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R06\03大私幼\政策\賃金改善履歴\"/>
    </mc:Choice>
  </mc:AlternateContent>
  <xr:revisionPtr revIDLastSave="0" documentId="13_ncr:1_{37425F02-CEDC-424F-B593-BC0A71C771DF}" xr6:coauthVersionLast="47" xr6:coauthVersionMax="47" xr10:uidLastSave="{00000000-0000-0000-0000-000000000000}"/>
  <bookViews>
    <workbookView xWindow="-110" yWindow="-110" windowWidth="19420" windowHeight="10300" tabRatio="698" xr2:uid="{2A5E3F4E-956D-4DE3-B704-C7C333CCE6AB}"/>
  </bookViews>
  <sheets>
    <sheet name="シミュ２" sheetId="29" r:id="rId1"/>
    <sheet name="給与表" sheetId="30" r:id="rId2"/>
    <sheet name="賃改履歴" sheetId="31" r:id="rId3"/>
    <sheet name="処改１(基礎分)" sheetId="36" r:id="rId4"/>
    <sheet name="認子　教育" sheetId="21" state="hidden" r:id="rId5"/>
    <sheet name="認子　保育" sheetId="22" state="hidden" r:id="rId6"/>
  </sheets>
  <definedNames>
    <definedName name="_xlnm.Print_Titles" localSheetId="4">'認子　教育'!$1:$5</definedName>
    <definedName name="_xlnm.Print_Titles" localSheetId="5">'認子　保育'!$1:$5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8" i="29" l="1"/>
  <c r="M47" i="29"/>
  <c r="K46" i="29"/>
  <c r="I45" i="29"/>
  <c r="G44" i="29"/>
  <c r="E14" i="30" l="1"/>
  <c r="E15" i="30" s="1"/>
  <c r="E16" i="30" s="1"/>
  <c r="E17" i="30" s="1"/>
  <c r="E18" i="30" s="1"/>
  <c r="E19" i="30" s="1"/>
  <c r="E20" i="30" s="1"/>
  <c r="E21" i="30" s="1"/>
  <c r="E22" i="30" s="1"/>
  <c r="E23" i="30" s="1"/>
  <c r="E24" i="30" s="1"/>
  <c r="E25" i="30" s="1"/>
  <c r="E26" i="30" s="1"/>
  <c r="E27" i="30" s="1"/>
  <c r="E28" i="30" s="1"/>
  <c r="E29" i="30" s="1"/>
  <c r="E30" i="30" s="1"/>
  <c r="E31" i="30" s="1"/>
  <c r="E32" i="30" s="1"/>
  <c r="E33" i="30" s="1"/>
  <c r="E34" i="30" s="1"/>
  <c r="E35" i="30" s="1"/>
  <c r="E36" i="30" s="1"/>
  <c r="E37" i="30" s="1"/>
  <c r="E38" i="30" s="1"/>
  <c r="E39" i="30" s="1"/>
  <c r="E40" i="30" s="1"/>
  <c r="E41" i="30" s="1"/>
  <c r="E42" i="30" s="1"/>
  <c r="E43" i="30" s="1"/>
  <c r="E44" i="30" s="1"/>
  <c r="E45" i="30" s="1"/>
  <c r="E46" i="30" s="1"/>
  <c r="E47" i="30" s="1"/>
  <c r="E48" i="30" s="1"/>
  <c r="E49" i="30" s="1"/>
  <c r="E50" i="30" s="1"/>
  <c r="E51" i="30" s="1"/>
  <c r="E52" i="30" s="1"/>
  <c r="D14" i="30"/>
  <c r="D15" i="30" s="1"/>
  <c r="D16" i="30" s="1"/>
  <c r="D17" i="30" s="1"/>
  <c r="D18" i="30" s="1"/>
  <c r="D19" i="30" s="1"/>
  <c r="D20" i="30" s="1"/>
  <c r="D21" i="30" s="1"/>
  <c r="D22" i="30" s="1"/>
  <c r="D23" i="30" s="1"/>
  <c r="D24" i="30" s="1"/>
  <c r="D25" i="30" s="1"/>
  <c r="D26" i="30" s="1"/>
  <c r="D27" i="30" s="1"/>
  <c r="D28" i="30" s="1"/>
  <c r="D29" i="30" s="1"/>
  <c r="D30" i="30" s="1"/>
  <c r="D31" i="30" s="1"/>
  <c r="D32" i="30" s="1"/>
  <c r="D33" i="30" s="1"/>
  <c r="D34" i="30" s="1"/>
  <c r="D35" i="30" s="1"/>
  <c r="D36" i="30" s="1"/>
  <c r="D37" i="30" s="1"/>
  <c r="D38" i="30" s="1"/>
  <c r="D39" i="30" s="1"/>
  <c r="D40" i="30" s="1"/>
  <c r="D41" i="30" s="1"/>
  <c r="D42" i="30" s="1"/>
  <c r="D43" i="30" s="1"/>
  <c r="D44" i="30" s="1"/>
  <c r="D45" i="30" s="1"/>
  <c r="D46" i="30" s="1"/>
  <c r="D47" i="30" s="1"/>
  <c r="D48" i="30" s="1"/>
  <c r="D49" i="30" s="1"/>
  <c r="D50" i="30" s="1"/>
  <c r="D51" i="30" s="1"/>
  <c r="D52" i="30" s="1"/>
  <c r="C14" i="30"/>
  <c r="C15" i="30" s="1"/>
  <c r="C16" i="30" s="1"/>
  <c r="C17" i="30" s="1"/>
  <c r="C18" i="30" s="1"/>
  <c r="C19" i="30" s="1"/>
  <c r="C20" i="30" s="1"/>
  <c r="C21" i="30" s="1"/>
  <c r="C22" i="30" s="1"/>
  <c r="C23" i="30" s="1"/>
  <c r="C24" i="30" s="1"/>
  <c r="C25" i="30" s="1"/>
  <c r="C26" i="30" s="1"/>
  <c r="C27" i="30" s="1"/>
  <c r="C28" i="30" s="1"/>
  <c r="C29" i="30" s="1"/>
  <c r="C30" i="30" s="1"/>
  <c r="C31" i="30" s="1"/>
  <c r="C32" i="30" s="1"/>
  <c r="C33" i="30" s="1"/>
  <c r="C34" i="30" s="1"/>
  <c r="C35" i="30" s="1"/>
  <c r="C36" i="30" s="1"/>
  <c r="C37" i="30" s="1"/>
  <c r="C38" i="30" s="1"/>
  <c r="C39" i="30" s="1"/>
  <c r="C40" i="30" s="1"/>
  <c r="C41" i="30" s="1"/>
  <c r="C42" i="30" s="1"/>
  <c r="C43" i="30" s="1"/>
  <c r="C44" i="30" s="1"/>
  <c r="C45" i="30" s="1"/>
  <c r="C46" i="30" s="1"/>
  <c r="C47" i="30" s="1"/>
  <c r="C48" i="30" s="1"/>
  <c r="C49" i="30" s="1"/>
  <c r="C50" i="30" s="1"/>
  <c r="C51" i="30" s="1"/>
  <c r="C52" i="30" s="1"/>
  <c r="F17" i="29"/>
  <c r="J11" i="30"/>
  <c r="J9" i="30"/>
  <c r="H105" i="31" l="1"/>
  <c r="E105" i="31"/>
  <c r="H104" i="31"/>
  <c r="H103" i="31"/>
  <c r="H102" i="31"/>
  <c r="E102" i="31"/>
  <c r="H101" i="31"/>
  <c r="H100" i="31"/>
  <c r="E100" i="31"/>
  <c r="H99" i="31"/>
  <c r="E99" i="31"/>
  <c r="H98" i="31"/>
  <c r="E98" i="31"/>
  <c r="H97" i="31"/>
  <c r="H96" i="31"/>
  <c r="E96" i="31"/>
  <c r="H95" i="31"/>
  <c r="E95" i="31"/>
  <c r="H94" i="31"/>
  <c r="E94" i="31"/>
  <c r="E93" i="31"/>
  <c r="H92" i="31"/>
  <c r="H91" i="31"/>
  <c r="H88" i="31"/>
  <c r="E88" i="31"/>
  <c r="H87" i="31"/>
  <c r="E86" i="31"/>
  <c r="H85" i="31"/>
  <c r="E85" i="31"/>
  <c r="H84" i="31"/>
  <c r="H83" i="31"/>
  <c r="H82" i="31"/>
  <c r="H81" i="31"/>
  <c r="H80" i="31"/>
  <c r="E80" i="31"/>
  <c r="H79" i="31"/>
  <c r="H78" i="31"/>
  <c r="E78" i="31"/>
  <c r="E77" i="31"/>
  <c r="H76" i="31"/>
  <c r="H75" i="31"/>
  <c r="H74" i="31"/>
  <c r="E74" i="31"/>
  <c r="E73" i="31"/>
  <c r="E71" i="31"/>
  <c r="H70" i="31"/>
  <c r="E70" i="31"/>
  <c r="H68" i="31"/>
  <c r="H67" i="31"/>
  <c r="H65" i="31"/>
  <c r="E65" i="31"/>
  <c r="H64" i="31"/>
  <c r="H63" i="31"/>
  <c r="H62" i="31"/>
  <c r="H61" i="31"/>
  <c r="E61" i="31"/>
  <c r="H60" i="31"/>
  <c r="H59" i="31"/>
  <c r="E59" i="31"/>
  <c r="H58" i="31"/>
  <c r="E57" i="31"/>
  <c r="E56" i="31"/>
  <c r="H55" i="31"/>
  <c r="E54" i="31"/>
  <c r="H53" i="31"/>
  <c r="H52" i="31"/>
  <c r="E51" i="31"/>
  <c r="E50" i="31"/>
  <c r="E48" i="31"/>
  <c r="H46" i="31"/>
  <c r="E46" i="31"/>
  <c r="H45" i="31"/>
  <c r="E45" i="31"/>
  <c r="H44" i="31"/>
  <c r="E44" i="31"/>
  <c r="H43" i="31"/>
  <c r="E43" i="31"/>
  <c r="H42" i="31"/>
  <c r="E42" i="31"/>
  <c r="H41" i="31"/>
  <c r="E41" i="31"/>
  <c r="H40" i="31"/>
  <c r="H38" i="31"/>
  <c r="E38" i="31"/>
  <c r="E37" i="31"/>
  <c r="E36" i="31"/>
  <c r="H35" i="31"/>
  <c r="E34" i="31"/>
  <c r="H33" i="31"/>
  <c r="H30" i="31"/>
  <c r="E29" i="31"/>
  <c r="H28" i="31"/>
  <c r="E27" i="31"/>
  <c r="H26" i="31"/>
  <c r="H25" i="31"/>
  <c r="E25" i="31"/>
  <c r="H24" i="31"/>
  <c r="H23" i="31"/>
  <c r="E23" i="31"/>
  <c r="H22" i="31"/>
  <c r="E22" i="31"/>
  <c r="H21" i="31"/>
  <c r="E21" i="31"/>
  <c r="H20" i="31"/>
  <c r="H19" i="31"/>
  <c r="E19" i="31"/>
  <c r="H17" i="31"/>
  <c r="E17" i="31"/>
  <c r="H16" i="31"/>
  <c r="H15" i="31"/>
  <c r="E15" i="31"/>
  <c r="H14" i="31"/>
  <c r="H13" i="31"/>
  <c r="E13" i="31"/>
  <c r="H12" i="31"/>
  <c r="H11" i="31"/>
  <c r="E11" i="31"/>
  <c r="H155" i="31"/>
  <c r="E155" i="31"/>
  <c r="H154" i="31"/>
  <c r="E154" i="31"/>
  <c r="H153" i="31"/>
  <c r="E153" i="31"/>
  <c r="H152" i="31"/>
  <c r="E152" i="31"/>
  <c r="H151" i="31"/>
  <c r="E151" i="31"/>
  <c r="H150" i="31"/>
  <c r="E150" i="31"/>
  <c r="H149" i="31"/>
  <c r="E149" i="31"/>
  <c r="H148" i="31"/>
  <c r="E148" i="31"/>
  <c r="H147" i="31"/>
  <c r="E147" i="31"/>
  <c r="H146" i="31"/>
  <c r="E146" i="31"/>
  <c r="H145" i="31"/>
  <c r="E145" i="31"/>
  <c r="H144" i="31"/>
  <c r="E144" i="31"/>
  <c r="H143" i="31"/>
  <c r="E143" i="31"/>
  <c r="H142" i="31"/>
  <c r="E142" i="31"/>
  <c r="H141" i="31"/>
  <c r="E141" i="31"/>
  <c r="H140" i="31"/>
  <c r="E140" i="31"/>
  <c r="H139" i="31"/>
  <c r="E139" i="31"/>
  <c r="H138" i="31"/>
  <c r="E138" i="31"/>
  <c r="H137" i="31"/>
  <c r="E137" i="31"/>
  <c r="H136" i="31"/>
  <c r="E136" i="31"/>
  <c r="H135" i="31"/>
  <c r="E135" i="31"/>
  <c r="H134" i="31"/>
  <c r="E134" i="31"/>
  <c r="H133" i="31"/>
  <c r="E133" i="31"/>
  <c r="H132" i="31"/>
  <c r="E132" i="31"/>
  <c r="H131" i="31"/>
  <c r="E131" i="31"/>
  <c r="H130" i="31"/>
  <c r="E130" i="31"/>
  <c r="H129" i="31"/>
  <c r="E129" i="31"/>
  <c r="H128" i="31"/>
  <c r="E128" i="31"/>
  <c r="H127" i="31"/>
  <c r="E127" i="31"/>
  <c r="H126" i="31"/>
  <c r="E126" i="31"/>
  <c r="H125" i="31"/>
  <c r="E125" i="31"/>
  <c r="H124" i="31"/>
  <c r="E124" i="31"/>
  <c r="H123" i="31"/>
  <c r="E123" i="31"/>
  <c r="H122" i="31"/>
  <c r="E122" i="31"/>
  <c r="H121" i="31"/>
  <c r="E121" i="31"/>
  <c r="H120" i="31"/>
  <c r="E120" i="31"/>
  <c r="H119" i="31"/>
  <c r="E119" i="31"/>
  <c r="H118" i="31"/>
  <c r="E118" i="31"/>
  <c r="H117" i="31"/>
  <c r="E117" i="31"/>
  <c r="H116" i="31"/>
  <c r="E116" i="31"/>
  <c r="H115" i="31"/>
  <c r="E115" i="31"/>
  <c r="H114" i="31"/>
  <c r="E114" i="31"/>
  <c r="H113" i="31"/>
  <c r="E113" i="31"/>
  <c r="H112" i="31"/>
  <c r="E112" i="31"/>
  <c r="H111" i="31"/>
  <c r="E111" i="31"/>
  <c r="H110" i="31"/>
  <c r="E110" i="31"/>
  <c r="H109" i="31"/>
  <c r="E109" i="31"/>
  <c r="H108" i="31"/>
  <c r="E108" i="31"/>
  <c r="H107" i="31"/>
  <c r="E107" i="31"/>
  <c r="H106" i="31"/>
  <c r="E106" i="31"/>
  <c r="E12" i="31" l="1"/>
  <c r="E14" i="31"/>
  <c r="E16" i="31"/>
  <c r="E18" i="31"/>
  <c r="E20" i="31"/>
  <c r="E26" i="31"/>
  <c r="E28" i="31"/>
  <c r="E30" i="31"/>
  <c r="H49" i="31"/>
  <c r="E53" i="31"/>
  <c r="E55" i="31"/>
  <c r="H66" i="31"/>
  <c r="E72" i="31"/>
  <c r="E87" i="31"/>
  <c r="E89" i="31"/>
  <c r="E91" i="31"/>
  <c r="E104" i="31"/>
  <c r="H34" i="31"/>
  <c r="H36" i="31"/>
  <c r="E52" i="31"/>
  <c r="H57" i="31"/>
  <c r="E63" i="31"/>
  <c r="E69" i="31"/>
  <c r="E82" i="31"/>
  <c r="E101" i="31"/>
  <c r="E97" i="31"/>
  <c r="E35" i="31"/>
  <c r="E58" i="31"/>
  <c r="H27" i="31"/>
  <c r="H54" i="31"/>
  <c r="H56" i="31"/>
  <c r="E60" i="31"/>
  <c r="E62" i="31"/>
  <c r="E64" i="31"/>
  <c r="H71" i="31"/>
  <c r="H73" i="31"/>
  <c r="E79" i="31"/>
  <c r="E81" i="31"/>
  <c r="H86" i="31"/>
  <c r="H90" i="31"/>
  <c r="E90" i="31"/>
  <c r="E33" i="31"/>
  <c r="H72" i="31"/>
  <c r="E66" i="31"/>
  <c r="H18" i="31"/>
  <c r="E24" i="31"/>
  <c r="H32" i="31"/>
  <c r="H37" i="31"/>
  <c r="E39" i="31"/>
  <c r="H47" i="31"/>
  <c r="E68" i="31"/>
  <c r="H69" i="31"/>
  <c r="E76" i="31"/>
  <c r="H77" i="31"/>
  <c r="E84" i="31"/>
  <c r="E92" i="31"/>
  <c r="H93" i="31"/>
  <c r="E103" i="31"/>
  <c r="H29" i="31"/>
  <c r="E31" i="31"/>
  <c r="H39" i="31"/>
  <c r="H51" i="31"/>
  <c r="E67" i="31"/>
  <c r="E75" i="31"/>
  <c r="E83" i="31"/>
  <c r="H31" i="31"/>
  <c r="E40" i="31"/>
  <c r="H48" i="31"/>
  <c r="H89" i="31"/>
  <c r="E32" i="31"/>
  <c r="E47" i="31"/>
  <c r="E49" i="31"/>
  <c r="H50" i="31"/>
  <c r="F14" i="30" l="1"/>
  <c r="F15" i="30" l="1"/>
  <c r="M9" i="30"/>
  <c r="F16" i="30" l="1"/>
  <c r="L9" i="30"/>
  <c r="K9" i="30"/>
  <c r="L11" i="30"/>
  <c r="K11" i="30"/>
  <c r="M11" i="30"/>
  <c r="J13" i="30"/>
  <c r="F17" i="30" l="1"/>
  <c r="M10" i="30"/>
  <c r="M14" i="30"/>
  <c r="M13" i="30"/>
  <c r="BQ171" i="31"/>
  <c r="BK171" i="31"/>
  <c r="BE171" i="31"/>
  <c r="AY171" i="31"/>
  <c r="AS171" i="31"/>
  <c r="AM171" i="31"/>
  <c r="AG171" i="31"/>
  <c r="AA171" i="31"/>
  <c r="U171" i="31"/>
  <c r="O171" i="31"/>
  <c r="BQ157" i="31"/>
  <c r="BK157" i="31"/>
  <c r="BE157" i="31"/>
  <c r="AY157" i="31"/>
  <c r="AS157" i="31"/>
  <c r="AM157" i="31"/>
  <c r="AG157" i="31"/>
  <c r="AA157" i="31"/>
  <c r="U157" i="31"/>
  <c r="O157" i="31"/>
  <c r="O101" i="29"/>
  <c r="W119" i="29"/>
  <c r="W118" i="29"/>
  <c r="X119" i="29"/>
  <c r="X118" i="29"/>
  <c r="X117" i="29"/>
  <c r="X116" i="29"/>
  <c r="Y113" i="29"/>
  <c r="Y107" i="29"/>
  <c r="Y106" i="29"/>
  <c r="Y25" i="29"/>
  <c r="Y24" i="29"/>
  <c r="Z22" i="29"/>
  <c r="Z25" i="29"/>
  <c r="Z24" i="29"/>
  <c r="Z23" i="29"/>
  <c r="Z107" i="29"/>
  <c r="U114" i="29"/>
  <c r="U113" i="29"/>
  <c r="S114" i="29"/>
  <c r="S113" i="29"/>
  <c r="Q114" i="29"/>
  <c r="Q113" i="29"/>
  <c r="M114" i="29"/>
  <c r="M113" i="29"/>
  <c r="K114" i="29"/>
  <c r="K113" i="29"/>
  <c r="I114" i="29"/>
  <c r="I113" i="29"/>
  <c r="G114" i="29"/>
  <c r="G113" i="29"/>
  <c r="H114" i="29"/>
  <c r="H113" i="29"/>
  <c r="H112" i="29"/>
  <c r="J114" i="29"/>
  <c r="J113" i="29"/>
  <c r="J112" i="29"/>
  <c r="L114" i="29"/>
  <c r="L113" i="29"/>
  <c r="L112" i="29"/>
  <c r="N114" i="29"/>
  <c r="N113" i="29"/>
  <c r="N112" i="29"/>
  <c r="R114" i="29"/>
  <c r="R113" i="29"/>
  <c r="R112" i="29"/>
  <c r="T114" i="29"/>
  <c r="T113" i="29"/>
  <c r="T112" i="29"/>
  <c r="V114" i="29"/>
  <c r="V113" i="29"/>
  <c r="V112" i="29"/>
  <c r="X114" i="29"/>
  <c r="X113" i="29"/>
  <c r="X112" i="29"/>
  <c r="X107" i="29"/>
  <c r="X106" i="29"/>
  <c r="X105" i="29"/>
  <c r="V107" i="29"/>
  <c r="V106" i="29"/>
  <c r="V105" i="29"/>
  <c r="V104" i="29"/>
  <c r="T107" i="29"/>
  <c r="T106" i="29"/>
  <c r="T105" i="29"/>
  <c r="T104" i="29"/>
  <c r="R107" i="29"/>
  <c r="R106" i="29"/>
  <c r="R105" i="29"/>
  <c r="R104" i="29"/>
  <c r="P107" i="29"/>
  <c r="P106" i="29"/>
  <c r="P105" i="29"/>
  <c r="P104" i="29"/>
  <c r="N107" i="29"/>
  <c r="N106" i="29"/>
  <c r="N105" i="29"/>
  <c r="N104" i="29"/>
  <c r="L107" i="29"/>
  <c r="L106" i="29"/>
  <c r="L105" i="29"/>
  <c r="L104" i="29"/>
  <c r="J107" i="29"/>
  <c r="J106" i="29"/>
  <c r="J105" i="29"/>
  <c r="J104" i="29"/>
  <c r="H107" i="29"/>
  <c r="H106" i="29"/>
  <c r="H105" i="29"/>
  <c r="H104" i="29"/>
  <c r="F107" i="29"/>
  <c r="F106" i="29"/>
  <c r="F105" i="29"/>
  <c r="F104" i="29"/>
  <c r="U107" i="29"/>
  <c r="U106" i="29"/>
  <c r="S107" i="29"/>
  <c r="S106" i="29"/>
  <c r="Q107" i="29"/>
  <c r="Q106" i="29"/>
  <c r="M107" i="29"/>
  <c r="M106" i="29"/>
  <c r="K107" i="29"/>
  <c r="K106" i="29"/>
  <c r="I107" i="29"/>
  <c r="I106" i="29"/>
  <c r="G107" i="29"/>
  <c r="G106" i="29"/>
  <c r="E107" i="29"/>
  <c r="E106" i="29"/>
  <c r="E102" i="29"/>
  <c r="E101" i="29"/>
  <c r="V99" i="29"/>
  <c r="T99" i="29"/>
  <c r="R99" i="29"/>
  <c r="P99" i="29"/>
  <c r="N99" i="29"/>
  <c r="L99" i="29"/>
  <c r="J99" i="29"/>
  <c r="H99" i="29"/>
  <c r="F99" i="29"/>
  <c r="W114" i="29"/>
  <c r="V111" i="29"/>
  <c r="T111" i="29"/>
  <c r="R111" i="29"/>
  <c r="N111" i="29"/>
  <c r="L111" i="29"/>
  <c r="J111" i="29"/>
  <c r="H111" i="29"/>
  <c r="W107" i="29"/>
  <c r="X102" i="29"/>
  <c r="W102" i="29"/>
  <c r="V102" i="29"/>
  <c r="U102" i="29"/>
  <c r="T102" i="29"/>
  <c r="S102" i="29"/>
  <c r="R102" i="29"/>
  <c r="Q102" i="29"/>
  <c r="P102" i="29"/>
  <c r="N102" i="29"/>
  <c r="M102" i="29"/>
  <c r="L102" i="29"/>
  <c r="K102" i="29"/>
  <c r="J102" i="29"/>
  <c r="I102" i="29"/>
  <c r="H102" i="29"/>
  <c r="G102" i="29"/>
  <c r="F102" i="29"/>
  <c r="X101" i="29"/>
  <c r="W101" i="29"/>
  <c r="V101" i="29"/>
  <c r="U101" i="29"/>
  <c r="T101" i="29"/>
  <c r="S101" i="29"/>
  <c r="R101" i="29"/>
  <c r="Q101" i="29"/>
  <c r="P101" i="29"/>
  <c r="N101" i="29"/>
  <c r="M101" i="29"/>
  <c r="L101" i="29"/>
  <c r="K101" i="29"/>
  <c r="J101" i="29"/>
  <c r="I101" i="29"/>
  <c r="H101" i="29"/>
  <c r="G101" i="29"/>
  <c r="F101" i="29"/>
  <c r="X100" i="29"/>
  <c r="V100" i="29"/>
  <c r="T100" i="29"/>
  <c r="R100" i="29"/>
  <c r="P100" i="29"/>
  <c r="N100" i="29"/>
  <c r="L100" i="29"/>
  <c r="J100" i="29"/>
  <c r="H100" i="29"/>
  <c r="F100" i="29"/>
  <c r="Z119" i="29"/>
  <c r="Z117" i="29"/>
  <c r="Z116" i="29"/>
  <c r="Z114" i="29"/>
  <c r="Y114" i="29"/>
  <c r="Z113" i="29"/>
  <c r="W113" i="29"/>
  <c r="Z112" i="29"/>
  <c r="Z111" i="29"/>
  <c r="X111" i="29"/>
  <c r="Z106" i="29"/>
  <c r="W106" i="29"/>
  <c r="Z105" i="29"/>
  <c r="Z104" i="29"/>
  <c r="X104" i="29"/>
  <c r="Z102" i="29"/>
  <c r="Y102" i="29"/>
  <c r="Z101" i="29"/>
  <c r="Y101" i="29"/>
  <c r="Z100" i="29"/>
  <c r="Z99" i="29"/>
  <c r="X99" i="29"/>
  <c r="W24" i="29"/>
  <c r="H22" i="29"/>
  <c r="E24" i="29"/>
  <c r="E25" i="29"/>
  <c r="F25" i="29"/>
  <c r="F24" i="29"/>
  <c r="F23" i="29"/>
  <c r="F22" i="29"/>
  <c r="Y156" i="29"/>
  <c r="W156" i="29"/>
  <c r="U156" i="29"/>
  <c r="S156" i="29"/>
  <c r="Q156" i="29"/>
  <c r="M156" i="29"/>
  <c r="K156" i="29"/>
  <c r="I156" i="29"/>
  <c r="G156" i="29"/>
  <c r="E156" i="29"/>
  <c r="Y155" i="29"/>
  <c r="W155" i="29"/>
  <c r="U155" i="29"/>
  <c r="S155" i="29"/>
  <c r="Q155" i="29"/>
  <c r="O155" i="29"/>
  <c r="M155" i="29"/>
  <c r="K155" i="29"/>
  <c r="I155" i="29"/>
  <c r="G155" i="29"/>
  <c r="E155" i="29"/>
  <c r="E121" i="29"/>
  <c r="Y120" i="29"/>
  <c r="Y118" i="29" s="1"/>
  <c r="U120" i="29"/>
  <c r="U118" i="29" s="1"/>
  <c r="S120" i="29"/>
  <c r="S118" i="29" s="1"/>
  <c r="Q120" i="29"/>
  <c r="Q119" i="29" s="1"/>
  <c r="M120" i="29"/>
  <c r="M119" i="29" s="1"/>
  <c r="K120" i="29"/>
  <c r="K118" i="29" s="1"/>
  <c r="I120" i="29"/>
  <c r="J118" i="29" s="1"/>
  <c r="G120" i="29"/>
  <c r="G118" i="29" s="1"/>
  <c r="E115" i="29"/>
  <c r="Z98" i="29"/>
  <c r="Y98" i="29"/>
  <c r="X98" i="29"/>
  <c r="W98" i="29"/>
  <c r="V98" i="29"/>
  <c r="U98" i="29"/>
  <c r="T98" i="29"/>
  <c r="S98" i="29"/>
  <c r="R98" i="29"/>
  <c r="Q98" i="29"/>
  <c r="P98" i="29"/>
  <c r="O98" i="29"/>
  <c r="N98" i="29"/>
  <c r="M98" i="29"/>
  <c r="L98" i="29"/>
  <c r="K98" i="29"/>
  <c r="J98" i="29"/>
  <c r="I98" i="29"/>
  <c r="H98" i="29"/>
  <c r="G98" i="29"/>
  <c r="F98" i="29"/>
  <c r="E98" i="29"/>
  <c r="G90" i="29"/>
  <c r="I90" i="29" s="1"/>
  <c r="F90" i="29"/>
  <c r="Y89" i="29"/>
  <c r="Z89" i="29" s="1"/>
  <c r="X89" i="29"/>
  <c r="V89" i="29"/>
  <c r="T89" i="29"/>
  <c r="R89" i="29"/>
  <c r="N89" i="29"/>
  <c r="P89" i="29" s="1"/>
  <c r="L89" i="29"/>
  <c r="J89" i="29"/>
  <c r="H89" i="29"/>
  <c r="F89" i="29"/>
  <c r="Z88" i="29"/>
  <c r="X88" i="29"/>
  <c r="V88" i="29"/>
  <c r="T88" i="29"/>
  <c r="R88" i="29"/>
  <c r="N88" i="29"/>
  <c r="P88" i="29" s="1"/>
  <c r="L88" i="29"/>
  <c r="J88" i="29"/>
  <c r="H88" i="29"/>
  <c r="F88" i="29"/>
  <c r="G73" i="29"/>
  <c r="E73" i="29"/>
  <c r="E39" i="29"/>
  <c r="Y38" i="29"/>
  <c r="U38" i="29"/>
  <c r="S38" i="29"/>
  <c r="Q38" i="29"/>
  <c r="M38" i="29"/>
  <c r="K38" i="29"/>
  <c r="I38" i="29"/>
  <c r="I36" i="29" s="1"/>
  <c r="G38" i="29"/>
  <c r="G37" i="29" s="1"/>
  <c r="E33" i="29"/>
  <c r="F20" i="29"/>
  <c r="E20" i="29"/>
  <c r="G19" i="29"/>
  <c r="F19" i="29"/>
  <c r="E19" i="29"/>
  <c r="F18" i="29"/>
  <c r="F16" i="29"/>
  <c r="E16" i="29"/>
  <c r="G16" i="29"/>
  <c r="G8" i="29"/>
  <c r="F8" i="29"/>
  <c r="Y7" i="29"/>
  <c r="Z7" i="29" s="1"/>
  <c r="X7" i="29"/>
  <c r="V7" i="29"/>
  <c r="T7" i="29"/>
  <c r="R7" i="29"/>
  <c r="N7" i="29"/>
  <c r="P7" i="29" s="1"/>
  <c r="L7" i="29"/>
  <c r="J7" i="29"/>
  <c r="H7" i="29"/>
  <c r="F7" i="29"/>
  <c r="Z6" i="29"/>
  <c r="X6" i="29"/>
  <c r="V6" i="29"/>
  <c r="T6" i="29"/>
  <c r="R6" i="29"/>
  <c r="N6" i="29"/>
  <c r="P6" i="29" s="1"/>
  <c r="L6" i="29"/>
  <c r="J6" i="29"/>
  <c r="H6" i="29"/>
  <c r="F6" i="29"/>
  <c r="I15" i="30"/>
  <c r="I16" i="30" s="1"/>
  <c r="I17" i="30" s="1"/>
  <c r="I18" i="30" s="1"/>
  <c r="I19" i="30" s="1"/>
  <c r="I20" i="30" s="1"/>
  <c r="I21" i="30" s="1"/>
  <c r="I22" i="30" s="1"/>
  <c r="I23" i="30" s="1"/>
  <c r="I24" i="30" s="1"/>
  <c r="I25" i="30" s="1"/>
  <c r="I26" i="30" s="1"/>
  <c r="I27" i="30" s="1"/>
  <c r="I28" i="30" s="1"/>
  <c r="I29" i="30" s="1"/>
  <c r="I30" i="30" s="1"/>
  <c r="I31" i="30" s="1"/>
  <c r="I32" i="30" s="1"/>
  <c r="I33" i="30" s="1"/>
  <c r="I34" i="30" s="1"/>
  <c r="I35" i="30" s="1"/>
  <c r="I36" i="30" s="1"/>
  <c r="I37" i="30" s="1"/>
  <c r="I38" i="30" s="1"/>
  <c r="I39" i="30" s="1"/>
  <c r="I40" i="30" s="1"/>
  <c r="I41" i="30" s="1"/>
  <c r="I42" i="30" s="1"/>
  <c r="I43" i="30" s="1"/>
  <c r="I44" i="30" s="1"/>
  <c r="I45" i="30" s="1"/>
  <c r="I46" i="30" s="1"/>
  <c r="I47" i="30" s="1"/>
  <c r="I48" i="30" s="1"/>
  <c r="I49" i="30" s="1"/>
  <c r="I50" i="30" s="1"/>
  <c r="I51" i="30" s="1"/>
  <c r="I52" i="30" s="1"/>
  <c r="L12" i="30"/>
  <c r="K12" i="30"/>
  <c r="J12" i="30"/>
  <c r="H6" i="30" s="1"/>
  <c r="A7" i="3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E122" i="29" l="1"/>
  <c r="F18" i="30"/>
  <c r="Z118" i="29"/>
  <c r="Y119" i="29"/>
  <c r="M17" i="30"/>
  <c r="M16" i="30"/>
  <c r="M15" i="30"/>
  <c r="M18" i="30"/>
  <c r="J14" i="30"/>
  <c r="R117" i="29"/>
  <c r="G36" i="29"/>
  <c r="G119" i="29"/>
  <c r="N116" i="29"/>
  <c r="T117" i="29"/>
  <c r="L119" i="29"/>
  <c r="S119" i="29"/>
  <c r="L116" i="29"/>
  <c r="H36" i="29"/>
  <c r="T116" i="29"/>
  <c r="V117" i="29"/>
  <c r="N119" i="29"/>
  <c r="V116" i="29"/>
  <c r="R119" i="29"/>
  <c r="L118" i="29"/>
  <c r="T119" i="29"/>
  <c r="Q157" i="29"/>
  <c r="H117" i="29"/>
  <c r="N118" i="29"/>
  <c r="V119" i="29"/>
  <c r="H116" i="29"/>
  <c r="J117" i="29"/>
  <c r="T118" i="29"/>
  <c r="J116" i="29"/>
  <c r="L117" i="29"/>
  <c r="V118" i="29"/>
  <c r="U119" i="29"/>
  <c r="R118" i="29"/>
  <c r="Q118" i="29"/>
  <c r="R116" i="29"/>
  <c r="M118" i="29"/>
  <c r="N117" i="29"/>
  <c r="K119" i="29"/>
  <c r="I119" i="29"/>
  <c r="I118" i="29"/>
  <c r="J119" i="29"/>
  <c r="H119" i="29"/>
  <c r="H118" i="29"/>
  <c r="O102" i="29"/>
  <c r="M103" i="29" s="1"/>
  <c r="O106" i="29"/>
  <c r="O107" i="29"/>
  <c r="Q103" i="29"/>
  <c r="S115" i="29"/>
  <c r="G157" i="29"/>
  <c r="Y157" i="29"/>
  <c r="K115" i="29"/>
  <c r="U115" i="29"/>
  <c r="W121" i="29"/>
  <c r="G109" i="29"/>
  <c r="G124" i="29" s="1"/>
  <c r="S103" i="29"/>
  <c r="M157" i="29"/>
  <c r="E103" i="29"/>
  <c r="S157" i="29"/>
  <c r="K103" i="29"/>
  <c r="E157" i="29"/>
  <c r="U157" i="29"/>
  <c r="W157" i="29"/>
  <c r="Q109" i="29"/>
  <c r="Q124" i="29" s="1"/>
  <c r="Y109" i="29"/>
  <c r="Y124" i="29" s="1"/>
  <c r="G103" i="29"/>
  <c r="W103" i="29"/>
  <c r="M115" i="29"/>
  <c r="I103" i="29"/>
  <c r="S109" i="29"/>
  <c r="S124" i="29" s="1"/>
  <c r="Q115" i="29"/>
  <c r="U103" i="29"/>
  <c r="E109" i="29"/>
  <c r="E124" i="29" s="1"/>
  <c r="U109" i="29"/>
  <c r="U124" i="29" s="1"/>
  <c r="W109" i="29"/>
  <c r="W124" i="29" s="1"/>
  <c r="I157" i="29"/>
  <c r="Y103" i="29"/>
  <c r="I109" i="29"/>
  <c r="I124" i="29" s="1"/>
  <c r="W115" i="29"/>
  <c r="K157" i="29"/>
  <c r="E40" i="29"/>
  <c r="K109" i="29"/>
  <c r="K124" i="29" s="1"/>
  <c r="G115" i="29"/>
  <c r="Y115" i="29"/>
  <c r="I115" i="29"/>
  <c r="K90" i="29"/>
  <c r="J90" i="29"/>
  <c r="H90" i="29"/>
  <c r="I37" i="29"/>
  <c r="H16" i="29"/>
  <c r="I16" i="29"/>
  <c r="E21" i="29"/>
  <c r="H37" i="29"/>
  <c r="H32" i="29"/>
  <c r="H20" i="29"/>
  <c r="H8" i="29"/>
  <c r="I8" i="29"/>
  <c r="H17" i="29"/>
  <c r="H19" i="29"/>
  <c r="I19" i="29"/>
  <c r="G25" i="29"/>
  <c r="H29" i="29"/>
  <c r="H34" i="29"/>
  <c r="H25" i="29"/>
  <c r="H30" i="29"/>
  <c r="H35" i="29"/>
  <c r="I20" i="29"/>
  <c r="H23" i="29"/>
  <c r="I32" i="29"/>
  <c r="H18" i="29"/>
  <c r="G24" i="29"/>
  <c r="I25" i="29"/>
  <c r="G31" i="29"/>
  <c r="I73" i="29"/>
  <c r="H24" i="29"/>
  <c r="H31" i="29"/>
  <c r="G20" i="29"/>
  <c r="I24" i="29"/>
  <c r="I31" i="29"/>
  <c r="G32" i="29"/>
  <c r="J10" i="30"/>
  <c r="T4" i="30"/>
  <c r="A171" i="31"/>
  <c r="A157" i="31"/>
  <c r="U13" i="30"/>
  <c r="T13" i="30"/>
  <c r="R12" i="30"/>
  <c r="Q12" i="30"/>
  <c r="P12" i="30"/>
  <c r="F19" i="30" l="1"/>
  <c r="BL14" i="31"/>
  <c r="AZ92" i="31"/>
  <c r="AH87" i="31"/>
  <c r="AH88" i="31"/>
  <c r="BF26" i="31"/>
  <c r="BF28" i="31"/>
  <c r="BL30" i="31"/>
  <c r="BF11" i="31"/>
  <c r="BF52" i="31"/>
  <c r="BF16" i="31"/>
  <c r="AZ46" i="31"/>
  <c r="AZ67" i="31"/>
  <c r="AH68" i="31"/>
  <c r="AT70" i="31"/>
  <c r="V115" i="31"/>
  <c r="BL135" i="31"/>
  <c r="BF155" i="31"/>
  <c r="V80" i="31"/>
  <c r="V96" i="31"/>
  <c r="AZ96" i="31"/>
  <c r="P44" i="31"/>
  <c r="AB123" i="31"/>
  <c r="BF139" i="31"/>
  <c r="AT147" i="31"/>
  <c r="AN147" i="31"/>
  <c r="AN108" i="31"/>
  <c r="AZ116" i="31"/>
  <c r="AH124" i="31"/>
  <c r="BL132" i="31"/>
  <c r="AT132" i="31"/>
  <c r="AB136" i="31"/>
  <c r="P140" i="31"/>
  <c r="AT144" i="31"/>
  <c r="BL148" i="31"/>
  <c r="AT148" i="31"/>
  <c r="AB152" i="31"/>
  <c r="J19" i="31"/>
  <c r="O19" i="31" s="1"/>
  <c r="AB102" i="31"/>
  <c r="AH111" i="31"/>
  <c r="AB131" i="31"/>
  <c r="AN151" i="31"/>
  <c r="V112" i="31"/>
  <c r="P112" i="31"/>
  <c r="AB120" i="31"/>
  <c r="BF128" i="31"/>
  <c r="J41" i="31"/>
  <c r="O41" i="31" s="1"/>
  <c r="P45" i="31"/>
  <c r="P59" i="31"/>
  <c r="AN98" i="31"/>
  <c r="P98" i="31"/>
  <c r="J113" i="31"/>
  <c r="O113" i="31" s="1"/>
  <c r="AB121" i="31"/>
  <c r="AZ125" i="31"/>
  <c r="AT129" i="31"/>
  <c r="V129" i="31"/>
  <c r="BL133" i="31"/>
  <c r="AB137" i="31"/>
  <c r="P141" i="31"/>
  <c r="AT145" i="31"/>
  <c r="V145" i="31"/>
  <c r="AT149" i="31"/>
  <c r="AB153" i="31"/>
  <c r="J25" i="31"/>
  <c r="O25" i="31" s="1"/>
  <c r="AT109" i="31"/>
  <c r="V117" i="31"/>
  <c r="AB21" i="31"/>
  <c r="J42" i="31"/>
  <c r="O42" i="31" s="1"/>
  <c r="AN99" i="31"/>
  <c r="AZ107" i="31"/>
  <c r="AT127" i="31"/>
  <c r="V143" i="31"/>
  <c r="P143" i="31"/>
  <c r="V106" i="31"/>
  <c r="AB114" i="31"/>
  <c r="BF122" i="31"/>
  <c r="V134" i="31"/>
  <c r="J134" i="31"/>
  <c r="O134" i="31" s="1"/>
  <c r="AZ138" i="31"/>
  <c r="BL142" i="31"/>
  <c r="BF146" i="31"/>
  <c r="AZ150" i="31"/>
  <c r="BF150" i="31"/>
  <c r="AZ154" i="31"/>
  <c r="J61" i="31"/>
  <c r="O61" i="31" s="1"/>
  <c r="P78" i="31"/>
  <c r="BL38" i="31"/>
  <c r="BL33" i="31"/>
  <c r="BF87" i="31"/>
  <c r="AT88" i="31"/>
  <c r="AZ26" i="31"/>
  <c r="AZ28" i="31"/>
  <c r="BF30" i="31"/>
  <c r="BL11" i="31"/>
  <c r="AZ52" i="31"/>
  <c r="BL16" i="31"/>
  <c r="P46" i="31"/>
  <c r="AH67" i="31"/>
  <c r="AN68" i="31"/>
  <c r="AZ70" i="31"/>
  <c r="AN115" i="31"/>
  <c r="BF135" i="31"/>
  <c r="AH155" i="31"/>
  <c r="AZ80" i="31"/>
  <c r="AN96" i="31"/>
  <c r="V23" i="31"/>
  <c r="J44" i="31"/>
  <c r="O44" i="31" s="1"/>
  <c r="AZ123" i="31"/>
  <c r="AH139" i="31"/>
  <c r="BL147" i="31"/>
  <c r="J147" i="31"/>
  <c r="O147" i="31" s="1"/>
  <c r="AT108" i="31"/>
  <c r="V116" i="31"/>
  <c r="AB124" i="31"/>
  <c r="BF132" i="31"/>
  <c r="J132" i="31"/>
  <c r="O132" i="31" s="1"/>
  <c r="P136" i="31"/>
  <c r="AZ140" i="31"/>
  <c r="BL144" i="31"/>
  <c r="BF148" i="31"/>
  <c r="J148" i="31"/>
  <c r="O148" i="31" s="1"/>
  <c r="P152" i="31"/>
  <c r="AZ102" i="31"/>
  <c r="AH102" i="31"/>
  <c r="AB111" i="31"/>
  <c r="AZ131" i="31"/>
  <c r="AT151" i="31"/>
  <c r="AN112" i="31"/>
  <c r="J112" i="31"/>
  <c r="O112" i="31" s="1"/>
  <c r="P120" i="31"/>
  <c r="AH128" i="31"/>
  <c r="AB41" i="31"/>
  <c r="J45" i="31"/>
  <c r="O45" i="31" s="1"/>
  <c r="AH65" i="31"/>
  <c r="AT98" i="31"/>
  <c r="AN113" i="31"/>
  <c r="P113" i="31"/>
  <c r="AZ121" i="31"/>
  <c r="V125" i="31"/>
  <c r="BL129" i="31"/>
  <c r="BF133" i="31"/>
  <c r="P133" i="31"/>
  <c r="AZ137" i="31"/>
  <c r="AZ141" i="31"/>
  <c r="BL145" i="31"/>
  <c r="BF149" i="31"/>
  <c r="BL149" i="31"/>
  <c r="P153" i="31"/>
  <c r="P25" i="31"/>
  <c r="P109" i="31"/>
  <c r="AN117" i="31"/>
  <c r="P21" i="31"/>
  <c r="P42" i="31"/>
  <c r="P99" i="31"/>
  <c r="V107" i="31"/>
  <c r="BL127" i="31"/>
  <c r="AN143" i="31"/>
  <c r="AN106" i="31"/>
  <c r="J106" i="31"/>
  <c r="O106" i="31" s="1"/>
  <c r="AZ114" i="31"/>
  <c r="AH122" i="31"/>
  <c r="AN134" i="31"/>
  <c r="AN138" i="31"/>
  <c r="V138" i="31"/>
  <c r="AH142" i="31"/>
  <c r="AH146" i="31"/>
  <c r="V150" i="31"/>
  <c r="AN154" i="31"/>
  <c r="V154" i="31"/>
  <c r="P61" i="31"/>
  <c r="J78" i="31"/>
  <c r="O78" i="31" s="1"/>
  <c r="BL94" i="31"/>
  <c r="BF33" i="31"/>
  <c r="AN87" i="31"/>
  <c r="AZ91" i="31"/>
  <c r="AT26" i="31"/>
  <c r="AT28" i="31"/>
  <c r="AZ30" i="31"/>
  <c r="AT11" i="31"/>
  <c r="BL53" i="31"/>
  <c r="AZ17" i="31"/>
  <c r="V46" i="31"/>
  <c r="AN67" i="31"/>
  <c r="AB68" i="31"/>
  <c r="AT115" i="31"/>
  <c r="P115" i="31"/>
  <c r="AH135" i="31"/>
  <c r="AB155" i="31"/>
  <c r="AN80" i="31"/>
  <c r="AT96" i="31"/>
  <c r="AB23" i="31"/>
  <c r="AN44" i="31"/>
  <c r="V123" i="31"/>
  <c r="AB139" i="31"/>
  <c r="BF147" i="31"/>
  <c r="BL108" i="31"/>
  <c r="P108" i="31"/>
  <c r="AN116" i="31"/>
  <c r="AZ124" i="31"/>
  <c r="AH132" i="31"/>
  <c r="V136" i="31"/>
  <c r="J136" i="31"/>
  <c r="O136" i="31" s="1"/>
  <c r="V140" i="31"/>
  <c r="BF144" i="31"/>
  <c r="AH148" i="31"/>
  <c r="V152" i="31"/>
  <c r="J152" i="31"/>
  <c r="O152" i="31" s="1"/>
  <c r="V102" i="31"/>
  <c r="AZ111" i="31"/>
  <c r="P111" i="31"/>
  <c r="V131" i="31"/>
  <c r="BL151" i="31"/>
  <c r="AT112" i="31"/>
  <c r="V120" i="31"/>
  <c r="J120" i="31"/>
  <c r="O120" i="31" s="1"/>
  <c r="AB128" i="31"/>
  <c r="P41" i="31"/>
  <c r="AT59" i="31"/>
  <c r="AT65" i="31"/>
  <c r="BF98" i="31"/>
  <c r="AT113" i="31"/>
  <c r="V113" i="31"/>
  <c r="V121" i="31"/>
  <c r="AN125" i="31"/>
  <c r="BF129" i="31"/>
  <c r="AH133" i="31"/>
  <c r="J133" i="31"/>
  <c r="O133" i="31" s="1"/>
  <c r="J137" i="31"/>
  <c r="O137" i="31" s="1"/>
  <c r="V141" i="31"/>
  <c r="BF145" i="31"/>
  <c r="AH149" i="31"/>
  <c r="J149" i="31"/>
  <c r="O149" i="31" s="1"/>
  <c r="AZ153" i="31"/>
  <c r="BF109" i="31"/>
  <c r="J109" i="31"/>
  <c r="O109" i="31" s="1"/>
  <c r="AT117" i="31"/>
  <c r="J21" i="31"/>
  <c r="O21" i="31" s="1"/>
  <c r="AT99" i="31"/>
  <c r="J99" i="31"/>
  <c r="O99" i="31" s="1"/>
  <c r="AN107" i="31"/>
  <c r="BF127" i="31"/>
  <c r="AT143" i="31"/>
  <c r="AT106" i="31"/>
  <c r="P106" i="31"/>
  <c r="V114" i="31"/>
  <c r="AB122" i="31"/>
  <c r="AT134" i="31"/>
  <c r="AT138" i="31"/>
  <c r="J138" i="31"/>
  <c r="O138" i="31" s="1"/>
  <c r="AB142" i="31"/>
  <c r="AB146" i="31"/>
  <c r="AN150" i="31"/>
  <c r="AT154" i="31"/>
  <c r="J154" i="31"/>
  <c r="O154" i="31" s="1"/>
  <c r="AB78" i="31"/>
  <c r="AN105" i="31"/>
  <c r="BL74" i="31"/>
  <c r="BL87" i="31"/>
  <c r="AB88" i="31"/>
  <c r="BF91" i="31"/>
  <c r="AH26" i="31"/>
  <c r="AH28" i="31"/>
  <c r="AZ11" i="31"/>
  <c r="BF53" i="31"/>
  <c r="BF17" i="31"/>
  <c r="AT46" i="31"/>
  <c r="AB67" i="31"/>
  <c r="BF68" i="31"/>
  <c r="BL115" i="31"/>
  <c r="J115" i="31"/>
  <c r="O115" i="31" s="1"/>
  <c r="AB135" i="31"/>
  <c r="P155" i="31"/>
  <c r="AB80" i="31"/>
  <c r="BF96" i="31"/>
  <c r="AH23" i="31"/>
  <c r="AH44" i="31"/>
  <c r="P123" i="31"/>
  <c r="AZ139" i="31"/>
  <c r="AH147" i="31"/>
  <c r="BF108" i="31"/>
  <c r="J108" i="31"/>
  <c r="O108" i="31" s="1"/>
  <c r="P116" i="31"/>
  <c r="V124" i="31"/>
  <c r="AB132" i="31"/>
  <c r="AN136" i="31"/>
  <c r="AZ136" i="31"/>
  <c r="AN140" i="31"/>
  <c r="AH144" i="31"/>
  <c r="AB148" i="31"/>
  <c r="AN152" i="31"/>
  <c r="AZ152" i="31"/>
  <c r="AN102" i="31"/>
  <c r="V111" i="31"/>
  <c r="J111" i="31"/>
  <c r="O111" i="31" s="1"/>
  <c r="P131" i="31"/>
  <c r="BF151" i="31"/>
  <c r="BL112" i="31"/>
  <c r="AN120" i="31"/>
  <c r="AZ120" i="31"/>
  <c r="P128" i="31"/>
  <c r="V41" i="31"/>
  <c r="AB59" i="31"/>
  <c r="AB65" i="31"/>
  <c r="AH98" i="31"/>
  <c r="BL113" i="31"/>
  <c r="AN121" i="31"/>
  <c r="J121" i="31"/>
  <c r="O121" i="31" s="1"/>
  <c r="AT125" i="31"/>
  <c r="AH129" i="31"/>
  <c r="AB133" i="31"/>
  <c r="AN137" i="31"/>
  <c r="P137" i="31"/>
  <c r="AN141" i="31"/>
  <c r="AH145" i="31"/>
  <c r="AB149" i="31"/>
  <c r="AN153" i="31"/>
  <c r="J153" i="31"/>
  <c r="O153" i="31" s="1"/>
  <c r="AH109" i="31"/>
  <c r="BL109" i="31"/>
  <c r="P117" i="31"/>
  <c r="P37" i="31"/>
  <c r="BF99" i="31"/>
  <c r="AT107" i="31"/>
  <c r="P107" i="31"/>
  <c r="AH127" i="31"/>
  <c r="BL143" i="31"/>
  <c r="BL106" i="31"/>
  <c r="AN114" i="31"/>
  <c r="J114" i="31"/>
  <c r="O114" i="31" s="1"/>
  <c r="AZ122" i="31"/>
  <c r="BL134" i="31"/>
  <c r="BL138" i="31"/>
  <c r="P142" i="31"/>
  <c r="J142" i="31"/>
  <c r="O142" i="31" s="1"/>
  <c r="P146" i="31"/>
  <c r="AT150" i="31"/>
  <c r="BL154" i="31"/>
  <c r="AB61" i="31"/>
  <c r="AT78" i="31"/>
  <c r="AT105" i="31"/>
  <c r="BL76" i="31"/>
  <c r="AT87" i="31"/>
  <c r="BL88" i="31"/>
  <c r="BL91" i="31"/>
  <c r="AB26" i="31"/>
  <c r="AB28" i="31"/>
  <c r="BL12" i="31"/>
  <c r="BL13" i="31"/>
  <c r="BL17" i="31"/>
  <c r="AH46" i="31"/>
  <c r="BF67" i="31"/>
  <c r="AT68" i="31"/>
  <c r="BF115" i="31"/>
  <c r="AZ135" i="31"/>
  <c r="P135" i="31"/>
  <c r="AZ155" i="31"/>
  <c r="AT80" i="31"/>
  <c r="AH96" i="31"/>
  <c r="J23" i="31"/>
  <c r="O23" i="31" s="1"/>
  <c r="AT123" i="31"/>
  <c r="J123" i="31"/>
  <c r="O123" i="31" s="1"/>
  <c r="V139" i="31"/>
  <c r="AB147" i="31"/>
  <c r="AH108" i="31"/>
  <c r="BL116" i="31"/>
  <c r="J116" i="31"/>
  <c r="O116" i="31" s="1"/>
  <c r="AN124" i="31"/>
  <c r="AZ132" i="31"/>
  <c r="AT136" i="31"/>
  <c r="BL140" i="31"/>
  <c r="AT140" i="31"/>
  <c r="AB144" i="31"/>
  <c r="P148" i="31"/>
  <c r="AT152" i="31"/>
  <c r="AH19" i="31"/>
  <c r="AT102" i="31"/>
  <c r="AN111" i="31"/>
  <c r="AT131" i="31"/>
  <c r="AN131" i="31"/>
  <c r="AH151" i="31"/>
  <c r="BF112" i="31"/>
  <c r="AT120" i="31"/>
  <c r="V128" i="31"/>
  <c r="J128" i="31"/>
  <c r="O128" i="31" s="1"/>
  <c r="BL19" i="31"/>
  <c r="AB87" i="31"/>
  <c r="AZ88" i="31"/>
  <c r="AT91" i="31"/>
  <c r="P26" i="31"/>
  <c r="AN28" i="31"/>
  <c r="BF12" i="31"/>
  <c r="BF13" i="31"/>
  <c r="BF46" i="31"/>
  <c r="BL46" i="31"/>
  <c r="AT67" i="31"/>
  <c r="AN70" i="31"/>
  <c r="AH115" i="31"/>
  <c r="V135" i="31"/>
  <c r="J135" i="31"/>
  <c r="O135" i="31" s="1"/>
  <c r="V155" i="31"/>
  <c r="AH80" i="31"/>
  <c r="AB96" i="31"/>
  <c r="P23" i="31"/>
  <c r="BL123" i="31"/>
  <c r="AN123" i="31"/>
  <c r="AN139" i="31"/>
  <c r="P147" i="31"/>
  <c r="AB108" i="31"/>
  <c r="BF116" i="31"/>
  <c r="AT116" i="31"/>
  <c r="P124" i="31"/>
  <c r="V132" i="31"/>
  <c r="BL136" i="31"/>
  <c r="BF140" i="31"/>
  <c r="J140" i="31"/>
  <c r="O140" i="31" s="1"/>
  <c r="P144" i="31"/>
  <c r="AZ148" i="31"/>
  <c r="BL152" i="31"/>
  <c r="V19" i="31"/>
  <c r="P102" i="31"/>
  <c r="AT111" i="31"/>
  <c r="BL131" i="31"/>
  <c r="J131" i="31"/>
  <c r="O131" i="31" s="1"/>
  <c r="AB151" i="31"/>
  <c r="AH112" i="31"/>
  <c r="BL120" i="31"/>
  <c r="AN128" i="31"/>
  <c r="AZ128" i="31"/>
  <c r="V45" i="31"/>
  <c r="V59" i="31"/>
  <c r="J65" i="31"/>
  <c r="O65" i="31" s="1"/>
  <c r="AZ98" i="31"/>
  <c r="AH113" i="31"/>
  <c r="BL121" i="31"/>
  <c r="BF125" i="31"/>
  <c r="BL125" i="31"/>
  <c r="AZ129" i="31"/>
  <c r="V133" i="31"/>
  <c r="BL137" i="31"/>
  <c r="BF141" i="31"/>
  <c r="BL141" i="31"/>
  <c r="P145" i="31"/>
  <c r="AZ149" i="31"/>
  <c r="BL153" i="31"/>
  <c r="AB25" i="31"/>
  <c r="AZ109" i="31"/>
  <c r="AH117" i="31"/>
  <c r="BL117" i="31"/>
  <c r="AH42" i="31"/>
  <c r="AB99" i="31"/>
  <c r="BF107" i="31"/>
  <c r="AZ127" i="31"/>
  <c r="P127" i="31"/>
  <c r="AH143" i="31"/>
  <c r="AH106" i="31"/>
  <c r="BL114" i="31"/>
  <c r="AN122" i="31"/>
  <c r="J122" i="31"/>
  <c r="O122" i="31" s="1"/>
  <c r="P134" i="31"/>
  <c r="AH138" i="31"/>
  <c r="V142" i="31"/>
  <c r="AN146" i="31"/>
  <c r="V146" i="31"/>
  <c r="AH150" i="31"/>
  <c r="AH154" i="31"/>
  <c r="V61" i="31"/>
  <c r="V78" i="31"/>
  <c r="AH105" i="31"/>
  <c r="BF92" i="31"/>
  <c r="AN26" i="31"/>
  <c r="AZ16" i="31"/>
  <c r="BL70" i="31"/>
  <c r="AN155" i="31"/>
  <c r="BF123" i="31"/>
  <c r="AZ108" i="31"/>
  <c r="AN132" i="31"/>
  <c r="J144" i="31"/>
  <c r="O144" i="31" s="1"/>
  <c r="J102" i="31"/>
  <c r="O102" i="31" s="1"/>
  <c r="J151" i="31"/>
  <c r="O151" i="31" s="1"/>
  <c r="AN41" i="31"/>
  <c r="V65" i="31"/>
  <c r="AZ113" i="31"/>
  <c r="J125" i="31"/>
  <c r="O125" i="31" s="1"/>
  <c r="AT137" i="31"/>
  <c r="AN145" i="31"/>
  <c r="BF153" i="31"/>
  <c r="BF117" i="31"/>
  <c r="V42" i="31"/>
  <c r="V127" i="31"/>
  <c r="BF106" i="31"/>
  <c r="BL122" i="31"/>
  <c r="AB138" i="31"/>
  <c r="AZ146" i="31"/>
  <c r="P154" i="31"/>
  <c r="AB105" i="31"/>
  <c r="AT119" i="31"/>
  <c r="V110" i="31"/>
  <c r="AB110" i="31"/>
  <c r="J118" i="31"/>
  <c r="O118" i="31" s="1"/>
  <c r="BF126" i="31"/>
  <c r="BF130" i="31"/>
  <c r="AH17" i="31"/>
  <c r="P22" i="31"/>
  <c r="AH43" i="31"/>
  <c r="AT85" i="31"/>
  <c r="AB100" i="31"/>
  <c r="BL92" i="31"/>
  <c r="BL28" i="31"/>
  <c r="AT16" i="31"/>
  <c r="BF70" i="31"/>
  <c r="J155" i="31"/>
  <c r="O155" i="31" s="1"/>
  <c r="AH123" i="31"/>
  <c r="V108" i="31"/>
  <c r="P132" i="31"/>
  <c r="AZ144" i="31"/>
  <c r="BF102" i="31"/>
  <c r="P151" i="31"/>
  <c r="AH41" i="31"/>
  <c r="P65" i="31"/>
  <c r="AT121" i="31"/>
  <c r="AN129" i="31"/>
  <c r="BF137" i="31"/>
  <c r="AB145" i="31"/>
  <c r="AH153" i="31"/>
  <c r="AB117" i="31"/>
  <c r="AH99" i="31"/>
  <c r="AN127" i="31"/>
  <c r="AB106" i="31"/>
  <c r="V122" i="31"/>
  <c r="P138" i="31"/>
  <c r="J146" i="31"/>
  <c r="O146" i="31" s="1"/>
  <c r="AN61" i="31"/>
  <c r="AZ105" i="31"/>
  <c r="BL119" i="31"/>
  <c r="AN110" i="31"/>
  <c r="AZ118" i="31"/>
  <c r="AH118" i="31"/>
  <c r="P126" i="31"/>
  <c r="AH130" i="31"/>
  <c r="J17" i="31"/>
  <c r="O17" i="31" s="1"/>
  <c r="AB38" i="31"/>
  <c r="AB43" i="31"/>
  <c r="AH85" i="31"/>
  <c r="AZ100" i="31"/>
  <c r="V25" i="31"/>
  <c r="BF134" i="31"/>
  <c r="P105" i="31"/>
  <c r="AT118" i="31"/>
  <c r="AH38" i="31"/>
  <c r="P38" i="31"/>
  <c r="AZ87" i="31"/>
  <c r="AT30" i="31"/>
  <c r="AB46" i="31"/>
  <c r="AB115" i="31"/>
  <c r="P80" i="31"/>
  <c r="AT139" i="31"/>
  <c r="AH116" i="31"/>
  <c r="BF136" i="31"/>
  <c r="V148" i="31"/>
  <c r="BL111" i="31"/>
  <c r="AB112" i="31"/>
  <c r="AB45" i="31"/>
  <c r="AN65" i="31"/>
  <c r="BF121" i="31"/>
  <c r="AB129" i="31"/>
  <c r="AH137" i="31"/>
  <c r="AZ145" i="31"/>
  <c r="V153" i="31"/>
  <c r="AZ117" i="31"/>
  <c r="AZ99" i="31"/>
  <c r="AB127" i="31"/>
  <c r="AZ106" i="31"/>
  <c r="P122" i="31"/>
  <c r="AZ142" i="31"/>
  <c r="P150" i="31"/>
  <c r="AH61" i="31"/>
  <c r="J105" i="31"/>
  <c r="O105" i="31" s="1"/>
  <c r="BF119" i="31"/>
  <c r="AT110" i="31"/>
  <c r="V118" i="31"/>
  <c r="AB118" i="31"/>
  <c r="J126" i="31"/>
  <c r="O126" i="31" s="1"/>
  <c r="AB130" i="31"/>
  <c r="V17" i="31"/>
  <c r="V38" i="31"/>
  <c r="V43" i="31"/>
  <c r="V85" i="31"/>
  <c r="V100" i="31"/>
  <c r="V87" i="31"/>
  <c r="AN30" i="31"/>
  <c r="AN46" i="31"/>
  <c r="AZ115" i="31"/>
  <c r="J80" i="31"/>
  <c r="O80" i="31" s="1"/>
  <c r="BL139" i="31"/>
  <c r="AB116" i="31"/>
  <c r="AH136" i="31"/>
  <c r="AN148" i="31"/>
  <c r="BF111" i="31"/>
  <c r="AZ112" i="31"/>
  <c r="AN45" i="31"/>
  <c r="AB98" i="31"/>
  <c r="AH121" i="31"/>
  <c r="J129" i="31"/>
  <c r="O129" i="31" s="1"/>
  <c r="V137" i="31"/>
  <c r="J145" i="31"/>
  <c r="O145" i="31" s="1"/>
  <c r="AH25" i="31"/>
  <c r="J117" i="31"/>
  <c r="O117" i="31" s="1"/>
  <c r="V99" i="31"/>
  <c r="J127" i="31"/>
  <c r="O127" i="31" s="1"/>
  <c r="AT114" i="31"/>
  <c r="AZ134" i="31"/>
  <c r="AN142" i="31"/>
  <c r="BL150" i="31"/>
  <c r="AT61" i="31"/>
  <c r="V105" i="31"/>
  <c r="AH119" i="31"/>
  <c r="BL110" i="31"/>
  <c r="AN118" i="31"/>
  <c r="AZ126" i="31"/>
  <c r="AH126" i="31"/>
  <c r="AZ130" i="31"/>
  <c r="P17" i="31"/>
  <c r="AN38" i="31"/>
  <c r="J43" i="31"/>
  <c r="O43" i="31" s="1"/>
  <c r="AZ85" i="31"/>
  <c r="AN100" i="31"/>
  <c r="P121" i="31"/>
  <c r="AB150" i="31"/>
  <c r="AB126" i="31"/>
  <c r="P43" i="31"/>
  <c r="AB22" i="31"/>
  <c r="BF88" i="31"/>
  <c r="V67" i="31"/>
  <c r="AN135" i="31"/>
  <c r="P96" i="31"/>
  <c r="P139" i="31"/>
  <c r="BL124" i="31"/>
  <c r="AH140" i="31"/>
  <c r="BF152" i="31"/>
  <c r="BF131" i="31"/>
  <c r="BF120" i="31"/>
  <c r="AH45" i="31"/>
  <c r="V98" i="31"/>
  <c r="P129" i="31"/>
  <c r="AH141" i="31"/>
  <c r="P149" i="31"/>
  <c r="AH21" i="31"/>
  <c r="BL107" i="31"/>
  <c r="AZ143" i="31"/>
  <c r="AT142" i="31"/>
  <c r="AH78" i="31"/>
  <c r="P110" i="31"/>
  <c r="V130" i="31"/>
  <c r="AT100" i="31"/>
  <c r="AN88" i="31"/>
  <c r="BL67" i="31"/>
  <c r="AT135" i="31"/>
  <c r="J96" i="31"/>
  <c r="O96" i="31" s="1"/>
  <c r="J139" i="31"/>
  <c r="O139" i="31" s="1"/>
  <c r="BF124" i="31"/>
  <c r="AB140" i="31"/>
  <c r="AH152" i="31"/>
  <c r="AH131" i="31"/>
  <c r="AH120" i="31"/>
  <c r="AN59" i="31"/>
  <c r="J98" i="31"/>
  <c r="O98" i="31" s="1"/>
  <c r="AH125" i="31"/>
  <c r="AZ133" i="31"/>
  <c r="AB141" i="31"/>
  <c r="V149" i="31"/>
  <c r="AB109" i="31"/>
  <c r="V21" i="31"/>
  <c r="AH107" i="31"/>
  <c r="BF143" i="31"/>
  <c r="AH114" i="31"/>
  <c r="AH134" i="31"/>
  <c r="BF142" i="31"/>
  <c r="J150" i="31"/>
  <c r="O150" i="31" s="1"/>
  <c r="AZ78" i="31"/>
  <c r="AZ119" i="31"/>
  <c r="P119" i="31"/>
  <c r="BF110" i="31"/>
  <c r="BL118" i="31"/>
  <c r="AN126" i="31"/>
  <c r="AN130" i="31"/>
  <c r="AH57" i="31"/>
  <c r="J85" i="31"/>
  <c r="O85" i="31" s="1"/>
  <c r="V26" i="31"/>
  <c r="AZ12" i="31"/>
  <c r="BL68" i="31"/>
  <c r="AT155" i="31"/>
  <c r="AB44" i="31"/>
  <c r="AZ147" i="31"/>
  <c r="J124" i="31"/>
  <c r="O124" i="31" s="1"/>
  <c r="V144" i="31"/>
  <c r="AB19" i="31"/>
  <c r="AZ151" i="31"/>
  <c r="AT128" i="31"/>
  <c r="AH59" i="31"/>
  <c r="BF113" i="31"/>
  <c r="AB125" i="31"/>
  <c r="AN133" i="31"/>
  <c r="AT141" i="31"/>
  <c r="AN149" i="31"/>
  <c r="V109" i="31"/>
  <c r="AN42" i="31"/>
  <c r="AB107" i="31"/>
  <c r="AB143" i="31"/>
  <c r="P114" i="31"/>
  <c r="AB134" i="31"/>
  <c r="AT146" i="31"/>
  <c r="BF154" i="31"/>
  <c r="AN78" i="31"/>
  <c r="V119" i="31"/>
  <c r="J119" i="31"/>
  <c r="O119" i="31" s="1"/>
  <c r="J110" i="31"/>
  <c r="O110" i="31" s="1"/>
  <c r="BF118" i="31"/>
  <c r="AT126" i="31"/>
  <c r="AT130" i="31"/>
  <c r="P130" i="31"/>
  <c r="J22" i="31"/>
  <c r="O22" i="31" s="1"/>
  <c r="J38" i="31"/>
  <c r="O38" i="31" s="1"/>
  <c r="AN85" i="31"/>
  <c r="BF100" i="31"/>
  <c r="J100" i="31"/>
  <c r="O100" i="31" s="1"/>
  <c r="BL26" i="31"/>
  <c r="BL52" i="31"/>
  <c r="AZ68" i="31"/>
  <c r="BL155" i="31"/>
  <c r="V44" i="31"/>
  <c r="V147" i="31"/>
  <c r="AT124" i="31"/>
  <c r="AN144" i="31"/>
  <c r="P19" i="31"/>
  <c r="V151" i="31"/>
  <c r="BL128" i="31"/>
  <c r="J59" i="31"/>
  <c r="O59" i="31" s="1"/>
  <c r="AB113" i="31"/>
  <c r="P125" i="31"/>
  <c r="AT133" i="31"/>
  <c r="J141" i="31"/>
  <c r="O141" i="31" s="1"/>
  <c r="AT153" i="31"/>
  <c r="AN109" i="31"/>
  <c r="AB42" i="31"/>
  <c r="J107" i="31"/>
  <c r="O107" i="31" s="1"/>
  <c r="J143" i="31"/>
  <c r="O143" i="31" s="1"/>
  <c r="AT122" i="31"/>
  <c r="BF138" i="31"/>
  <c r="BL146" i="31"/>
  <c r="AB154" i="31"/>
  <c r="BF105" i="31"/>
  <c r="AN119" i="31"/>
  <c r="AZ110" i="31"/>
  <c r="AH110" i="31"/>
  <c r="P118" i="31"/>
  <c r="BL126" i="31"/>
  <c r="BL130" i="31"/>
  <c r="AB17" i="31"/>
  <c r="AH22" i="31"/>
  <c r="AN43" i="31"/>
  <c r="AB85" i="31"/>
  <c r="AH100" i="31"/>
  <c r="BF114" i="31"/>
  <c r="AB119" i="31"/>
  <c r="V126" i="31"/>
  <c r="V22" i="31"/>
  <c r="P85" i="31"/>
  <c r="J130" i="31"/>
  <c r="O130" i="31" s="1"/>
  <c r="P100" i="31"/>
  <c r="BL57" i="31"/>
  <c r="AB48" i="31"/>
  <c r="AH86" i="31"/>
  <c r="AN56" i="31"/>
  <c r="BL29" i="31"/>
  <c r="AT69" i="31"/>
  <c r="AB27" i="31"/>
  <c r="AT50" i="31"/>
  <c r="J56" i="31"/>
  <c r="O56" i="31" s="1"/>
  <c r="BF71" i="31"/>
  <c r="AN47" i="31"/>
  <c r="BL36" i="31"/>
  <c r="AN66" i="31"/>
  <c r="AB57" i="31"/>
  <c r="BF49" i="31"/>
  <c r="BL89" i="31"/>
  <c r="AZ32" i="31"/>
  <c r="J37" i="31"/>
  <c r="O37" i="31" s="1"/>
  <c r="P83" i="31"/>
  <c r="AB103" i="31"/>
  <c r="AB39" i="31"/>
  <c r="AH64" i="31"/>
  <c r="J18" i="31"/>
  <c r="O18" i="31" s="1"/>
  <c r="P84" i="31"/>
  <c r="AT60" i="31"/>
  <c r="P101" i="31"/>
  <c r="J97" i="31"/>
  <c r="O97" i="31" s="1"/>
  <c r="AZ82" i="31"/>
  <c r="V104" i="31"/>
  <c r="J104" i="31"/>
  <c r="O104" i="31" s="1"/>
  <c r="AN76" i="31"/>
  <c r="AN81" i="31"/>
  <c r="AB16" i="31"/>
  <c r="AN79" i="31"/>
  <c r="AT63" i="31"/>
  <c r="P62" i="31"/>
  <c r="P58" i="31"/>
  <c r="AH29" i="31"/>
  <c r="BL72" i="31"/>
  <c r="BL37" i="31"/>
  <c r="AH83" i="31"/>
  <c r="AN101" i="31"/>
  <c r="J81" i="31"/>
  <c r="O81" i="31" s="1"/>
  <c r="AZ86" i="31"/>
  <c r="BL56" i="31"/>
  <c r="AH49" i="31"/>
  <c r="AB18" i="31"/>
  <c r="J82" i="31"/>
  <c r="O82" i="31" s="1"/>
  <c r="AH63" i="31"/>
  <c r="J77" i="31"/>
  <c r="O77" i="31" s="1"/>
  <c r="AN48" i="31"/>
  <c r="BL86" i="31"/>
  <c r="BL31" i="31"/>
  <c r="AZ29" i="31"/>
  <c r="BF18" i="31"/>
  <c r="AN27" i="31"/>
  <c r="BL50" i="31"/>
  <c r="V37" i="31"/>
  <c r="AT71" i="31"/>
  <c r="BF47" i="31"/>
  <c r="BF36" i="31"/>
  <c r="BF66" i="31"/>
  <c r="AH56" i="31"/>
  <c r="AN49" i="31"/>
  <c r="AT89" i="31"/>
  <c r="AZ90" i="31"/>
  <c r="AB36" i="31"/>
  <c r="J83" i="31"/>
  <c r="O83" i="31" s="1"/>
  <c r="P103" i="31"/>
  <c r="V39" i="31"/>
  <c r="AT64" i="31"/>
  <c r="P18" i="31"/>
  <c r="J84" i="31"/>
  <c r="O84" i="31" s="1"/>
  <c r="BF101" i="31"/>
  <c r="J101" i="31"/>
  <c r="O101" i="31" s="1"/>
  <c r="V97" i="31"/>
  <c r="AN82" i="31"/>
  <c r="AN104" i="31"/>
  <c r="AB40" i="31"/>
  <c r="AB76" i="31"/>
  <c r="AB81" i="31"/>
  <c r="AH16" i="31"/>
  <c r="P79" i="31"/>
  <c r="P63" i="31"/>
  <c r="J62" i="31"/>
  <c r="O62" i="31" s="1"/>
  <c r="AH77" i="31"/>
  <c r="J60" i="31"/>
  <c r="O60" i="31" s="1"/>
  <c r="V63" i="31"/>
  <c r="BF69" i="31"/>
  <c r="AN36" i="31"/>
  <c r="BL47" i="31"/>
  <c r="BF32" i="31"/>
  <c r="J20" i="31"/>
  <c r="O20" i="31" s="1"/>
  <c r="AT101" i="31"/>
  <c r="AZ76" i="31"/>
  <c r="V16" i="31"/>
  <c r="AB56" i="31"/>
  <c r="AT48" i="31"/>
  <c r="AT86" i="31"/>
  <c r="BF31" i="31"/>
  <c r="BF29" i="31"/>
  <c r="BL18" i="31"/>
  <c r="V27" i="31"/>
  <c r="BF50" i="31"/>
  <c r="AT77" i="31"/>
  <c r="BL71" i="31"/>
  <c r="AZ47" i="31"/>
  <c r="AZ36" i="31"/>
  <c r="AT66" i="31"/>
  <c r="AZ77" i="31"/>
  <c r="BF93" i="31"/>
  <c r="AT51" i="31"/>
  <c r="BF90" i="31"/>
  <c r="AZ83" i="31"/>
  <c r="AZ103" i="31"/>
  <c r="J103" i="31"/>
  <c r="O103" i="31" s="1"/>
  <c r="AN39" i="31"/>
  <c r="J64" i="31"/>
  <c r="O64" i="31" s="1"/>
  <c r="AZ84" i="31"/>
  <c r="AB60" i="31"/>
  <c r="AH101" i="31"/>
  <c r="AN97" i="31"/>
  <c r="P97" i="31"/>
  <c r="AB82" i="31"/>
  <c r="AT104" i="31"/>
  <c r="V40" i="31"/>
  <c r="AT76" i="31"/>
  <c r="AT81" i="31"/>
  <c r="J16" i="31"/>
  <c r="O16" i="31" s="1"/>
  <c r="J79" i="31"/>
  <c r="O79" i="31" s="1"/>
  <c r="J63" i="31"/>
  <c r="O63" i="31" s="1"/>
  <c r="AT58" i="31"/>
  <c r="AN86" i="31"/>
  <c r="BL49" i="31"/>
  <c r="BF103" i="31"/>
  <c r="AH84" i="31"/>
  <c r="P40" i="31"/>
  <c r="AN29" i="31"/>
  <c r="AZ72" i="31"/>
  <c r="AH89" i="31"/>
  <c r="V64" i="31"/>
  <c r="P24" i="31"/>
  <c r="AZ79" i="31"/>
  <c r="BL54" i="31"/>
  <c r="BL48" i="31"/>
  <c r="P86" i="31"/>
  <c r="AZ31" i="31"/>
  <c r="BL69" i="31"/>
  <c r="BL27" i="31"/>
  <c r="P57" i="31"/>
  <c r="AN50" i="31"/>
  <c r="J36" i="31"/>
  <c r="O36" i="31" s="1"/>
  <c r="AZ71" i="31"/>
  <c r="AB47" i="31"/>
  <c r="V66" i="31"/>
  <c r="AB66" i="31"/>
  <c r="V36" i="31"/>
  <c r="BL93" i="31"/>
  <c r="BL51" i="31"/>
  <c r="AN90" i="31"/>
  <c r="AN83" i="31"/>
  <c r="V103" i="31"/>
  <c r="AH20" i="31"/>
  <c r="AH39" i="31"/>
  <c r="AB64" i="31"/>
  <c r="AN84" i="31"/>
  <c r="AN60" i="31"/>
  <c r="AB101" i="31"/>
  <c r="AT97" i="31"/>
  <c r="V24" i="31"/>
  <c r="AT82" i="31"/>
  <c r="BF104" i="31"/>
  <c r="AN40" i="31"/>
  <c r="AH76" i="31"/>
  <c r="AH81" i="31"/>
  <c r="P16" i="31"/>
  <c r="AB79" i="31"/>
  <c r="AB62" i="31"/>
  <c r="AB58" i="31"/>
  <c r="AT27" i="31"/>
  <c r="BF56" i="31"/>
  <c r="AN77" i="31"/>
  <c r="BL32" i="31"/>
  <c r="AN64" i="31"/>
  <c r="J24" i="31"/>
  <c r="O24" i="31" s="1"/>
  <c r="P104" i="31"/>
  <c r="AH62" i="31"/>
  <c r="AZ48" i="31"/>
  <c r="J57" i="31"/>
  <c r="O57" i="31" s="1"/>
  <c r="BF37" i="31"/>
  <c r="V83" i="31"/>
  <c r="P60" i="31"/>
  <c r="AZ81" i="31"/>
  <c r="AH36" i="31"/>
  <c r="AH48" i="31"/>
  <c r="AB86" i="31"/>
  <c r="AT31" i="31"/>
  <c r="AZ69" i="31"/>
  <c r="BF27" i="31"/>
  <c r="P56" i="31"/>
  <c r="AZ50" i="31"/>
  <c r="P77" i="31"/>
  <c r="V57" i="31"/>
  <c r="V47" i="31"/>
  <c r="P66" i="31"/>
  <c r="AN57" i="31"/>
  <c r="AZ49" i="31"/>
  <c r="AZ89" i="31"/>
  <c r="BF51" i="31"/>
  <c r="BL90" i="31"/>
  <c r="AB83" i="31"/>
  <c r="AN103" i="31"/>
  <c r="V20" i="31"/>
  <c r="J39" i="31"/>
  <c r="O39" i="31" s="1"/>
  <c r="P64" i="31"/>
  <c r="AB84" i="31"/>
  <c r="V60" i="31"/>
  <c r="AZ101" i="31"/>
  <c r="BF97" i="31"/>
  <c r="AB24" i="31"/>
  <c r="AH82" i="31"/>
  <c r="AH104" i="31"/>
  <c r="AH40" i="31"/>
  <c r="V76" i="31"/>
  <c r="V81" i="31"/>
  <c r="AT79" i="31"/>
  <c r="AB63" i="31"/>
  <c r="AN62" i="31"/>
  <c r="AN58" i="31"/>
  <c r="BL34" i="31"/>
  <c r="AH47" i="31"/>
  <c r="AT57" i="31"/>
  <c r="V18" i="31"/>
  <c r="P82" i="31"/>
  <c r="V79" i="31"/>
  <c r="V86" i="31"/>
  <c r="P36" i="31"/>
  <c r="AH103" i="31"/>
  <c r="AZ97" i="31"/>
  <c r="AT62" i="31"/>
  <c r="AB37" i="31"/>
  <c r="BF48" i="31"/>
  <c r="AH37" i="31"/>
  <c r="BF86" i="31"/>
  <c r="AT29" i="31"/>
  <c r="AH69" i="31"/>
  <c r="AZ27" i="31"/>
  <c r="AN37" i="31"/>
  <c r="BF73" i="31"/>
  <c r="BF72" i="31"/>
  <c r="AB77" i="31"/>
  <c r="AT47" i="31"/>
  <c r="BL66" i="31"/>
  <c r="AT56" i="31"/>
  <c r="AT49" i="31"/>
  <c r="BF89" i="31"/>
  <c r="AZ51" i="31"/>
  <c r="AT90" i="31"/>
  <c r="AT83" i="31"/>
  <c r="AT103" i="31"/>
  <c r="AB20" i="31"/>
  <c r="P39" i="31"/>
  <c r="AH18" i="31"/>
  <c r="AT84" i="31"/>
  <c r="AH60" i="31"/>
  <c r="V101" i="31"/>
  <c r="AH97" i="31"/>
  <c r="AH24" i="31"/>
  <c r="V82" i="31"/>
  <c r="AB104" i="31"/>
  <c r="J40" i="31"/>
  <c r="O40" i="31" s="1"/>
  <c r="P76" i="31"/>
  <c r="P81" i="31"/>
  <c r="AH79" i="31"/>
  <c r="AN63" i="31"/>
  <c r="V62" i="31"/>
  <c r="V58" i="31"/>
  <c r="V77" i="31"/>
  <c r="AN69" i="31"/>
  <c r="BL73" i="31"/>
  <c r="AZ66" i="31"/>
  <c r="AN89" i="31"/>
  <c r="P20" i="31"/>
  <c r="AB97" i="31"/>
  <c r="J76" i="31"/>
  <c r="O76" i="31" s="1"/>
  <c r="AH58" i="31"/>
  <c r="AH27" i="31"/>
  <c r="AH66" i="31"/>
  <c r="V56" i="31"/>
  <c r="V84" i="31"/>
  <c r="AZ104" i="31"/>
  <c r="J58" i="31"/>
  <c r="O58" i="31" s="1"/>
  <c r="AN16" i="31"/>
  <c r="AZ59" i="31"/>
  <c r="AN20" i="31"/>
  <c r="AZ57" i="31"/>
  <c r="AZ56" i="31"/>
  <c r="AN24" i="31"/>
  <c r="BL99" i="31"/>
  <c r="BL98" i="31"/>
  <c r="AT40" i="31"/>
  <c r="BL101" i="31"/>
  <c r="AT38" i="31"/>
  <c r="AT45" i="31"/>
  <c r="BF78" i="31"/>
  <c r="BF80" i="31"/>
  <c r="BF79" i="31"/>
  <c r="AN21" i="31"/>
  <c r="AZ63" i="31"/>
  <c r="AN19" i="31"/>
  <c r="AT37" i="31"/>
  <c r="AZ65" i="31"/>
  <c r="AZ61" i="31"/>
  <c r="AZ60" i="31"/>
  <c r="BL96" i="31"/>
  <c r="AT44" i="31"/>
  <c r="BF82" i="31"/>
  <c r="AN18" i="31"/>
  <c r="BL97" i="31"/>
  <c r="BF76" i="31"/>
  <c r="BF81" i="31"/>
  <c r="AT43" i="31"/>
  <c r="AZ64" i="31"/>
  <c r="AT42" i="31"/>
  <c r="AT41" i="31"/>
  <c r="BF85" i="31"/>
  <c r="BL103" i="31"/>
  <c r="AN17" i="31"/>
  <c r="AN25" i="31"/>
  <c r="AT36" i="31"/>
  <c r="AT39" i="31"/>
  <c r="AN23" i="31"/>
  <c r="AN22" i="31"/>
  <c r="BF77" i="31"/>
  <c r="BF84" i="31"/>
  <c r="BL102" i="31"/>
  <c r="BL100" i="31"/>
  <c r="AZ58" i="31"/>
  <c r="BF83" i="31"/>
  <c r="AZ62" i="31"/>
  <c r="BF64" i="31"/>
  <c r="BL64" i="31" s="1"/>
  <c r="BL80" i="31"/>
  <c r="AZ44" i="31"/>
  <c r="BF44" i="31" s="1"/>
  <c r="BL44" i="31" s="1"/>
  <c r="AT23" i="31"/>
  <c r="AZ23" i="31" s="1"/>
  <c r="BF23" i="31" s="1"/>
  <c r="BL23" i="31" s="1"/>
  <c r="J88" i="31"/>
  <c r="P88" i="31" s="1"/>
  <c r="V88" i="31" s="1"/>
  <c r="J72" i="31"/>
  <c r="P72" i="31" s="1"/>
  <c r="V72" i="31" s="1"/>
  <c r="AB72" i="31" s="1"/>
  <c r="AH72" i="31" s="1"/>
  <c r="AN72" i="31" s="1"/>
  <c r="AT72" i="31" s="1"/>
  <c r="J48" i="31"/>
  <c r="P48" i="31" s="1"/>
  <c r="V48" i="31" s="1"/>
  <c r="J32" i="31"/>
  <c r="P32" i="31" s="1"/>
  <c r="V32" i="31" s="1"/>
  <c r="AB32" i="31" s="1"/>
  <c r="AH32" i="31" s="1"/>
  <c r="AN32" i="31" s="1"/>
  <c r="AT32" i="31" s="1"/>
  <c r="J7" i="31"/>
  <c r="P7" i="31" s="1"/>
  <c r="J90" i="31"/>
  <c r="P90" i="31" s="1"/>
  <c r="V90" i="31" s="1"/>
  <c r="AB90" i="31" s="1"/>
  <c r="AH90" i="31" s="1"/>
  <c r="J49" i="31"/>
  <c r="P49" i="31" s="1"/>
  <c r="V49" i="31" s="1"/>
  <c r="AB49" i="31" s="1"/>
  <c r="J95" i="31"/>
  <c r="P95" i="31" s="1"/>
  <c r="V95" i="31" s="1"/>
  <c r="AB95" i="31" s="1"/>
  <c r="AH95" i="31" s="1"/>
  <c r="AN95" i="31" s="1"/>
  <c r="AT95" i="31" s="1"/>
  <c r="AZ95" i="31" s="1"/>
  <c r="BF95" i="31" s="1"/>
  <c r="BL95" i="31" s="1"/>
  <c r="J87" i="31"/>
  <c r="P87" i="31" s="1"/>
  <c r="J71" i="31"/>
  <c r="P71" i="31" s="1"/>
  <c r="V71" i="31" s="1"/>
  <c r="AB71" i="31" s="1"/>
  <c r="AH71" i="31" s="1"/>
  <c r="AN71" i="31" s="1"/>
  <c r="J55" i="31"/>
  <c r="P55" i="31" s="1"/>
  <c r="V55" i="31" s="1"/>
  <c r="AB55" i="31" s="1"/>
  <c r="AH55" i="31" s="1"/>
  <c r="AN55" i="31" s="1"/>
  <c r="AT55" i="31" s="1"/>
  <c r="AZ55" i="31" s="1"/>
  <c r="BF55" i="31" s="1"/>
  <c r="BL55" i="31" s="1"/>
  <c r="J47" i="31"/>
  <c r="P47" i="31" s="1"/>
  <c r="J31" i="31"/>
  <c r="P31" i="31" s="1"/>
  <c r="V31" i="31" s="1"/>
  <c r="AB31" i="31" s="1"/>
  <c r="AH31" i="31" s="1"/>
  <c r="AN31" i="31" s="1"/>
  <c r="J14" i="31"/>
  <c r="P14" i="31" s="1"/>
  <c r="V14" i="31" s="1"/>
  <c r="AB14" i="31" s="1"/>
  <c r="AH14" i="31" s="1"/>
  <c r="AN14" i="31" s="1"/>
  <c r="AT14" i="31" s="1"/>
  <c r="AZ14" i="31" s="1"/>
  <c r="BF14" i="31" s="1"/>
  <c r="J6" i="31"/>
  <c r="O6" i="31" s="1"/>
  <c r="J34" i="31"/>
  <c r="P34" i="31" s="1"/>
  <c r="V34" i="31" s="1"/>
  <c r="AB34" i="31" s="1"/>
  <c r="AH34" i="31" s="1"/>
  <c r="AN34" i="31" s="1"/>
  <c r="AT34" i="31" s="1"/>
  <c r="AZ34" i="31" s="1"/>
  <c r="BF34" i="31" s="1"/>
  <c r="J33" i="31"/>
  <c r="P33" i="31" s="1"/>
  <c r="V33" i="31" s="1"/>
  <c r="AB33" i="31" s="1"/>
  <c r="AH33" i="31" s="1"/>
  <c r="AN33" i="31" s="1"/>
  <c r="AT33" i="31" s="1"/>
  <c r="AZ33" i="31" s="1"/>
  <c r="J94" i="31"/>
  <c r="P94" i="31" s="1"/>
  <c r="V94" i="31" s="1"/>
  <c r="AB94" i="31" s="1"/>
  <c r="AH94" i="31" s="1"/>
  <c r="AN94" i="31" s="1"/>
  <c r="AT94" i="31" s="1"/>
  <c r="AZ94" i="31" s="1"/>
  <c r="BF94" i="31" s="1"/>
  <c r="J86" i="31"/>
  <c r="O86" i="31" s="1"/>
  <c r="J70" i="31"/>
  <c r="P70" i="31" s="1"/>
  <c r="V70" i="31" s="1"/>
  <c r="AB70" i="31" s="1"/>
  <c r="AH70" i="31" s="1"/>
  <c r="J54" i="31"/>
  <c r="P54" i="31" s="1"/>
  <c r="V54" i="31" s="1"/>
  <c r="AB54" i="31" s="1"/>
  <c r="AH54" i="31" s="1"/>
  <c r="AN54" i="31" s="1"/>
  <c r="AT54" i="31" s="1"/>
  <c r="AZ54" i="31" s="1"/>
  <c r="BF54" i="31" s="1"/>
  <c r="J46" i="31"/>
  <c r="O46" i="31" s="1"/>
  <c r="J30" i="31"/>
  <c r="P30" i="31" s="1"/>
  <c r="V30" i="31" s="1"/>
  <c r="AB30" i="31" s="1"/>
  <c r="AH30" i="31" s="1"/>
  <c r="J13" i="31"/>
  <c r="P13" i="31" s="1"/>
  <c r="V13" i="31" s="1"/>
  <c r="AB13" i="31" s="1"/>
  <c r="AH13" i="31" s="1"/>
  <c r="AN13" i="31" s="1"/>
  <c r="AT13" i="31" s="1"/>
  <c r="AZ13" i="31" s="1"/>
  <c r="J15" i="31"/>
  <c r="P15" i="31" s="1"/>
  <c r="V15" i="31" s="1"/>
  <c r="AB15" i="31" s="1"/>
  <c r="AH15" i="31" s="1"/>
  <c r="AN15" i="31" s="1"/>
  <c r="AT15" i="31" s="1"/>
  <c r="AZ15" i="31" s="1"/>
  <c r="BF15" i="31" s="1"/>
  <c r="BL15" i="31" s="1"/>
  <c r="J66" i="31"/>
  <c r="O66" i="31" s="1"/>
  <c r="J73" i="31"/>
  <c r="P73" i="31" s="1"/>
  <c r="V73" i="31" s="1"/>
  <c r="AB73" i="31" s="1"/>
  <c r="AH73" i="31" s="1"/>
  <c r="AN73" i="31" s="1"/>
  <c r="AT73" i="31" s="1"/>
  <c r="AZ73" i="31" s="1"/>
  <c r="J93" i="31"/>
  <c r="P93" i="31" s="1"/>
  <c r="V93" i="31" s="1"/>
  <c r="AB93" i="31" s="1"/>
  <c r="AH93" i="31" s="1"/>
  <c r="AN93" i="31" s="1"/>
  <c r="AT93" i="31" s="1"/>
  <c r="AZ93" i="31" s="1"/>
  <c r="J69" i="31"/>
  <c r="P69" i="31" s="1"/>
  <c r="V69" i="31" s="1"/>
  <c r="AB69" i="31" s="1"/>
  <c r="J53" i="31"/>
  <c r="P53" i="31" s="1"/>
  <c r="V53" i="31" s="1"/>
  <c r="AB53" i="31" s="1"/>
  <c r="AH53" i="31" s="1"/>
  <c r="AN53" i="31" s="1"/>
  <c r="AT53" i="31" s="1"/>
  <c r="AZ53" i="31" s="1"/>
  <c r="J29" i="31"/>
  <c r="P29" i="31" s="1"/>
  <c r="V29" i="31" s="1"/>
  <c r="AB29" i="31" s="1"/>
  <c r="J12" i="31"/>
  <c r="P12" i="31" s="1"/>
  <c r="V12" i="31" s="1"/>
  <c r="AB12" i="31" s="1"/>
  <c r="AH12" i="31" s="1"/>
  <c r="AN12" i="31" s="1"/>
  <c r="AT12" i="31" s="1"/>
  <c r="J26" i="31"/>
  <c r="O26" i="31" s="1"/>
  <c r="J8" i="31"/>
  <c r="J92" i="31"/>
  <c r="P92" i="31" s="1"/>
  <c r="V92" i="31" s="1"/>
  <c r="AB92" i="31" s="1"/>
  <c r="AH92" i="31" s="1"/>
  <c r="AN92" i="31" s="1"/>
  <c r="AT92" i="31" s="1"/>
  <c r="J68" i="31"/>
  <c r="P68" i="31" s="1"/>
  <c r="V68" i="31" s="1"/>
  <c r="J52" i="31"/>
  <c r="P52" i="31" s="1"/>
  <c r="V52" i="31" s="1"/>
  <c r="AB52" i="31" s="1"/>
  <c r="AH52" i="31" s="1"/>
  <c r="AN52" i="31" s="1"/>
  <c r="AT52" i="31" s="1"/>
  <c r="J28" i="31"/>
  <c r="P28" i="31" s="1"/>
  <c r="V28" i="31" s="1"/>
  <c r="J11" i="31"/>
  <c r="P11" i="31" s="1"/>
  <c r="V11" i="31" s="1"/>
  <c r="AB11" i="31" s="1"/>
  <c r="AH11" i="31" s="1"/>
  <c r="AN11" i="31" s="1"/>
  <c r="J50" i="31"/>
  <c r="P50" i="31" s="1"/>
  <c r="V50" i="31" s="1"/>
  <c r="AB50" i="31" s="1"/>
  <c r="AH50" i="31" s="1"/>
  <c r="J89" i="31"/>
  <c r="P89" i="31" s="1"/>
  <c r="V89" i="31" s="1"/>
  <c r="AB89" i="31" s="1"/>
  <c r="J91" i="31"/>
  <c r="P91" i="31" s="1"/>
  <c r="V91" i="31" s="1"/>
  <c r="AB91" i="31" s="1"/>
  <c r="AH91" i="31" s="1"/>
  <c r="AN91" i="31" s="1"/>
  <c r="J75" i="31"/>
  <c r="P75" i="31" s="1"/>
  <c r="V75" i="31" s="1"/>
  <c r="AB75" i="31" s="1"/>
  <c r="AH75" i="31" s="1"/>
  <c r="AN75" i="31" s="1"/>
  <c r="AT75" i="31" s="1"/>
  <c r="AZ75" i="31" s="1"/>
  <c r="BF75" i="31" s="1"/>
  <c r="BL75" i="31" s="1"/>
  <c r="J67" i="31"/>
  <c r="P67" i="31" s="1"/>
  <c r="J51" i="31"/>
  <c r="P51" i="31" s="1"/>
  <c r="V51" i="31" s="1"/>
  <c r="AB51" i="31" s="1"/>
  <c r="AH51" i="31" s="1"/>
  <c r="AN51" i="31" s="1"/>
  <c r="J35" i="31"/>
  <c r="P35" i="31" s="1"/>
  <c r="V35" i="31" s="1"/>
  <c r="AB35" i="31" s="1"/>
  <c r="AH35" i="31" s="1"/>
  <c r="AN35" i="31" s="1"/>
  <c r="AT35" i="31" s="1"/>
  <c r="AZ35" i="31" s="1"/>
  <c r="BF35" i="31" s="1"/>
  <c r="BL35" i="31" s="1"/>
  <c r="J27" i="31"/>
  <c r="P27" i="31" s="1"/>
  <c r="J10" i="31"/>
  <c r="P10" i="31" s="1"/>
  <c r="V10" i="31" s="1"/>
  <c r="AB10" i="31" s="1"/>
  <c r="AH10" i="31" s="1"/>
  <c r="AN10" i="31" s="1"/>
  <c r="AT10" i="31" s="1"/>
  <c r="AZ10" i="31" s="1"/>
  <c r="BF10" i="31" s="1"/>
  <c r="BL10" i="31" s="1"/>
  <c r="J74" i="31"/>
  <c r="P74" i="31" s="1"/>
  <c r="V74" i="31" s="1"/>
  <c r="AB74" i="31" s="1"/>
  <c r="AH74" i="31" s="1"/>
  <c r="AN74" i="31" s="1"/>
  <c r="AT74" i="31" s="1"/>
  <c r="AZ74" i="31" s="1"/>
  <c r="BF74" i="31" s="1"/>
  <c r="J9" i="31"/>
  <c r="P9" i="31" s="1"/>
  <c r="V9" i="31" s="1"/>
  <c r="AB9" i="31" s="1"/>
  <c r="BL83" i="31"/>
  <c r="BF61" i="31"/>
  <c r="BL61" i="31" s="1"/>
  <c r="AT17" i="31"/>
  <c r="AZ39" i="31"/>
  <c r="BF39" i="31" s="1"/>
  <c r="BL39" i="31" s="1"/>
  <c r="BL81" i="31"/>
  <c r="BF60" i="31"/>
  <c r="BL60" i="31" s="1"/>
  <c r="AT25" i="31"/>
  <c r="AZ25" i="31" s="1"/>
  <c r="BF25" i="31" s="1"/>
  <c r="BL25" i="31" s="1"/>
  <c r="BF65" i="31"/>
  <c r="BL65" i="31" s="1"/>
  <c r="BL79" i="31"/>
  <c r="BL82" i="31"/>
  <c r="AT22" i="31"/>
  <c r="AZ22" i="31" s="1"/>
  <c r="BF22" i="31" s="1"/>
  <c r="BL22" i="31" s="1"/>
  <c r="BF62" i="31"/>
  <c r="BL62" i="31" s="1"/>
  <c r="AZ40" i="31"/>
  <c r="BF40" i="31" s="1"/>
  <c r="BL40" i="31" s="1"/>
  <c r="AT21" i="31"/>
  <c r="AZ21" i="31" s="1"/>
  <c r="BF21" i="31" s="1"/>
  <c r="BL21" i="31" s="1"/>
  <c r="AT18" i="31"/>
  <c r="AZ18" i="31" s="1"/>
  <c r="BL77" i="31"/>
  <c r="BF59" i="31"/>
  <c r="BL59" i="31" s="1"/>
  <c r="AZ38" i="31"/>
  <c r="BF38" i="31" s="1"/>
  <c r="BF63" i="31"/>
  <c r="BL63" i="31" s="1"/>
  <c r="AZ42" i="31"/>
  <c r="BF42" i="31" s="1"/>
  <c r="BL42" i="31" s="1"/>
  <c r="BL84" i="31"/>
  <c r="AT20" i="31"/>
  <c r="AZ20" i="31" s="1"/>
  <c r="BF20" i="31" s="1"/>
  <c r="BL20" i="31" s="1"/>
  <c r="AZ45" i="31"/>
  <c r="BF45" i="31" s="1"/>
  <c r="BL45" i="31" s="1"/>
  <c r="AT19" i="31"/>
  <c r="AZ19" i="31" s="1"/>
  <c r="BF19" i="31" s="1"/>
  <c r="AZ41" i="31"/>
  <c r="BF41" i="31" s="1"/>
  <c r="BL41" i="31" s="1"/>
  <c r="AZ43" i="31"/>
  <c r="BF43" i="31" s="1"/>
  <c r="BL43" i="31" s="1"/>
  <c r="BF57" i="31"/>
  <c r="BF58" i="31"/>
  <c r="BL58" i="31" s="1"/>
  <c r="AZ37" i="31"/>
  <c r="BL85" i="31"/>
  <c r="BL78" i="31"/>
  <c r="AT24" i="31"/>
  <c r="AZ24" i="31" s="1"/>
  <c r="BF24" i="31" s="1"/>
  <c r="BL24" i="31" s="1"/>
  <c r="W162" i="29"/>
  <c r="W159" i="29"/>
  <c r="K159" i="29"/>
  <c r="K162" i="29"/>
  <c r="U159" i="29"/>
  <c r="U162" i="29"/>
  <c r="E159" i="29"/>
  <c r="E162" i="29" s="1"/>
  <c r="E163" i="29" s="1"/>
  <c r="Y159" i="29"/>
  <c r="Y162" i="29"/>
  <c r="Q162" i="29"/>
  <c r="Q159" i="29"/>
  <c r="G159" i="29"/>
  <c r="G162" i="29"/>
  <c r="I162" i="29"/>
  <c r="I159" i="29"/>
  <c r="S162" i="29"/>
  <c r="S159" i="29"/>
  <c r="J15" i="30"/>
  <c r="L13" i="30"/>
  <c r="BL105" i="31" s="1"/>
  <c r="L10" i="30"/>
  <c r="K13" i="30"/>
  <c r="BL104" i="31" s="1"/>
  <c r="K10" i="30"/>
  <c r="K14" i="30"/>
  <c r="L14" i="30"/>
  <c r="L15" i="30"/>
  <c r="K15" i="30"/>
  <c r="S121" i="29"/>
  <c r="S122" i="29" s="1"/>
  <c r="K121" i="29"/>
  <c r="K122" i="29" s="1"/>
  <c r="Q121" i="29"/>
  <c r="Q122" i="29" s="1"/>
  <c r="G121" i="29"/>
  <c r="G122" i="29" s="1"/>
  <c r="M121" i="29"/>
  <c r="M122" i="29" s="1"/>
  <c r="U121" i="29"/>
  <c r="U122" i="29" s="1"/>
  <c r="I121" i="29"/>
  <c r="I122" i="29" s="1"/>
  <c r="G110" i="29"/>
  <c r="G158" i="29" s="1"/>
  <c r="M109" i="29"/>
  <c r="M124" i="29" s="1"/>
  <c r="W122" i="29"/>
  <c r="Q110" i="29"/>
  <c r="Q158" i="29" s="1"/>
  <c r="I110" i="29"/>
  <c r="I161" i="29" s="1"/>
  <c r="S110" i="29"/>
  <c r="S161" i="29" s="1"/>
  <c r="Y110" i="29"/>
  <c r="Y161" i="29" s="1"/>
  <c r="W110" i="29"/>
  <c r="Y121" i="29"/>
  <c r="Y122" i="29" s="1"/>
  <c r="U110" i="29"/>
  <c r="K110" i="29"/>
  <c r="E110" i="29"/>
  <c r="M90" i="29"/>
  <c r="L90" i="29"/>
  <c r="G27" i="29"/>
  <c r="G33" i="29"/>
  <c r="K8" i="29"/>
  <c r="J8" i="29"/>
  <c r="J22" i="29"/>
  <c r="J24" i="29"/>
  <c r="J25" i="29"/>
  <c r="J18" i="29"/>
  <c r="J36" i="29"/>
  <c r="J31" i="29"/>
  <c r="J35" i="29"/>
  <c r="J30" i="29"/>
  <c r="J34" i="29"/>
  <c r="J29" i="29"/>
  <c r="J19" i="29"/>
  <c r="J17" i="29"/>
  <c r="J37" i="29"/>
  <c r="J32" i="29"/>
  <c r="J23" i="29"/>
  <c r="J20" i="29"/>
  <c r="K73" i="29"/>
  <c r="G21" i="29"/>
  <c r="J16" i="29"/>
  <c r="K16" i="29"/>
  <c r="K25" i="29"/>
  <c r="K19" i="29"/>
  <c r="K36" i="29"/>
  <c r="K24" i="29"/>
  <c r="K31" i="29"/>
  <c r="K37" i="29"/>
  <c r="K32" i="29"/>
  <c r="K20" i="29"/>
  <c r="G39" i="29"/>
  <c r="V13" i="30"/>
  <c r="O158" i="31"/>
  <c r="J158" i="31" s="1"/>
  <c r="U14" i="30"/>
  <c r="T14" i="30"/>
  <c r="E74" i="29"/>
  <c r="F20" i="30" l="1"/>
  <c r="M19" i="30"/>
  <c r="J159" i="31"/>
  <c r="AH9" i="31"/>
  <c r="AN9" i="31" s="1"/>
  <c r="AT9" i="31" s="1"/>
  <c r="AZ9" i="31" s="1"/>
  <c r="BF9" i="31" s="1"/>
  <c r="BL9" i="31" s="1"/>
  <c r="P8" i="31"/>
  <c r="V8" i="31" s="1"/>
  <c r="AB8" i="31" s="1"/>
  <c r="AH8" i="31" s="1"/>
  <c r="AN8" i="31" s="1"/>
  <c r="AT8" i="31" s="1"/>
  <c r="AZ8" i="31" s="1"/>
  <c r="BF8" i="31" s="1"/>
  <c r="BL8" i="31" s="1"/>
  <c r="O87" i="31"/>
  <c r="U87" i="31" s="1"/>
  <c r="AA87" i="31" s="1"/>
  <c r="AG87" i="31" s="1"/>
  <c r="AM87" i="31" s="1"/>
  <c r="AS87" i="31" s="1"/>
  <c r="AY87" i="31" s="1"/>
  <c r="BE87" i="31" s="1"/>
  <c r="BK87" i="31" s="1"/>
  <c r="BQ87" i="31" s="1"/>
  <c r="V7" i="31"/>
  <c r="AB7" i="31" s="1"/>
  <c r="AH7" i="31" s="1"/>
  <c r="AN7" i="31" s="1"/>
  <c r="AT7" i="31" s="1"/>
  <c r="AZ7" i="31" s="1"/>
  <c r="BF7" i="31" s="1"/>
  <c r="BL7" i="31" s="1"/>
  <c r="P6" i="31"/>
  <c r="V6" i="31" s="1"/>
  <c r="AB6" i="31" s="1"/>
  <c r="AH6" i="31" s="1"/>
  <c r="AN6" i="31" s="1"/>
  <c r="AT6" i="31" s="1"/>
  <c r="AZ6" i="31" s="1"/>
  <c r="BF6" i="31" s="1"/>
  <c r="BL6" i="31" s="1"/>
  <c r="O14" i="31"/>
  <c r="O49" i="31"/>
  <c r="U106" i="31"/>
  <c r="AA106" i="31" s="1"/>
  <c r="AG106" i="31" s="1"/>
  <c r="AM106" i="31" s="1"/>
  <c r="AS106" i="31" s="1"/>
  <c r="AY106" i="31" s="1"/>
  <c r="BE106" i="31" s="1"/>
  <c r="BK106" i="31" s="1"/>
  <c r="BQ106" i="31" s="1"/>
  <c r="O33" i="31"/>
  <c r="O74" i="31"/>
  <c r="O89" i="31"/>
  <c r="O88" i="31"/>
  <c r="O11" i="31"/>
  <c r="O15" i="31"/>
  <c r="O71" i="31"/>
  <c r="O8" i="31"/>
  <c r="O27" i="31"/>
  <c r="O29" i="31"/>
  <c r="O30" i="31"/>
  <c r="O28" i="31"/>
  <c r="O90" i="31"/>
  <c r="O35" i="31"/>
  <c r="O53" i="31"/>
  <c r="O9" i="31"/>
  <c r="O94" i="31"/>
  <c r="O72" i="31"/>
  <c r="U72" i="31" s="1"/>
  <c r="AA72" i="31" s="1"/>
  <c r="O91" i="31"/>
  <c r="U91" i="31" s="1"/>
  <c r="AA91" i="31" s="1"/>
  <c r="O55" i="31"/>
  <c r="O68" i="31"/>
  <c r="O32" i="31"/>
  <c r="O93" i="31"/>
  <c r="U93" i="31" s="1"/>
  <c r="AA93" i="31" s="1"/>
  <c r="AG93" i="31" s="1"/>
  <c r="AM93" i="31" s="1"/>
  <c r="AS93" i="31" s="1"/>
  <c r="AY93" i="31" s="1"/>
  <c r="BE93" i="31" s="1"/>
  <c r="BK93" i="31" s="1"/>
  <c r="BQ93" i="31" s="1"/>
  <c r="O47" i="31"/>
  <c r="U47" i="31" s="1"/>
  <c r="AA47" i="31" s="1"/>
  <c r="AG47" i="31" s="1"/>
  <c r="AM47" i="31" s="1"/>
  <c r="AS47" i="31" s="1"/>
  <c r="AY47" i="31" s="1"/>
  <c r="BE47" i="31" s="1"/>
  <c r="BK47" i="31" s="1"/>
  <c r="BQ47" i="31" s="1"/>
  <c r="O70" i="31"/>
  <c r="O67" i="31"/>
  <c r="U67" i="31" s="1"/>
  <c r="AA67" i="31" s="1"/>
  <c r="AG67" i="31" s="1"/>
  <c r="AM67" i="31" s="1"/>
  <c r="AS67" i="31" s="1"/>
  <c r="AY67" i="31" s="1"/>
  <c r="BE67" i="31" s="1"/>
  <c r="BK67" i="31" s="1"/>
  <c r="BQ67" i="31" s="1"/>
  <c r="O31" i="31"/>
  <c r="O51" i="31"/>
  <c r="O52" i="31"/>
  <c r="O54" i="31"/>
  <c r="U54" i="31" s="1"/>
  <c r="AA54" i="31" s="1"/>
  <c r="AG54" i="31" s="1"/>
  <c r="AM54" i="31" s="1"/>
  <c r="AS54" i="31" s="1"/>
  <c r="O69" i="31"/>
  <c r="O7" i="31"/>
  <c r="U7" i="31" s="1"/>
  <c r="O75" i="31"/>
  <c r="O48" i="31"/>
  <c r="O92" i="31"/>
  <c r="O73" i="31"/>
  <c r="O10" i="31"/>
  <c r="O13" i="31"/>
  <c r="O50" i="31"/>
  <c r="O95" i="31"/>
  <c r="O34" i="31"/>
  <c r="O12" i="31"/>
  <c r="U12" i="31" s="1"/>
  <c r="AA12" i="31" s="1"/>
  <c r="AG12" i="31" s="1"/>
  <c r="AM12" i="31" s="1"/>
  <c r="AS12" i="31" s="1"/>
  <c r="AY12" i="31" s="1"/>
  <c r="BE12" i="31" s="1"/>
  <c r="BK12" i="31" s="1"/>
  <c r="BQ12" i="31" s="1"/>
  <c r="U99" i="31"/>
  <c r="AA99" i="31" s="1"/>
  <c r="AG99" i="31" s="1"/>
  <c r="AM99" i="31" s="1"/>
  <c r="AS99" i="31" s="1"/>
  <c r="AY99" i="31" s="1"/>
  <c r="BE99" i="31" s="1"/>
  <c r="BK99" i="31" s="1"/>
  <c r="BQ99" i="31" s="1"/>
  <c r="U38" i="31"/>
  <c r="AA38" i="31" s="1"/>
  <c r="AG38" i="31" s="1"/>
  <c r="AM38" i="31" s="1"/>
  <c r="AS38" i="31" s="1"/>
  <c r="AY38" i="31" s="1"/>
  <c r="BE38" i="31" s="1"/>
  <c r="BK38" i="31" s="1"/>
  <c r="BQ38" i="31" s="1"/>
  <c r="U37" i="31"/>
  <c r="AA37" i="31" s="1"/>
  <c r="AG37" i="31" s="1"/>
  <c r="AM37" i="31" s="1"/>
  <c r="AS37" i="31" s="1"/>
  <c r="AY37" i="31" s="1"/>
  <c r="BE37" i="31" s="1"/>
  <c r="BK37" i="31" s="1"/>
  <c r="BQ37" i="31" s="1"/>
  <c r="U45" i="31"/>
  <c r="AA45" i="31" s="1"/>
  <c r="AG45" i="31" s="1"/>
  <c r="AM45" i="31" s="1"/>
  <c r="AS45" i="31" s="1"/>
  <c r="AY45" i="31" s="1"/>
  <c r="BE45" i="31" s="1"/>
  <c r="BK45" i="31" s="1"/>
  <c r="BQ45" i="31" s="1"/>
  <c r="U119" i="31"/>
  <c r="AA119" i="31" s="1"/>
  <c r="AG119" i="31" s="1"/>
  <c r="AM119" i="31" s="1"/>
  <c r="AS119" i="31" s="1"/>
  <c r="AY119" i="31" s="1"/>
  <c r="BE119" i="31" s="1"/>
  <c r="BK119" i="31" s="1"/>
  <c r="BQ119" i="31" s="1"/>
  <c r="U111" i="31"/>
  <c r="AA111" i="31" s="1"/>
  <c r="AG111" i="31" s="1"/>
  <c r="AM111" i="31" s="1"/>
  <c r="AS111" i="31" s="1"/>
  <c r="AY111" i="31" s="1"/>
  <c r="BE111" i="31" s="1"/>
  <c r="BK111" i="31" s="1"/>
  <c r="BQ111" i="31" s="1"/>
  <c r="U27" i="31"/>
  <c r="AA27" i="31" s="1"/>
  <c r="AG27" i="31" s="1"/>
  <c r="AM27" i="31" s="1"/>
  <c r="AS27" i="31" s="1"/>
  <c r="AY27" i="31" s="1"/>
  <c r="BE27" i="31" s="1"/>
  <c r="BK27" i="31" s="1"/>
  <c r="BQ27" i="31" s="1"/>
  <c r="U79" i="31"/>
  <c r="AA79" i="31" s="1"/>
  <c r="AG79" i="31" s="1"/>
  <c r="AM79" i="31" s="1"/>
  <c r="AS79" i="31" s="1"/>
  <c r="AY79" i="31" s="1"/>
  <c r="BE79" i="31" s="1"/>
  <c r="BK79" i="31" s="1"/>
  <c r="BQ79" i="31" s="1"/>
  <c r="U82" i="31"/>
  <c r="AA82" i="31" s="1"/>
  <c r="AG82" i="31" s="1"/>
  <c r="AM82" i="31" s="1"/>
  <c r="AS82" i="31" s="1"/>
  <c r="AY82" i="31" s="1"/>
  <c r="BE82" i="31" s="1"/>
  <c r="BK82" i="31" s="1"/>
  <c r="BQ82" i="31" s="1"/>
  <c r="M159" i="29"/>
  <c r="M162" i="29"/>
  <c r="G42" i="29"/>
  <c r="U102" i="31"/>
  <c r="AA102" i="31" s="1"/>
  <c r="AG102" i="31" s="1"/>
  <c r="AM102" i="31" s="1"/>
  <c r="AS102" i="31" s="1"/>
  <c r="AY102" i="31" s="1"/>
  <c r="BE102" i="31" s="1"/>
  <c r="BK102" i="31" s="1"/>
  <c r="BQ102" i="31" s="1"/>
  <c r="U63" i="31"/>
  <c r="AA63" i="31" s="1"/>
  <c r="AG63" i="31" s="1"/>
  <c r="AM63" i="31" s="1"/>
  <c r="AS63" i="31" s="1"/>
  <c r="AY63" i="31" s="1"/>
  <c r="BE63" i="31" s="1"/>
  <c r="BK63" i="31" s="1"/>
  <c r="BQ63" i="31" s="1"/>
  <c r="U101" i="31"/>
  <c r="AA101" i="31" s="1"/>
  <c r="AG101" i="31" s="1"/>
  <c r="AM101" i="31" s="1"/>
  <c r="AS101" i="31" s="1"/>
  <c r="AY101" i="31" s="1"/>
  <c r="BE101" i="31" s="1"/>
  <c r="BK101" i="31" s="1"/>
  <c r="BQ101" i="31" s="1"/>
  <c r="U146" i="31"/>
  <c r="AA146" i="31" s="1"/>
  <c r="AG146" i="31" s="1"/>
  <c r="AM146" i="31" s="1"/>
  <c r="AS146" i="31" s="1"/>
  <c r="AY146" i="31" s="1"/>
  <c r="BE146" i="31" s="1"/>
  <c r="BK146" i="31" s="1"/>
  <c r="BQ146" i="31" s="1"/>
  <c r="U22" i="31"/>
  <c r="AA22" i="31" s="1"/>
  <c r="AG22" i="31" s="1"/>
  <c r="AM22" i="31" s="1"/>
  <c r="AS22" i="31" s="1"/>
  <c r="AY22" i="31" s="1"/>
  <c r="BE22" i="31" s="1"/>
  <c r="BK22" i="31" s="1"/>
  <c r="BQ22" i="31" s="1"/>
  <c r="U143" i="31"/>
  <c r="AA143" i="31" s="1"/>
  <c r="AG143" i="31" s="1"/>
  <c r="AM143" i="31" s="1"/>
  <c r="AS143" i="31" s="1"/>
  <c r="AY143" i="31" s="1"/>
  <c r="BE143" i="31" s="1"/>
  <c r="BK143" i="31" s="1"/>
  <c r="BQ143" i="31" s="1"/>
  <c r="U96" i="31"/>
  <c r="AA96" i="31" s="1"/>
  <c r="AG96" i="31" s="1"/>
  <c r="AM96" i="31" s="1"/>
  <c r="AS96" i="31" s="1"/>
  <c r="AY96" i="31" s="1"/>
  <c r="BE96" i="31" s="1"/>
  <c r="BK96" i="31" s="1"/>
  <c r="BQ96" i="31" s="1"/>
  <c r="U118" i="31"/>
  <c r="AA118" i="31" s="1"/>
  <c r="AG118" i="31" s="1"/>
  <c r="AM118" i="31" s="1"/>
  <c r="AS118" i="31" s="1"/>
  <c r="AY118" i="31" s="1"/>
  <c r="BE118" i="31" s="1"/>
  <c r="BK118" i="31" s="1"/>
  <c r="BQ118" i="31" s="1"/>
  <c r="U145" i="31"/>
  <c r="AA145" i="31" s="1"/>
  <c r="AG145" i="31" s="1"/>
  <c r="AM145" i="31" s="1"/>
  <c r="AS145" i="31" s="1"/>
  <c r="AY145" i="31" s="1"/>
  <c r="BE145" i="31" s="1"/>
  <c r="BK145" i="31" s="1"/>
  <c r="BQ145" i="31" s="1"/>
  <c r="U152" i="31"/>
  <c r="AA152" i="31" s="1"/>
  <c r="AG152" i="31" s="1"/>
  <c r="AM152" i="31" s="1"/>
  <c r="AS152" i="31" s="1"/>
  <c r="AY152" i="31" s="1"/>
  <c r="BE152" i="31" s="1"/>
  <c r="BK152" i="31" s="1"/>
  <c r="BQ152" i="31" s="1"/>
  <c r="U21" i="31"/>
  <c r="AA21" i="31" s="1"/>
  <c r="AG21" i="31" s="1"/>
  <c r="AM21" i="31" s="1"/>
  <c r="AS21" i="31" s="1"/>
  <c r="AY21" i="31" s="1"/>
  <c r="BE21" i="31" s="1"/>
  <c r="BK21" i="31" s="1"/>
  <c r="BQ21" i="31" s="1"/>
  <c r="U44" i="31"/>
  <c r="AA44" i="31" s="1"/>
  <c r="AG44" i="31" s="1"/>
  <c r="AM44" i="31" s="1"/>
  <c r="AS44" i="31" s="1"/>
  <c r="AY44" i="31" s="1"/>
  <c r="BE44" i="31" s="1"/>
  <c r="BK44" i="31" s="1"/>
  <c r="BQ44" i="31" s="1"/>
  <c r="U36" i="31"/>
  <c r="AA36" i="31" s="1"/>
  <c r="AG36" i="31" s="1"/>
  <c r="AM36" i="31" s="1"/>
  <c r="AS36" i="31" s="1"/>
  <c r="AY36" i="31" s="1"/>
  <c r="BE36" i="31" s="1"/>
  <c r="BK36" i="31" s="1"/>
  <c r="BQ36" i="31" s="1"/>
  <c r="U43" i="31"/>
  <c r="AA43" i="31" s="1"/>
  <c r="AG43" i="31" s="1"/>
  <c r="AM43" i="31" s="1"/>
  <c r="AS43" i="31" s="1"/>
  <c r="AY43" i="31" s="1"/>
  <c r="BE43" i="31" s="1"/>
  <c r="BK43" i="31" s="1"/>
  <c r="BQ43" i="31" s="1"/>
  <c r="U62" i="31"/>
  <c r="AA62" i="31" s="1"/>
  <c r="AG62" i="31" s="1"/>
  <c r="AM62" i="31" s="1"/>
  <c r="AS62" i="31" s="1"/>
  <c r="AY62" i="31" s="1"/>
  <c r="BE62" i="31" s="1"/>
  <c r="BK62" i="31" s="1"/>
  <c r="BQ62" i="31" s="1"/>
  <c r="U136" i="31"/>
  <c r="AA136" i="31" s="1"/>
  <c r="AG136" i="31" s="1"/>
  <c r="AM136" i="31" s="1"/>
  <c r="AS136" i="31" s="1"/>
  <c r="AY136" i="31" s="1"/>
  <c r="BE136" i="31" s="1"/>
  <c r="BK136" i="31" s="1"/>
  <c r="BQ136" i="31" s="1"/>
  <c r="U150" i="31"/>
  <c r="AA150" i="31" s="1"/>
  <c r="AG150" i="31" s="1"/>
  <c r="AM150" i="31" s="1"/>
  <c r="AS150" i="31" s="1"/>
  <c r="AY150" i="31" s="1"/>
  <c r="BE150" i="31" s="1"/>
  <c r="BK150" i="31" s="1"/>
  <c r="BQ150" i="31" s="1"/>
  <c r="U16" i="31"/>
  <c r="AA16" i="31" s="1"/>
  <c r="AG16" i="31" s="1"/>
  <c r="AM16" i="31" s="1"/>
  <c r="AS16" i="31" s="1"/>
  <c r="AY16" i="31" s="1"/>
  <c r="BE16" i="31" s="1"/>
  <c r="BK16" i="31" s="1"/>
  <c r="BQ16" i="31" s="1"/>
  <c r="U24" i="31"/>
  <c r="AA24" i="31" s="1"/>
  <c r="AG24" i="31" s="1"/>
  <c r="AM24" i="31" s="1"/>
  <c r="AS24" i="31" s="1"/>
  <c r="AY24" i="31" s="1"/>
  <c r="BE24" i="31" s="1"/>
  <c r="BK24" i="31" s="1"/>
  <c r="BQ24" i="31" s="1"/>
  <c r="U147" i="31"/>
  <c r="AA147" i="31" s="1"/>
  <c r="AG147" i="31" s="1"/>
  <c r="AM147" i="31" s="1"/>
  <c r="AS147" i="31" s="1"/>
  <c r="AY147" i="31" s="1"/>
  <c r="BE147" i="31" s="1"/>
  <c r="BK147" i="31" s="1"/>
  <c r="BQ147" i="31" s="1"/>
  <c r="U140" i="31"/>
  <c r="AA140" i="31" s="1"/>
  <c r="AG140" i="31" s="1"/>
  <c r="AM140" i="31" s="1"/>
  <c r="AS140" i="31" s="1"/>
  <c r="AY140" i="31" s="1"/>
  <c r="BE140" i="31" s="1"/>
  <c r="BK140" i="31" s="1"/>
  <c r="BQ140" i="31" s="1"/>
  <c r="U129" i="31"/>
  <c r="AA129" i="31" s="1"/>
  <c r="AG129" i="31" s="1"/>
  <c r="AM129" i="31" s="1"/>
  <c r="AS129" i="31" s="1"/>
  <c r="AY129" i="31" s="1"/>
  <c r="BE129" i="31" s="1"/>
  <c r="BK129" i="31" s="1"/>
  <c r="BQ129" i="31" s="1"/>
  <c r="U137" i="31"/>
  <c r="AA137" i="31" s="1"/>
  <c r="AG137" i="31" s="1"/>
  <c r="AM137" i="31" s="1"/>
  <c r="AS137" i="31" s="1"/>
  <c r="AY137" i="31" s="1"/>
  <c r="BE137" i="31" s="1"/>
  <c r="BK137" i="31" s="1"/>
  <c r="BQ137" i="31" s="1"/>
  <c r="U113" i="31"/>
  <c r="AA113" i="31" s="1"/>
  <c r="AG113" i="31" s="1"/>
  <c r="AM113" i="31" s="1"/>
  <c r="AS113" i="31" s="1"/>
  <c r="AY113" i="31" s="1"/>
  <c r="BE113" i="31" s="1"/>
  <c r="BK113" i="31" s="1"/>
  <c r="BQ113" i="31" s="1"/>
  <c r="U154" i="31"/>
  <c r="AA154" i="31" s="1"/>
  <c r="AG154" i="31" s="1"/>
  <c r="AM154" i="31" s="1"/>
  <c r="AS154" i="31" s="1"/>
  <c r="AY154" i="31" s="1"/>
  <c r="BE154" i="31" s="1"/>
  <c r="BK154" i="31" s="1"/>
  <c r="BQ154" i="31" s="1"/>
  <c r="U133" i="31"/>
  <c r="AA133" i="31" s="1"/>
  <c r="AG133" i="31" s="1"/>
  <c r="AM133" i="31" s="1"/>
  <c r="AS133" i="31" s="1"/>
  <c r="AY133" i="31" s="1"/>
  <c r="BE133" i="31" s="1"/>
  <c r="BK133" i="31" s="1"/>
  <c r="BQ133" i="31" s="1"/>
  <c r="U155" i="31"/>
  <c r="AA155" i="31" s="1"/>
  <c r="AG155" i="31" s="1"/>
  <c r="AM155" i="31" s="1"/>
  <c r="AS155" i="31" s="1"/>
  <c r="AY155" i="31" s="1"/>
  <c r="BE155" i="31" s="1"/>
  <c r="BK155" i="31" s="1"/>
  <c r="BQ155" i="31" s="1"/>
  <c r="U115" i="31"/>
  <c r="AA115" i="31" s="1"/>
  <c r="AG115" i="31" s="1"/>
  <c r="AM115" i="31" s="1"/>
  <c r="AS115" i="31" s="1"/>
  <c r="AY115" i="31" s="1"/>
  <c r="BE115" i="31" s="1"/>
  <c r="BK115" i="31" s="1"/>
  <c r="BQ115" i="31" s="1"/>
  <c r="U61" i="31"/>
  <c r="AA61" i="31" s="1"/>
  <c r="AG61" i="31" s="1"/>
  <c r="AM61" i="31" s="1"/>
  <c r="AS61" i="31" s="1"/>
  <c r="AY61" i="31" s="1"/>
  <c r="BE61" i="31" s="1"/>
  <c r="BK61" i="31" s="1"/>
  <c r="BQ61" i="31" s="1"/>
  <c r="U46" i="31"/>
  <c r="AA46" i="31" s="1"/>
  <c r="AG46" i="31" s="1"/>
  <c r="AM46" i="31" s="1"/>
  <c r="AS46" i="31" s="1"/>
  <c r="AY46" i="31" s="1"/>
  <c r="BE46" i="31" s="1"/>
  <c r="BK46" i="31" s="1"/>
  <c r="BQ46" i="31" s="1"/>
  <c r="U18" i="31"/>
  <c r="AA18" i="31" s="1"/>
  <c r="AG18" i="31" s="1"/>
  <c r="AM18" i="31" s="1"/>
  <c r="AS18" i="31" s="1"/>
  <c r="AY18" i="31" s="1"/>
  <c r="BE18" i="31" s="1"/>
  <c r="BK18" i="31" s="1"/>
  <c r="BQ18" i="31" s="1"/>
  <c r="U110" i="31"/>
  <c r="AA110" i="31" s="1"/>
  <c r="AG110" i="31" s="1"/>
  <c r="AM110" i="31" s="1"/>
  <c r="AS110" i="31" s="1"/>
  <c r="AY110" i="31" s="1"/>
  <c r="BE110" i="31" s="1"/>
  <c r="BK110" i="31" s="1"/>
  <c r="BQ110" i="31" s="1"/>
  <c r="U128" i="31"/>
  <c r="AA128" i="31" s="1"/>
  <c r="AG128" i="31" s="1"/>
  <c r="AM128" i="31" s="1"/>
  <c r="AS128" i="31" s="1"/>
  <c r="AY128" i="31" s="1"/>
  <c r="BE128" i="31" s="1"/>
  <c r="BK128" i="31" s="1"/>
  <c r="BQ128" i="31" s="1"/>
  <c r="U114" i="31"/>
  <c r="AA114" i="31" s="1"/>
  <c r="AG114" i="31" s="1"/>
  <c r="AM114" i="31" s="1"/>
  <c r="AS114" i="31" s="1"/>
  <c r="AY114" i="31" s="1"/>
  <c r="BE114" i="31" s="1"/>
  <c r="BK114" i="31" s="1"/>
  <c r="BQ114" i="31" s="1"/>
  <c r="U60" i="31"/>
  <c r="AA60" i="31" s="1"/>
  <c r="AG60" i="31" s="1"/>
  <c r="AM60" i="31" s="1"/>
  <c r="AS60" i="31" s="1"/>
  <c r="AY60" i="31" s="1"/>
  <c r="BE60" i="31" s="1"/>
  <c r="BK60" i="31" s="1"/>
  <c r="BQ60" i="31" s="1"/>
  <c r="U64" i="31"/>
  <c r="AA64" i="31" s="1"/>
  <c r="AG64" i="31" s="1"/>
  <c r="AM64" i="31" s="1"/>
  <c r="AS64" i="31" s="1"/>
  <c r="AY64" i="31" s="1"/>
  <c r="BE64" i="31" s="1"/>
  <c r="BK64" i="31" s="1"/>
  <c r="BQ64" i="31" s="1"/>
  <c r="U23" i="31"/>
  <c r="AA23" i="31" s="1"/>
  <c r="AG23" i="31" s="1"/>
  <c r="AM23" i="31" s="1"/>
  <c r="AS23" i="31" s="1"/>
  <c r="AY23" i="31" s="1"/>
  <c r="BE23" i="31" s="1"/>
  <c r="BK23" i="31" s="1"/>
  <c r="BQ23" i="31" s="1"/>
  <c r="U85" i="31"/>
  <c r="AA85" i="31" s="1"/>
  <c r="AG85" i="31" s="1"/>
  <c r="AM85" i="31" s="1"/>
  <c r="AS85" i="31" s="1"/>
  <c r="AY85" i="31" s="1"/>
  <c r="BE85" i="31" s="1"/>
  <c r="BK85" i="31" s="1"/>
  <c r="BQ85" i="31" s="1"/>
  <c r="U100" i="31"/>
  <c r="AA100" i="31" s="1"/>
  <c r="AG100" i="31" s="1"/>
  <c r="AM100" i="31" s="1"/>
  <c r="AS100" i="31" s="1"/>
  <c r="AY100" i="31" s="1"/>
  <c r="BE100" i="31" s="1"/>
  <c r="BK100" i="31" s="1"/>
  <c r="BQ100" i="31" s="1"/>
  <c r="U80" i="31"/>
  <c r="AA80" i="31" s="1"/>
  <c r="AG80" i="31" s="1"/>
  <c r="AM80" i="31" s="1"/>
  <c r="AS80" i="31" s="1"/>
  <c r="AY80" i="31" s="1"/>
  <c r="BE80" i="31" s="1"/>
  <c r="BK80" i="31" s="1"/>
  <c r="BQ80" i="31" s="1"/>
  <c r="U83" i="31"/>
  <c r="AA83" i="31" s="1"/>
  <c r="AG83" i="31" s="1"/>
  <c r="AM83" i="31" s="1"/>
  <c r="AS83" i="31" s="1"/>
  <c r="AY83" i="31" s="1"/>
  <c r="BE83" i="31" s="1"/>
  <c r="BK83" i="31" s="1"/>
  <c r="BQ83" i="31" s="1"/>
  <c r="U131" i="31"/>
  <c r="AA131" i="31" s="1"/>
  <c r="AG131" i="31" s="1"/>
  <c r="AM131" i="31" s="1"/>
  <c r="AS131" i="31" s="1"/>
  <c r="AY131" i="31" s="1"/>
  <c r="BE131" i="31" s="1"/>
  <c r="BK131" i="31" s="1"/>
  <c r="BQ131" i="31" s="1"/>
  <c r="U124" i="31"/>
  <c r="AA124" i="31" s="1"/>
  <c r="AG124" i="31" s="1"/>
  <c r="AM124" i="31" s="1"/>
  <c r="AS124" i="31" s="1"/>
  <c r="AY124" i="31" s="1"/>
  <c r="BE124" i="31" s="1"/>
  <c r="BK124" i="31" s="1"/>
  <c r="BQ124" i="31" s="1"/>
  <c r="U25" i="31"/>
  <c r="AA25" i="31" s="1"/>
  <c r="AG25" i="31" s="1"/>
  <c r="AM25" i="31" s="1"/>
  <c r="AS25" i="31" s="1"/>
  <c r="AY25" i="31" s="1"/>
  <c r="BE25" i="31" s="1"/>
  <c r="BK25" i="31" s="1"/>
  <c r="BQ25" i="31" s="1"/>
  <c r="U104" i="31"/>
  <c r="AA104" i="31" s="1"/>
  <c r="AG104" i="31" s="1"/>
  <c r="AM104" i="31" s="1"/>
  <c r="AS104" i="31" s="1"/>
  <c r="AY104" i="31" s="1"/>
  <c r="BE104" i="31" s="1"/>
  <c r="BK104" i="31" s="1"/>
  <c r="BQ104" i="31" s="1"/>
  <c r="U153" i="31"/>
  <c r="AA153" i="31" s="1"/>
  <c r="AG153" i="31" s="1"/>
  <c r="AM153" i="31" s="1"/>
  <c r="AS153" i="31" s="1"/>
  <c r="AY153" i="31" s="1"/>
  <c r="BE153" i="31" s="1"/>
  <c r="BK153" i="31" s="1"/>
  <c r="BQ153" i="31" s="1"/>
  <c r="U39" i="31"/>
  <c r="AA39" i="31" s="1"/>
  <c r="AG39" i="31" s="1"/>
  <c r="AM39" i="31" s="1"/>
  <c r="AS39" i="31" s="1"/>
  <c r="AY39" i="31" s="1"/>
  <c r="BE39" i="31" s="1"/>
  <c r="BK39" i="31" s="1"/>
  <c r="BQ39" i="31" s="1"/>
  <c r="U103" i="31"/>
  <c r="AA103" i="31" s="1"/>
  <c r="AG103" i="31" s="1"/>
  <c r="AM103" i="31" s="1"/>
  <c r="AS103" i="31" s="1"/>
  <c r="AY103" i="31" s="1"/>
  <c r="BE103" i="31" s="1"/>
  <c r="BK103" i="31" s="1"/>
  <c r="BQ103" i="31" s="1"/>
  <c r="U77" i="31"/>
  <c r="AA77" i="31" s="1"/>
  <c r="AG77" i="31" s="1"/>
  <c r="AM77" i="31" s="1"/>
  <c r="AS77" i="31" s="1"/>
  <c r="AY77" i="31" s="1"/>
  <c r="BE77" i="31" s="1"/>
  <c r="BK77" i="31" s="1"/>
  <c r="BQ77" i="31" s="1"/>
  <c r="U112" i="31"/>
  <c r="AA112" i="31" s="1"/>
  <c r="AG112" i="31" s="1"/>
  <c r="AM112" i="31" s="1"/>
  <c r="AS112" i="31" s="1"/>
  <c r="AY112" i="31" s="1"/>
  <c r="BE112" i="31" s="1"/>
  <c r="BK112" i="31" s="1"/>
  <c r="BQ112" i="31" s="1"/>
  <c r="U126" i="31"/>
  <c r="AA126" i="31" s="1"/>
  <c r="AG126" i="31" s="1"/>
  <c r="AM126" i="31" s="1"/>
  <c r="AS126" i="31" s="1"/>
  <c r="AY126" i="31" s="1"/>
  <c r="BE126" i="31" s="1"/>
  <c r="BK126" i="31" s="1"/>
  <c r="BQ126" i="31" s="1"/>
  <c r="U139" i="31"/>
  <c r="AA139" i="31" s="1"/>
  <c r="AG139" i="31" s="1"/>
  <c r="AM139" i="31" s="1"/>
  <c r="AS139" i="31" s="1"/>
  <c r="AY139" i="31" s="1"/>
  <c r="BE139" i="31" s="1"/>
  <c r="BK139" i="31" s="1"/>
  <c r="BQ139" i="31" s="1"/>
  <c r="U109" i="31"/>
  <c r="AA109" i="31" s="1"/>
  <c r="AG109" i="31" s="1"/>
  <c r="AM109" i="31" s="1"/>
  <c r="AS109" i="31" s="1"/>
  <c r="AY109" i="31" s="1"/>
  <c r="BE109" i="31" s="1"/>
  <c r="BK109" i="31" s="1"/>
  <c r="BQ109" i="31" s="1"/>
  <c r="U41" i="31"/>
  <c r="AA41" i="31" s="1"/>
  <c r="AG41" i="31" s="1"/>
  <c r="AM41" i="31" s="1"/>
  <c r="AS41" i="31" s="1"/>
  <c r="AY41" i="31" s="1"/>
  <c r="BE41" i="31" s="1"/>
  <c r="BK41" i="31" s="1"/>
  <c r="BQ41" i="31" s="1"/>
  <c r="U56" i="31"/>
  <c r="AA56" i="31" s="1"/>
  <c r="AG56" i="31" s="1"/>
  <c r="AM56" i="31" s="1"/>
  <c r="AS56" i="31" s="1"/>
  <c r="AY56" i="31" s="1"/>
  <c r="BE56" i="31" s="1"/>
  <c r="BK56" i="31" s="1"/>
  <c r="BQ56" i="31" s="1"/>
  <c r="U105" i="31"/>
  <c r="AA105" i="31" s="1"/>
  <c r="AG105" i="31" s="1"/>
  <c r="AM105" i="31" s="1"/>
  <c r="AS105" i="31" s="1"/>
  <c r="AY105" i="31" s="1"/>
  <c r="BE105" i="31" s="1"/>
  <c r="BK105" i="31" s="1"/>
  <c r="BQ105" i="31" s="1"/>
  <c r="U97" i="31"/>
  <c r="AA97" i="31" s="1"/>
  <c r="AG97" i="31" s="1"/>
  <c r="AM97" i="31" s="1"/>
  <c r="AS97" i="31" s="1"/>
  <c r="AY97" i="31" s="1"/>
  <c r="BE97" i="31" s="1"/>
  <c r="BK97" i="31" s="1"/>
  <c r="BQ97" i="31" s="1"/>
  <c r="U81" i="31"/>
  <c r="AA81" i="31" s="1"/>
  <c r="AG81" i="31" s="1"/>
  <c r="AM81" i="31" s="1"/>
  <c r="AS81" i="31" s="1"/>
  <c r="AY81" i="31" s="1"/>
  <c r="BE81" i="31" s="1"/>
  <c r="BK81" i="31" s="1"/>
  <c r="BQ81" i="31" s="1"/>
  <c r="U57" i="31"/>
  <c r="AA57" i="31" s="1"/>
  <c r="AG57" i="31" s="1"/>
  <c r="AM57" i="31" s="1"/>
  <c r="AS57" i="31" s="1"/>
  <c r="AY57" i="31" s="1"/>
  <c r="BE57" i="31" s="1"/>
  <c r="BK57" i="31" s="1"/>
  <c r="BQ57" i="31" s="1"/>
  <c r="U108" i="31"/>
  <c r="AA108" i="31" s="1"/>
  <c r="AG108" i="31" s="1"/>
  <c r="AM108" i="31" s="1"/>
  <c r="AS108" i="31" s="1"/>
  <c r="AY108" i="31" s="1"/>
  <c r="BE108" i="31" s="1"/>
  <c r="BK108" i="31" s="1"/>
  <c r="BQ108" i="31" s="1"/>
  <c r="U151" i="31"/>
  <c r="AA151" i="31" s="1"/>
  <c r="AG151" i="31" s="1"/>
  <c r="AM151" i="31" s="1"/>
  <c r="AS151" i="31" s="1"/>
  <c r="AY151" i="31" s="1"/>
  <c r="BE151" i="31" s="1"/>
  <c r="BK151" i="31" s="1"/>
  <c r="BQ151" i="31" s="1"/>
  <c r="U84" i="31"/>
  <c r="AA84" i="31" s="1"/>
  <c r="AG84" i="31" s="1"/>
  <c r="AM84" i="31" s="1"/>
  <c r="AS84" i="31" s="1"/>
  <c r="AY84" i="31" s="1"/>
  <c r="BE84" i="31" s="1"/>
  <c r="BK84" i="31" s="1"/>
  <c r="BQ84" i="31" s="1"/>
  <c r="U98" i="31"/>
  <c r="AA98" i="31" s="1"/>
  <c r="AG98" i="31" s="1"/>
  <c r="AM98" i="31" s="1"/>
  <c r="AS98" i="31" s="1"/>
  <c r="AY98" i="31" s="1"/>
  <c r="BE98" i="31" s="1"/>
  <c r="BK98" i="31" s="1"/>
  <c r="BQ98" i="31" s="1"/>
  <c r="U132" i="31"/>
  <c r="AA132" i="31" s="1"/>
  <c r="AG132" i="31" s="1"/>
  <c r="AM132" i="31" s="1"/>
  <c r="AS132" i="31" s="1"/>
  <c r="AY132" i="31" s="1"/>
  <c r="BE132" i="31" s="1"/>
  <c r="BK132" i="31" s="1"/>
  <c r="BQ132" i="31" s="1"/>
  <c r="U138" i="31"/>
  <c r="AA138" i="31" s="1"/>
  <c r="AG138" i="31" s="1"/>
  <c r="AM138" i="31" s="1"/>
  <c r="AS138" i="31" s="1"/>
  <c r="AY138" i="31" s="1"/>
  <c r="BE138" i="31" s="1"/>
  <c r="BK138" i="31" s="1"/>
  <c r="BQ138" i="31" s="1"/>
  <c r="U149" i="31"/>
  <c r="AA149" i="31" s="1"/>
  <c r="AG149" i="31" s="1"/>
  <c r="AM149" i="31" s="1"/>
  <c r="AS149" i="31" s="1"/>
  <c r="AY149" i="31" s="1"/>
  <c r="BE149" i="31" s="1"/>
  <c r="BK149" i="31" s="1"/>
  <c r="BQ149" i="31" s="1"/>
  <c r="U125" i="31"/>
  <c r="AA125" i="31" s="1"/>
  <c r="AG125" i="31" s="1"/>
  <c r="AM125" i="31" s="1"/>
  <c r="AS125" i="31" s="1"/>
  <c r="AY125" i="31" s="1"/>
  <c r="BE125" i="31" s="1"/>
  <c r="BK125" i="31" s="1"/>
  <c r="BQ125" i="31" s="1"/>
  <c r="U148" i="31"/>
  <c r="AA148" i="31" s="1"/>
  <c r="AG148" i="31" s="1"/>
  <c r="AM148" i="31" s="1"/>
  <c r="AS148" i="31" s="1"/>
  <c r="AY148" i="31" s="1"/>
  <c r="BE148" i="31" s="1"/>
  <c r="BK148" i="31" s="1"/>
  <c r="BQ148" i="31" s="1"/>
  <c r="U117" i="31"/>
  <c r="AA117" i="31" s="1"/>
  <c r="AG117" i="31" s="1"/>
  <c r="AM117" i="31" s="1"/>
  <c r="AS117" i="31" s="1"/>
  <c r="AY117" i="31" s="1"/>
  <c r="BE117" i="31" s="1"/>
  <c r="BK117" i="31" s="1"/>
  <c r="BQ117" i="31" s="1"/>
  <c r="U122" i="31"/>
  <c r="AA122" i="31" s="1"/>
  <c r="AG122" i="31" s="1"/>
  <c r="AM122" i="31" s="1"/>
  <c r="AS122" i="31" s="1"/>
  <c r="AY122" i="31" s="1"/>
  <c r="BE122" i="31" s="1"/>
  <c r="BK122" i="31" s="1"/>
  <c r="BQ122" i="31" s="1"/>
  <c r="U107" i="31"/>
  <c r="AA107" i="31" s="1"/>
  <c r="AG107" i="31" s="1"/>
  <c r="AM107" i="31" s="1"/>
  <c r="AS107" i="31" s="1"/>
  <c r="AY107" i="31" s="1"/>
  <c r="BE107" i="31" s="1"/>
  <c r="BK107" i="31" s="1"/>
  <c r="BQ107" i="31" s="1"/>
  <c r="U66" i="31"/>
  <c r="AA66" i="31" s="1"/>
  <c r="AG66" i="31" s="1"/>
  <c r="AM66" i="31" s="1"/>
  <c r="AS66" i="31" s="1"/>
  <c r="AY66" i="31" s="1"/>
  <c r="BE66" i="31" s="1"/>
  <c r="BK66" i="31" s="1"/>
  <c r="BQ66" i="31" s="1"/>
  <c r="U86" i="31"/>
  <c r="AA86" i="31" s="1"/>
  <c r="AG86" i="31" s="1"/>
  <c r="AM86" i="31" s="1"/>
  <c r="AS86" i="31" s="1"/>
  <c r="AY86" i="31" s="1"/>
  <c r="BE86" i="31" s="1"/>
  <c r="BK86" i="31" s="1"/>
  <c r="BQ86" i="31" s="1"/>
  <c r="U58" i="31"/>
  <c r="AA58" i="31" s="1"/>
  <c r="AG58" i="31" s="1"/>
  <c r="AM58" i="31" s="1"/>
  <c r="AS58" i="31" s="1"/>
  <c r="AY58" i="31" s="1"/>
  <c r="BE58" i="31" s="1"/>
  <c r="BK58" i="31" s="1"/>
  <c r="BQ58" i="31" s="1"/>
  <c r="U59" i="31"/>
  <c r="AA59" i="31" s="1"/>
  <c r="AG59" i="31" s="1"/>
  <c r="AM59" i="31" s="1"/>
  <c r="AS59" i="31" s="1"/>
  <c r="AY59" i="31" s="1"/>
  <c r="BE59" i="31" s="1"/>
  <c r="BK59" i="31" s="1"/>
  <c r="BQ59" i="31" s="1"/>
  <c r="U142" i="31"/>
  <c r="AA142" i="31" s="1"/>
  <c r="AG142" i="31" s="1"/>
  <c r="AM142" i="31" s="1"/>
  <c r="AS142" i="31" s="1"/>
  <c r="AY142" i="31" s="1"/>
  <c r="BE142" i="31" s="1"/>
  <c r="BK142" i="31" s="1"/>
  <c r="BQ142" i="31" s="1"/>
  <c r="U116" i="31"/>
  <c r="AA116" i="31" s="1"/>
  <c r="AG116" i="31" s="1"/>
  <c r="AM116" i="31" s="1"/>
  <c r="AS116" i="31" s="1"/>
  <c r="AY116" i="31" s="1"/>
  <c r="BE116" i="31" s="1"/>
  <c r="BK116" i="31" s="1"/>
  <c r="BQ116" i="31" s="1"/>
  <c r="U123" i="31"/>
  <c r="AA123" i="31" s="1"/>
  <c r="AG123" i="31" s="1"/>
  <c r="AM123" i="31" s="1"/>
  <c r="AS123" i="31" s="1"/>
  <c r="AY123" i="31" s="1"/>
  <c r="BE123" i="31" s="1"/>
  <c r="BK123" i="31" s="1"/>
  <c r="BQ123" i="31" s="1"/>
  <c r="U135" i="31"/>
  <c r="AA135" i="31" s="1"/>
  <c r="AG135" i="31" s="1"/>
  <c r="AM135" i="31" s="1"/>
  <c r="AS135" i="31" s="1"/>
  <c r="AY135" i="31" s="1"/>
  <c r="BE135" i="31" s="1"/>
  <c r="BK135" i="31" s="1"/>
  <c r="BQ135" i="31" s="1"/>
  <c r="U127" i="31"/>
  <c r="AA127" i="31" s="1"/>
  <c r="AG127" i="31" s="1"/>
  <c r="AM127" i="31" s="1"/>
  <c r="AS127" i="31" s="1"/>
  <c r="AY127" i="31" s="1"/>
  <c r="BE127" i="31" s="1"/>
  <c r="BK127" i="31" s="1"/>
  <c r="BQ127" i="31" s="1"/>
  <c r="U141" i="31"/>
  <c r="AA141" i="31" s="1"/>
  <c r="AG141" i="31" s="1"/>
  <c r="AM141" i="31" s="1"/>
  <c r="AS141" i="31" s="1"/>
  <c r="AY141" i="31" s="1"/>
  <c r="BE141" i="31" s="1"/>
  <c r="BK141" i="31" s="1"/>
  <c r="BQ141" i="31" s="1"/>
  <c r="U130" i="31"/>
  <c r="AA130" i="31" s="1"/>
  <c r="AG130" i="31" s="1"/>
  <c r="AM130" i="31" s="1"/>
  <c r="AS130" i="31" s="1"/>
  <c r="AY130" i="31" s="1"/>
  <c r="BE130" i="31" s="1"/>
  <c r="BK130" i="31" s="1"/>
  <c r="BQ130" i="31" s="1"/>
  <c r="U17" i="31"/>
  <c r="AA17" i="31" s="1"/>
  <c r="AG17" i="31" s="1"/>
  <c r="AM17" i="31" s="1"/>
  <c r="AS17" i="31" s="1"/>
  <c r="AY17" i="31" s="1"/>
  <c r="BE17" i="31" s="1"/>
  <c r="BK17" i="31" s="1"/>
  <c r="BQ17" i="31" s="1"/>
  <c r="U40" i="31"/>
  <c r="AA40" i="31" s="1"/>
  <c r="AG40" i="31" s="1"/>
  <c r="AM40" i="31" s="1"/>
  <c r="AS40" i="31" s="1"/>
  <c r="AY40" i="31" s="1"/>
  <c r="BE40" i="31" s="1"/>
  <c r="BK40" i="31" s="1"/>
  <c r="BQ40" i="31" s="1"/>
  <c r="U19" i="31"/>
  <c r="AA19" i="31" s="1"/>
  <c r="AG19" i="31" s="1"/>
  <c r="AM19" i="31" s="1"/>
  <c r="AS19" i="31" s="1"/>
  <c r="AY19" i="31" s="1"/>
  <c r="BE19" i="31" s="1"/>
  <c r="BK19" i="31" s="1"/>
  <c r="BQ19" i="31" s="1"/>
  <c r="U26" i="31"/>
  <c r="AA26" i="31" s="1"/>
  <c r="AG26" i="31" s="1"/>
  <c r="AM26" i="31" s="1"/>
  <c r="AS26" i="31" s="1"/>
  <c r="AY26" i="31" s="1"/>
  <c r="BE26" i="31" s="1"/>
  <c r="BK26" i="31" s="1"/>
  <c r="BQ26" i="31" s="1"/>
  <c r="U78" i="31"/>
  <c r="AA78" i="31" s="1"/>
  <c r="AG78" i="31" s="1"/>
  <c r="AM78" i="31" s="1"/>
  <c r="AS78" i="31" s="1"/>
  <c r="AY78" i="31" s="1"/>
  <c r="BE78" i="31" s="1"/>
  <c r="BK78" i="31" s="1"/>
  <c r="BQ78" i="31" s="1"/>
  <c r="U76" i="31"/>
  <c r="AA76" i="31" s="1"/>
  <c r="AG76" i="31" s="1"/>
  <c r="AM76" i="31" s="1"/>
  <c r="AS76" i="31" s="1"/>
  <c r="AY76" i="31" s="1"/>
  <c r="BE76" i="31" s="1"/>
  <c r="BK76" i="31" s="1"/>
  <c r="BQ76" i="31" s="1"/>
  <c r="U120" i="31"/>
  <c r="AA120" i="31" s="1"/>
  <c r="AG120" i="31" s="1"/>
  <c r="AM120" i="31" s="1"/>
  <c r="AS120" i="31" s="1"/>
  <c r="AY120" i="31" s="1"/>
  <c r="BE120" i="31" s="1"/>
  <c r="BK120" i="31" s="1"/>
  <c r="BQ120" i="31" s="1"/>
  <c r="U134" i="31"/>
  <c r="AA134" i="31" s="1"/>
  <c r="AG134" i="31" s="1"/>
  <c r="AM134" i="31" s="1"/>
  <c r="AS134" i="31" s="1"/>
  <c r="AY134" i="31" s="1"/>
  <c r="BE134" i="31" s="1"/>
  <c r="BK134" i="31" s="1"/>
  <c r="BQ134" i="31" s="1"/>
  <c r="U144" i="31"/>
  <c r="AA144" i="31" s="1"/>
  <c r="AG144" i="31" s="1"/>
  <c r="AM144" i="31" s="1"/>
  <c r="AS144" i="31" s="1"/>
  <c r="AY144" i="31" s="1"/>
  <c r="BE144" i="31" s="1"/>
  <c r="BK144" i="31" s="1"/>
  <c r="BQ144" i="31" s="1"/>
  <c r="U121" i="31"/>
  <c r="AA121" i="31" s="1"/>
  <c r="AG121" i="31" s="1"/>
  <c r="AM121" i="31" s="1"/>
  <c r="AS121" i="31" s="1"/>
  <c r="AY121" i="31" s="1"/>
  <c r="BE121" i="31" s="1"/>
  <c r="BK121" i="31" s="1"/>
  <c r="BQ121" i="31" s="1"/>
  <c r="U20" i="31"/>
  <c r="AA20" i="31" s="1"/>
  <c r="AG20" i="31" s="1"/>
  <c r="AM20" i="31" s="1"/>
  <c r="AS20" i="31" s="1"/>
  <c r="AY20" i="31" s="1"/>
  <c r="BE20" i="31" s="1"/>
  <c r="BK20" i="31" s="1"/>
  <c r="BQ20" i="31" s="1"/>
  <c r="U42" i="31"/>
  <c r="AA42" i="31" s="1"/>
  <c r="AG42" i="31" s="1"/>
  <c r="AM42" i="31" s="1"/>
  <c r="AS42" i="31" s="1"/>
  <c r="AY42" i="31" s="1"/>
  <c r="BE42" i="31" s="1"/>
  <c r="BK42" i="31" s="1"/>
  <c r="BQ42" i="31" s="1"/>
  <c r="U65" i="31"/>
  <c r="AA65" i="31" s="1"/>
  <c r="AG65" i="31" s="1"/>
  <c r="AM65" i="31" s="1"/>
  <c r="AS65" i="31" s="1"/>
  <c r="AY65" i="31" s="1"/>
  <c r="BE65" i="31" s="1"/>
  <c r="BK65" i="31" s="1"/>
  <c r="BQ65" i="31" s="1"/>
  <c r="J16" i="30"/>
  <c r="L16" i="30"/>
  <c r="K16" i="30"/>
  <c r="M110" i="29"/>
  <c r="M161" i="29" s="1"/>
  <c r="G161" i="29"/>
  <c r="G123" i="29"/>
  <c r="K123" i="29"/>
  <c r="Q123" i="29"/>
  <c r="Q161" i="29"/>
  <c r="I123" i="29"/>
  <c r="I158" i="29"/>
  <c r="K158" i="29"/>
  <c r="S123" i="29"/>
  <c r="S158" i="29"/>
  <c r="Y158" i="29"/>
  <c r="Y123" i="29"/>
  <c r="W158" i="29"/>
  <c r="W161" i="29"/>
  <c r="W123" i="29"/>
  <c r="G28" i="29"/>
  <c r="K161" i="29"/>
  <c r="U158" i="29"/>
  <c r="U123" i="29"/>
  <c r="U161" i="29"/>
  <c r="E158" i="29"/>
  <c r="E161" i="29"/>
  <c r="N90" i="29"/>
  <c r="P90" i="29" s="1"/>
  <c r="Q90" i="29"/>
  <c r="I21" i="29"/>
  <c r="I33" i="29"/>
  <c r="L16" i="29"/>
  <c r="L18" i="29"/>
  <c r="L25" i="29"/>
  <c r="L35" i="29"/>
  <c r="L30" i="29"/>
  <c r="L19" i="29"/>
  <c r="L22" i="29"/>
  <c r="L34" i="29"/>
  <c r="L29" i="29"/>
  <c r="L37" i="29"/>
  <c r="L32" i="29"/>
  <c r="L20" i="29"/>
  <c r="L17" i="29"/>
  <c r="L23" i="29"/>
  <c r="L36" i="29"/>
  <c r="L31" i="29"/>
  <c r="L24" i="29"/>
  <c r="M73" i="29"/>
  <c r="I39" i="29"/>
  <c r="I27" i="29"/>
  <c r="M8" i="29"/>
  <c r="L8" i="29"/>
  <c r="M19" i="29"/>
  <c r="M37" i="29"/>
  <c r="M32" i="29"/>
  <c r="M20" i="29"/>
  <c r="M25" i="29"/>
  <c r="M36" i="29"/>
  <c r="M31" i="29"/>
  <c r="M24" i="29"/>
  <c r="M16" i="29"/>
  <c r="G40" i="29"/>
  <c r="V14" i="30"/>
  <c r="U158" i="31"/>
  <c r="U172" i="31" s="1"/>
  <c r="P172" i="31" s="1"/>
  <c r="O172" i="31"/>
  <c r="J172" i="31" s="1"/>
  <c r="T15" i="30"/>
  <c r="U15" i="30"/>
  <c r="AA158" i="31"/>
  <c r="AA172" i="31" s="1"/>
  <c r="E75" i="29"/>
  <c r="G74" i="29"/>
  <c r="G75" i="29" s="1"/>
  <c r="V174" i="31" l="1"/>
  <c r="J173" i="31"/>
  <c r="P173" i="31"/>
  <c r="P174" i="31"/>
  <c r="U8" i="31"/>
  <c r="AA8" i="31" s="1"/>
  <c r="AG8" i="31" s="1"/>
  <c r="AM8" i="31" s="1"/>
  <c r="AS8" i="31" s="1"/>
  <c r="AY8" i="31" s="1"/>
  <c r="BE8" i="31" s="1"/>
  <c r="BK8" i="31" s="1"/>
  <c r="BQ8" i="31" s="1"/>
  <c r="AA7" i="31"/>
  <c r="AG7" i="31" s="1"/>
  <c r="AM7" i="31" s="1"/>
  <c r="AS7" i="31" s="1"/>
  <c r="AY7" i="31" s="1"/>
  <c r="BE7" i="31" s="1"/>
  <c r="BK7" i="31" s="1"/>
  <c r="BQ7" i="31" s="1"/>
  <c r="F21" i="30"/>
  <c r="M20" i="30"/>
  <c r="U6" i="31"/>
  <c r="AA6" i="31" s="1"/>
  <c r="AG6" i="31" s="1"/>
  <c r="AM6" i="31" s="1"/>
  <c r="AS6" i="31" s="1"/>
  <c r="AY6" i="31" s="1"/>
  <c r="BE6" i="31" s="1"/>
  <c r="BK6" i="31" s="1"/>
  <c r="BQ6" i="31" s="1"/>
  <c r="AY54" i="31"/>
  <c r="BE54" i="31" s="1"/>
  <c r="BK54" i="31" s="1"/>
  <c r="BQ54" i="31" s="1"/>
  <c r="AG91" i="31"/>
  <c r="AM91" i="31" s="1"/>
  <c r="AS91" i="31" s="1"/>
  <c r="AY91" i="31" s="1"/>
  <c r="BE91" i="31" s="1"/>
  <c r="BK91" i="31" s="1"/>
  <c r="BQ91" i="31" s="1"/>
  <c r="AG72" i="31"/>
  <c r="AM72" i="31" s="1"/>
  <c r="AS72" i="31" s="1"/>
  <c r="AY72" i="31" s="1"/>
  <c r="BE72" i="31" s="1"/>
  <c r="BK72" i="31" s="1"/>
  <c r="BQ72" i="31" s="1"/>
  <c r="U15" i="31"/>
  <c r="AA15" i="31" s="1"/>
  <c r="AG15" i="31" s="1"/>
  <c r="AM15" i="31" s="1"/>
  <c r="AS15" i="31" s="1"/>
  <c r="AY15" i="31" s="1"/>
  <c r="BE15" i="31" s="1"/>
  <c r="BK15" i="31" s="1"/>
  <c r="BQ15" i="31" s="1"/>
  <c r="U34" i="31"/>
  <c r="AA34" i="31" s="1"/>
  <c r="AG34" i="31" s="1"/>
  <c r="AM34" i="31" s="1"/>
  <c r="AS34" i="31" s="1"/>
  <c r="AY34" i="31" s="1"/>
  <c r="BE34" i="31" s="1"/>
  <c r="BK34" i="31" s="1"/>
  <c r="BQ34" i="31" s="1"/>
  <c r="U33" i="31"/>
  <c r="AA33" i="31" s="1"/>
  <c r="AG33" i="31" s="1"/>
  <c r="AM33" i="31" s="1"/>
  <c r="AS33" i="31" s="1"/>
  <c r="AY33" i="31" s="1"/>
  <c r="BE33" i="31" s="1"/>
  <c r="BK33" i="31" s="1"/>
  <c r="BQ33" i="31" s="1"/>
  <c r="U74" i="31"/>
  <c r="AA74" i="31" s="1"/>
  <c r="AG74" i="31" s="1"/>
  <c r="AM74" i="31" s="1"/>
  <c r="AS74" i="31" s="1"/>
  <c r="AY74" i="31" s="1"/>
  <c r="BE74" i="31" s="1"/>
  <c r="BK74" i="31" s="1"/>
  <c r="BQ74" i="31" s="1"/>
  <c r="U10" i="31"/>
  <c r="AA10" i="31" s="1"/>
  <c r="AG10" i="31" s="1"/>
  <c r="AM10" i="31" s="1"/>
  <c r="AS10" i="31" s="1"/>
  <c r="AY10" i="31" s="1"/>
  <c r="BE10" i="31" s="1"/>
  <c r="BK10" i="31" s="1"/>
  <c r="BQ10" i="31" s="1"/>
  <c r="U31" i="31"/>
  <c r="AA31" i="31" s="1"/>
  <c r="AG31" i="31" s="1"/>
  <c r="AM31" i="31" s="1"/>
  <c r="AS31" i="31" s="1"/>
  <c r="AY31" i="31" s="1"/>
  <c r="BE31" i="31" s="1"/>
  <c r="BK31" i="31" s="1"/>
  <c r="BQ31" i="31" s="1"/>
  <c r="U14" i="31"/>
  <c r="AA14" i="31" s="1"/>
  <c r="AG14" i="31" s="1"/>
  <c r="AM14" i="31" s="1"/>
  <c r="AS14" i="31" s="1"/>
  <c r="AY14" i="31" s="1"/>
  <c r="BE14" i="31" s="1"/>
  <c r="BK14" i="31" s="1"/>
  <c r="BQ14" i="31" s="1"/>
  <c r="U94" i="31"/>
  <c r="AA94" i="31" s="1"/>
  <c r="AG94" i="31" s="1"/>
  <c r="AM94" i="31" s="1"/>
  <c r="AS94" i="31" s="1"/>
  <c r="AY94" i="31" s="1"/>
  <c r="BE94" i="31" s="1"/>
  <c r="BK94" i="31" s="1"/>
  <c r="BQ94" i="31" s="1"/>
  <c r="U92" i="31"/>
  <c r="AA92" i="31" s="1"/>
  <c r="AG92" i="31" s="1"/>
  <c r="AM92" i="31" s="1"/>
  <c r="AS92" i="31" s="1"/>
  <c r="AY92" i="31" s="1"/>
  <c r="BE92" i="31" s="1"/>
  <c r="BK92" i="31" s="1"/>
  <c r="BQ92" i="31" s="1"/>
  <c r="U52" i="31"/>
  <c r="AA52" i="31" s="1"/>
  <c r="AG52" i="31" s="1"/>
  <c r="AM52" i="31" s="1"/>
  <c r="AS52" i="31" s="1"/>
  <c r="AY52" i="31" s="1"/>
  <c r="BE52" i="31" s="1"/>
  <c r="BK52" i="31" s="1"/>
  <c r="BQ52" i="31" s="1"/>
  <c r="U13" i="31"/>
  <c r="AA13" i="31" s="1"/>
  <c r="AG13" i="31" s="1"/>
  <c r="AM13" i="31" s="1"/>
  <c r="AS13" i="31" s="1"/>
  <c r="AY13" i="31" s="1"/>
  <c r="BE13" i="31" s="1"/>
  <c r="BK13" i="31" s="1"/>
  <c r="BQ13" i="31" s="1"/>
  <c r="U11" i="31"/>
  <c r="AA11" i="31" s="1"/>
  <c r="AG11" i="31" s="1"/>
  <c r="AM11" i="31" s="1"/>
  <c r="AS11" i="31" s="1"/>
  <c r="AY11" i="31" s="1"/>
  <c r="BE11" i="31" s="1"/>
  <c r="BK11" i="31" s="1"/>
  <c r="BQ11" i="31" s="1"/>
  <c r="U71" i="31"/>
  <c r="AA71" i="31" s="1"/>
  <c r="AG71" i="31" s="1"/>
  <c r="AM71" i="31" s="1"/>
  <c r="AS71" i="31" s="1"/>
  <c r="AY71" i="31" s="1"/>
  <c r="BE71" i="31" s="1"/>
  <c r="BK71" i="31" s="1"/>
  <c r="BQ71" i="31" s="1"/>
  <c r="U9" i="31"/>
  <c r="AA9" i="31" s="1"/>
  <c r="AG9" i="31" s="1"/>
  <c r="AM9" i="31" s="1"/>
  <c r="AS9" i="31" s="1"/>
  <c r="AY9" i="31" s="1"/>
  <c r="BE9" i="31" s="1"/>
  <c r="BK9" i="31" s="1"/>
  <c r="BQ9" i="31" s="1"/>
  <c r="U88" i="31"/>
  <c r="AA88" i="31" s="1"/>
  <c r="AG88" i="31" s="1"/>
  <c r="AM88" i="31" s="1"/>
  <c r="AS88" i="31" s="1"/>
  <c r="AY88" i="31" s="1"/>
  <c r="BE88" i="31" s="1"/>
  <c r="BK88" i="31" s="1"/>
  <c r="BQ88" i="31" s="1"/>
  <c r="U35" i="31"/>
  <c r="AA35" i="31" s="1"/>
  <c r="AG35" i="31" s="1"/>
  <c r="AM35" i="31" s="1"/>
  <c r="AS35" i="31" s="1"/>
  <c r="AY35" i="31" s="1"/>
  <c r="BE35" i="31" s="1"/>
  <c r="BK35" i="31" s="1"/>
  <c r="BQ35" i="31" s="1"/>
  <c r="U95" i="31"/>
  <c r="AA95" i="31" s="1"/>
  <c r="AG95" i="31" s="1"/>
  <c r="AM95" i="31" s="1"/>
  <c r="AS95" i="31" s="1"/>
  <c r="AY95" i="31" s="1"/>
  <c r="BE95" i="31" s="1"/>
  <c r="BK95" i="31" s="1"/>
  <c r="BQ95" i="31" s="1"/>
  <c r="U49" i="31"/>
  <c r="AA49" i="31" s="1"/>
  <c r="AG49" i="31" s="1"/>
  <c r="AM49" i="31" s="1"/>
  <c r="AS49" i="31" s="1"/>
  <c r="AY49" i="31" s="1"/>
  <c r="BE49" i="31" s="1"/>
  <c r="BK49" i="31" s="1"/>
  <c r="BQ49" i="31" s="1"/>
  <c r="U70" i="31"/>
  <c r="AA70" i="31" s="1"/>
  <c r="AG70" i="31" s="1"/>
  <c r="AM70" i="31" s="1"/>
  <c r="AS70" i="31" s="1"/>
  <c r="AY70" i="31" s="1"/>
  <c r="BE70" i="31" s="1"/>
  <c r="BK70" i="31" s="1"/>
  <c r="BQ70" i="31" s="1"/>
  <c r="U90" i="31"/>
  <c r="AA90" i="31" s="1"/>
  <c r="AG90" i="31" s="1"/>
  <c r="AM90" i="31" s="1"/>
  <c r="AS90" i="31" s="1"/>
  <c r="AY90" i="31" s="1"/>
  <c r="BE90" i="31" s="1"/>
  <c r="BK90" i="31" s="1"/>
  <c r="BQ90" i="31" s="1"/>
  <c r="U53" i="31"/>
  <c r="AA53" i="31" s="1"/>
  <c r="AG53" i="31" s="1"/>
  <c r="AM53" i="31" s="1"/>
  <c r="AS53" i="31" s="1"/>
  <c r="AY53" i="31" s="1"/>
  <c r="BE53" i="31" s="1"/>
  <c r="BK53" i="31" s="1"/>
  <c r="BQ53" i="31" s="1"/>
  <c r="U89" i="31"/>
  <c r="AA89" i="31" s="1"/>
  <c r="AG89" i="31" s="1"/>
  <c r="AM89" i="31" s="1"/>
  <c r="AS89" i="31" s="1"/>
  <c r="AY89" i="31" s="1"/>
  <c r="BE89" i="31" s="1"/>
  <c r="BK89" i="31" s="1"/>
  <c r="BQ89" i="31" s="1"/>
  <c r="U29" i="31"/>
  <c r="AA29" i="31" s="1"/>
  <c r="AG29" i="31" s="1"/>
  <c r="AM29" i="31" s="1"/>
  <c r="AS29" i="31" s="1"/>
  <c r="AY29" i="31" s="1"/>
  <c r="BE29" i="31" s="1"/>
  <c r="BK29" i="31" s="1"/>
  <c r="BQ29" i="31" s="1"/>
  <c r="U48" i="31"/>
  <c r="AA48" i="31" s="1"/>
  <c r="AG48" i="31" s="1"/>
  <c r="AM48" i="31" s="1"/>
  <c r="AS48" i="31" s="1"/>
  <c r="AY48" i="31" s="1"/>
  <c r="BE48" i="31" s="1"/>
  <c r="BK48" i="31" s="1"/>
  <c r="BQ48" i="31" s="1"/>
  <c r="U69" i="31"/>
  <c r="AA69" i="31" s="1"/>
  <c r="AG69" i="31" s="1"/>
  <c r="AM69" i="31" s="1"/>
  <c r="AS69" i="31" s="1"/>
  <c r="AY69" i="31" s="1"/>
  <c r="BE69" i="31" s="1"/>
  <c r="BK69" i="31" s="1"/>
  <c r="BQ69" i="31" s="1"/>
  <c r="U55" i="31"/>
  <c r="AA55" i="31" s="1"/>
  <c r="AG55" i="31" s="1"/>
  <c r="AM55" i="31" s="1"/>
  <c r="AS55" i="31" s="1"/>
  <c r="AY55" i="31" s="1"/>
  <c r="BE55" i="31" s="1"/>
  <c r="BK55" i="31" s="1"/>
  <c r="BQ55" i="31" s="1"/>
  <c r="U68" i="31"/>
  <c r="AA68" i="31" s="1"/>
  <c r="AG68" i="31" s="1"/>
  <c r="AM68" i="31" s="1"/>
  <c r="AS68" i="31" s="1"/>
  <c r="AY68" i="31" s="1"/>
  <c r="BE68" i="31" s="1"/>
  <c r="BK68" i="31" s="1"/>
  <c r="BQ68" i="31" s="1"/>
  <c r="U30" i="31"/>
  <c r="AA30" i="31" s="1"/>
  <c r="AG30" i="31" s="1"/>
  <c r="AM30" i="31" s="1"/>
  <c r="AS30" i="31" s="1"/>
  <c r="AY30" i="31" s="1"/>
  <c r="BE30" i="31" s="1"/>
  <c r="BK30" i="31" s="1"/>
  <c r="BQ30" i="31" s="1"/>
  <c r="U75" i="31"/>
  <c r="AA75" i="31" s="1"/>
  <c r="AG75" i="31" s="1"/>
  <c r="AM75" i="31" s="1"/>
  <c r="AS75" i="31" s="1"/>
  <c r="AY75" i="31" s="1"/>
  <c r="BE75" i="31" s="1"/>
  <c r="BK75" i="31" s="1"/>
  <c r="BQ75" i="31" s="1"/>
  <c r="U32" i="31"/>
  <c r="AA32" i="31" s="1"/>
  <c r="AG32" i="31" s="1"/>
  <c r="AM32" i="31" s="1"/>
  <c r="AS32" i="31" s="1"/>
  <c r="AY32" i="31" s="1"/>
  <c r="BE32" i="31" s="1"/>
  <c r="BK32" i="31" s="1"/>
  <c r="BQ32" i="31" s="1"/>
  <c r="U51" i="31"/>
  <c r="AA51" i="31" s="1"/>
  <c r="AG51" i="31" s="1"/>
  <c r="AM51" i="31" s="1"/>
  <c r="AS51" i="31" s="1"/>
  <c r="AY51" i="31" s="1"/>
  <c r="BE51" i="31" s="1"/>
  <c r="BK51" i="31" s="1"/>
  <c r="BQ51" i="31" s="1"/>
  <c r="U73" i="31"/>
  <c r="AA73" i="31" s="1"/>
  <c r="AG73" i="31" s="1"/>
  <c r="AM73" i="31" s="1"/>
  <c r="AS73" i="31" s="1"/>
  <c r="AY73" i="31" s="1"/>
  <c r="BE73" i="31" s="1"/>
  <c r="BK73" i="31" s="1"/>
  <c r="BQ73" i="31" s="1"/>
  <c r="U28" i="31"/>
  <c r="AA28" i="31" s="1"/>
  <c r="AG28" i="31" s="1"/>
  <c r="AM28" i="31" s="1"/>
  <c r="AS28" i="31" s="1"/>
  <c r="AY28" i="31" s="1"/>
  <c r="BE28" i="31" s="1"/>
  <c r="BK28" i="31" s="1"/>
  <c r="BQ28" i="31" s="1"/>
  <c r="U50" i="31"/>
  <c r="AA50" i="31" s="1"/>
  <c r="AG50" i="31" s="1"/>
  <c r="AM50" i="31" s="1"/>
  <c r="AS50" i="31" s="1"/>
  <c r="AY50" i="31" s="1"/>
  <c r="BE50" i="31" s="1"/>
  <c r="BK50" i="31" s="1"/>
  <c r="BQ50" i="31" s="1"/>
  <c r="G79" i="29"/>
  <c r="I42" i="29"/>
  <c r="G80" i="29"/>
  <c r="G77" i="29"/>
  <c r="G57" i="29"/>
  <c r="G139" i="29"/>
  <c r="M123" i="29"/>
  <c r="J17" i="30"/>
  <c r="L17" i="30"/>
  <c r="K17" i="30"/>
  <c r="M158" i="29"/>
  <c r="S90" i="29"/>
  <c r="R90" i="29"/>
  <c r="G41" i="29"/>
  <c r="K33" i="29"/>
  <c r="K39" i="29"/>
  <c r="N16" i="29"/>
  <c r="O20" i="29"/>
  <c r="O24" i="29"/>
  <c r="O19" i="29"/>
  <c r="O25" i="29"/>
  <c r="K27" i="29"/>
  <c r="I40" i="29"/>
  <c r="N35" i="29"/>
  <c r="N30" i="29"/>
  <c r="N37" i="29"/>
  <c r="N34" i="29"/>
  <c r="N32" i="29"/>
  <c r="N29" i="29"/>
  <c r="N20" i="29"/>
  <c r="N19" i="29"/>
  <c r="N18" i="29"/>
  <c r="N17" i="29"/>
  <c r="N22" i="29"/>
  <c r="N36" i="29"/>
  <c r="N31" i="29"/>
  <c r="N24" i="29"/>
  <c r="N23" i="29"/>
  <c r="O73" i="29"/>
  <c r="N25" i="29"/>
  <c r="N8" i="29"/>
  <c r="P8" i="29" s="1"/>
  <c r="Q8" i="29"/>
  <c r="K21" i="29"/>
  <c r="O16" i="29"/>
  <c r="I28" i="29"/>
  <c r="V15" i="30"/>
  <c r="P158" i="31"/>
  <c r="P160" i="31" s="1"/>
  <c r="AG158" i="31"/>
  <c r="AG172" i="31" s="1"/>
  <c r="V172" i="31"/>
  <c r="V175" i="31" s="1"/>
  <c r="V158" i="31"/>
  <c r="V161" i="31" s="1"/>
  <c r="T16" i="30"/>
  <c r="U16" i="30"/>
  <c r="M74" i="29"/>
  <c r="I74" i="29"/>
  <c r="I75" i="29" s="1"/>
  <c r="K74" i="29"/>
  <c r="K75" i="29" s="1"/>
  <c r="AB175" i="31" l="1"/>
  <c r="F22" i="30"/>
  <c r="M21" i="30"/>
  <c r="I41" i="29"/>
  <c r="I79" i="29"/>
  <c r="I80" i="29"/>
  <c r="I77" i="29"/>
  <c r="I58" i="29"/>
  <c r="I140" i="29"/>
  <c r="K42" i="29"/>
  <c r="J174" i="31"/>
  <c r="J18" i="30"/>
  <c r="L18" i="30"/>
  <c r="K18" i="30"/>
  <c r="V160" i="31"/>
  <c r="I127" i="29"/>
  <c r="I139" i="29" s="1"/>
  <c r="U90" i="29"/>
  <c r="T90" i="29"/>
  <c r="K28" i="29"/>
  <c r="K79" i="29" s="1"/>
  <c r="K40" i="29"/>
  <c r="M75" i="29"/>
  <c r="M39" i="29"/>
  <c r="Q37" i="29"/>
  <c r="Q32" i="29"/>
  <c r="Q24" i="29"/>
  <c r="Q36" i="29"/>
  <c r="Q31" i="29"/>
  <c r="Q25" i="29"/>
  <c r="Q20" i="29"/>
  <c r="Q19" i="29"/>
  <c r="Q16" i="29"/>
  <c r="S8" i="29"/>
  <c r="R8" i="29"/>
  <c r="P16" i="29"/>
  <c r="P24" i="29"/>
  <c r="P17" i="29"/>
  <c r="Q73" i="29"/>
  <c r="P20" i="29"/>
  <c r="P23" i="29"/>
  <c r="P25" i="29"/>
  <c r="P22" i="29"/>
  <c r="P19" i="29"/>
  <c r="P18" i="29"/>
  <c r="M33" i="29"/>
  <c r="V16" i="30"/>
  <c r="AM158" i="31"/>
  <c r="AM172" i="31" s="1"/>
  <c r="AB172" i="31"/>
  <c r="AB176" i="31" s="1"/>
  <c r="AB158" i="31"/>
  <c r="T17" i="30"/>
  <c r="U17" i="30"/>
  <c r="G76" i="29"/>
  <c r="I76" i="29"/>
  <c r="AH176" i="31" l="1"/>
  <c r="F23" i="30"/>
  <c r="M22" i="30"/>
  <c r="K77" i="29"/>
  <c r="K80" i="29"/>
  <c r="K59" i="29"/>
  <c r="I57" i="29"/>
  <c r="K141" i="29"/>
  <c r="J175" i="31"/>
  <c r="J19" i="30"/>
  <c r="L19" i="30"/>
  <c r="K19" i="30"/>
  <c r="K58" i="29"/>
  <c r="K128" i="29"/>
  <c r="K140" i="29" s="1"/>
  <c r="W90" i="29"/>
  <c r="V90" i="29"/>
  <c r="M40" i="29"/>
  <c r="K41" i="29"/>
  <c r="M21" i="29"/>
  <c r="M27" i="29"/>
  <c r="U8" i="29"/>
  <c r="T8" i="29"/>
  <c r="R34" i="29"/>
  <c r="R29" i="29"/>
  <c r="R17" i="29"/>
  <c r="R35" i="29"/>
  <c r="R32" i="29"/>
  <c r="R30" i="29"/>
  <c r="R36" i="29"/>
  <c r="R31" i="29"/>
  <c r="R25" i="29"/>
  <c r="R23" i="29"/>
  <c r="R37" i="29"/>
  <c r="R19" i="29"/>
  <c r="R22" i="29"/>
  <c r="R24" i="29"/>
  <c r="R20" i="29"/>
  <c r="R18" i="29"/>
  <c r="S73" i="29"/>
  <c r="S16" i="29"/>
  <c r="S36" i="29"/>
  <c r="S31" i="29"/>
  <c r="S25" i="29"/>
  <c r="S19" i="29"/>
  <c r="S24" i="29"/>
  <c r="S37" i="29"/>
  <c r="S32" i="29"/>
  <c r="S20" i="29"/>
  <c r="R16" i="29"/>
  <c r="V17" i="30"/>
  <c r="AS158" i="31"/>
  <c r="AS172" i="31" s="1"/>
  <c r="AH158" i="31"/>
  <c r="AH172" i="31"/>
  <c r="AH177" i="31" s="1"/>
  <c r="AB162" i="31"/>
  <c r="T18" i="30"/>
  <c r="U18" i="30"/>
  <c r="K76" i="29"/>
  <c r="Q74" i="29"/>
  <c r="Q75" i="29" s="1"/>
  <c r="AN177" i="31" l="1"/>
  <c r="F24" i="30"/>
  <c r="M23" i="30"/>
  <c r="M42" i="29"/>
  <c r="J176" i="31"/>
  <c r="J20" i="30"/>
  <c r="L20" i="30"/>
  <c r="K20" i="30"/>
  <c r="K127" i="29"/>
  <c r="AH162" i="31"/>
  <c r="M129" i="29"/>
  <c r="M141" i="29" s="1"/>
  <c r="X90" i="29"/>
  <c r="Y90" i="29"/>
  <c r="Z90" i="29" s="1"/>
  <c r="M28" i="29"/>
  <c r="Q27" i="29"/>
  <c r="U16" i="29"/>
  <c r="Q21" i="29"/>
  <c r="U19" i="29"/>
  <c r="U20" i="29"/>
  <c r="U25" i="29"/>
  <c r="U36" i="29"/>
  <c r="U31" i="29"/>
  <c r="U37" i="29"/>
  <c r="U32" i="29"/>
  <c r="U24" i="29"/>
  <c r="Q33" i="29"/>
  <c r="T23" i="29"/>
  <c r="T31" i="29"/>
  <c r="T19" i="29"/>
  <c r="T36" i="29"/>
  <c r="T34" i="29"/>
  <c r="T29" i="29"/>
  <c r="T25" i="29"/>
  <c r="T17" i="29"/>
  <c r="T30" i="29"/>
  <c r="T22" i="29"/>
  <c r="T20" i="29"/>
  <c r="T35" i="29"/>
  <c r="T18" i="29"/>
  <c r="T37" i="29"/>
  <c r="T32" i="29"/>
  <c r="T24" i="29"/>
  <c r="U73" i="29"/>
  <c r="Q39" i="29"/>
  <c r="T16" i="29"/>
  <c r="W8" i="29"/>
  <c r="V8" i="29"/>
  <c r="V18" i="30"/>
  <c r="AY158" i="31"/>
  <c r="AY172" i="31" s="1"/>
  <c r="AN158" i="31"/>
  <c r="AN172" i="31"/>
  <c r="AN178" i="31" s="1"/>
  <c r="AH163" i="31"/>
  <c r="T19" i="30"/>
  <c r="U19" i="30"/>
  <c r="AB161" i="31"/>
  <c r="S74" i="29"/>
  <c r="K139" i="29" l="1"/>
  <c r="AB174" i="31"/>
  <c r="AT178" i="31"/>
  <c r="F25" i="30"/>
  <c r="M24" i="30"/>
  <c r="M41" i="29"/>
  <c r="M79" i="29"/>
  <c r="Q42" i="29"/>
  <c r="M77" i="29"/>
  <c r="M60" i="29"/>
  <c r="M80" i="29"/>
  <c r="M142" i="29"/>
  <c r="M59" i="29"/>
  <c r="M127" i="29"/>
  <c r="J177" i="31"/>
  <c r="J21" i="30"/>
  <c r="L21" i="30"/>
  <c r="K21" i="30"/>
  <c r="M128" i="29"/>
  <c r="Q28" i="29"/>
  <c r="S75" i="29"/>
  <c r="W20" i="29"/>
  <c r="W37" i="29"/>
  <c r="W32" i="29"/>
  <c r="W19" i="29"/>
  <c r="W36" i="29"/>
  <c r="W31" i="29"/>
  <c r="W25" i="29"/>
  <c r="S33" i="29"/>
  <c r="Q40" i="29"/>
  <c r="Q130" i="29" s="1"/>
  <c r="Y8" i="29"/>
  <c r="Z8" i="29" s="1"/>
  <c r="X8" i="29"/>
  <c r="S39" i="29"/>
  <c r="W16" i="29"/>
  <c r="Y16" i="29"/>
  <c r="S21" i="29"/>
  <c r="V16" i="29"/>
  <c r="S27" i="29"/>
  <c r="V20" i="29"/>
  <c r="V23" i="29"/>
  <c r="V19" i="29"/>
  <c r="V22" i="29"/>
  <c r="V34" i="29"/>
  <c r="V37" i="29"/>
  <c r="V32" i="29"/>
  <c r="V24" i="29"/>
  <c r="V18" i="29"/>
  <c r="W73" i="29"/>
  <c r="V29" i="29"/>
  <c r="V17" i="29"/>
  <c r="V36" i="29"/>
  <c r="V35" i="29"/>
  <c r="V31" i="29"/>
  <c r="V30" i="29"/>
  <c r="V25" i="29"/>
  <c r="V19" i="30"/>
  <c r="AN164" i="31"/>
  <c r="BE158" i="31"/>
  <c r="BE172" i="31" s="1"/>
  <c r="AZ172" i="31" s="1"/>
  <c r="AZ180" i="31" s="1"/>
  <c r="AT158" i="31"/>
  <c r="AT172" i="31"/>
  <c r="AT179" i="31" s="1"/>
  <c r="T20" i="30"/>
  <c r="U20" i="30"/>
  <c r="K45" i="29"/>
  <c r="AB160" i="31" s="1"/>
  <c r="M46" i="29"/>
  <c r="M58" i="29" s="1"/>
  <c r="M76" i="29"/>
  <c r="W74" i="29"/>
  <c r="U74" i="29"/>
  <c r="U75" i="29" s="1"/>
  <c r="M140" i="29" l="1"/>
  <c r="AH175" i="31"/>
  <c r="M139" i="29"/>
  <c r="AH174" i="31"/>
  <c r="BF180" i="31"/>
  <c r="AZ179" i="31"/>
  <c r="F26" i="30"/>
  <c r="M25" i="30"/>
  <c r="Q142" i="29"/>
  <c r="S42" i="29"/>
  <c r="Q77" i="29"/>
  <c r="Q61" i="29"/>
  <c r="Q80" i="29"/>
  <c r="Q76" i="29"/>
  <c r="Q79" i="29"/>
  <c r="Q143" i="29"/>
  <c r="K57" i="29"/>
  <c r="Q129" i="29"/>
  <c r="AN176" i="31" s="1"/>
  <c r="J22" i="30"/>
  <c r="L22" i="30"/>
  <c r="K22" i="30"/>
  <c r="Q128" i="29"/>
  <c r="Q127" i="29"/>
  <c r="S28" i="29"/>
  <c r="Q41" i="29"/>
  <c r="Q60" i="29"/>
  <c r="S40" i="29"/>
  <c r="U39" i="29"/>
  <c r="U21" i="29"/>
  <c r="U27" i="29"/>
  <c r="U42" i="29" s="1"/>
  <c r="X16" i="29"/>
  <c r="Y37" i="29"/>
  <c r="Y32" i="29"/>
  <c r="Y36" i="29"/>
  <c r="Y31" i="29"/>
  <c r="Y20" i="29"/>
  <c r="Y19" i="29"/>
  <c r="U33" i="29"/>
  <c r="X37" i="29"/>
  <c r="X32" i="29"/>
  <c r="X24" i="29"/>
  <c r="X22" i="29"/>
  <c r="X18" i="29"/>
  <c r="X23" i="29"/>
  <c r="X36" i="29"/>
  <c r="X31" i="29"/>
  <c r="X25" i="29"/>
  <c r="X35" i="29"/>
  <c r="X30" i="29"/>
  <c r="X20" i="29"/>
  <c r="X34" i="29"/>
  <c r="X29" i="29"/>
  <c r="X19" i="29"/>
  <c r="X17" i="29"/>
  <c r="W75" i="29"/>
  <c r="V20" i="30"/>
  <c r="AT165" i="31"/>
  <c r="BK158" i="31"/>
  <c r="BK172" i="31" s="1"/>
  <c r="BF172" i="31" s="1"/>
  <c r="BF181" i="31" s="1"/>
  <c r="BL181" i="31" s="1"/>
  <c r="AZ158" i="31"/>
  <c r="U21" i="30"/>
  <c r="T21" i="30"/>
  <c r="M45" i="29"/>
  <c r="AH160" i="31" s="1"/>
  <c r="AH161" i="31"/>
  <c r="Q139" i="29" l="1"/>
  <c r="AN174" i="31"/>
  <c r="Q140" i="29"/>
  <c r="AN175" i="31"/>
  <c r="F27" i="30"/>
  <c r="M26" i="30"/>
  <c r="S76" i="29"/>
  <c r="S79" i="29"/>
  <c r="AN163" i="31"/>
  <c r="U80" i="29"/>
  <c r="U77" i="29"/>
  <c r="U63" i="29"/>
  <c r="S77" i="29"/>
  <c r="S80" i="29"/>
  <c r="S62" i="29"/>
  <c r="S144" i="29"/>
  <c r="Q141" i="29"/>
  <c r="M57" i="29"/>
  <c r="J23" i="30"/>
  <c r="L23" i="30"/>
  <c r="K23" i="30"/>
  <c r="U145" i="29"/>
  <c r="S49" i="29"/>
  <c r="AT164" i="31" s="1"/>
  <c r="S131" i="29"/>
  <c r="W39" i="29"/>
  <c r="S41" i="29"/>
  <c r="U40" i="29"/>
  <c r="U28" i="29"/>
  <c r="U79" i="29" s="1"/>
  <c r="Y73" i="29"/>
  <c r="Z34" i="29"/>
  <c r="Z37" i="29"/>
  <c r="Z36" i="29"/>
  <c r="Z31" i="29"/>
  <c r="Z18" i="29"/>
  <c r="Z32" i="29"/>
  <c r="Z35" i="29"/>
  <c r="Z30" i="29"/>
  <c r="Z19" i="29"/>
  <c r="Z29" i="29"/>
  <c r="Z17" i="29"/>
  <c r="Z20" i="29"/>
  <c r="W27" i="29"/>
  <c r="W42" i="29" s="1"/>
  <c r="W21" i="29"/>
  <c r="Z16" i="29"/>
  <c r="Y74" i="29"/>
  <c r="W33" i="29"/>
  <c r="V21" i="30"/>
  <c r="AZ166" i="31"/>
  <c r="BQ158" i="31"/>
  <c r="BQ172" i="31" s="1"/>
  <c r="BL172" i="31" s="1"/>
  <c r="BL182" i="31" s="1"/>
  <c r="BF158" i="31"/>
  <c r="T22" i="30"/>
  <c r="U22" i="30"/>
  <c r="U76" i="29"/>
  <c r="Q47" i="29"/>
  <c r="Q45" i="29"/>
  <c r="AN160" i="31" s="1"/>
  <c r="Q46" i="29"/>
  <c r="Q58" i="29" s="1"/>
  <c r="F28" i="30" l="1"/>
  <c r="M27" i="30"/>
  <c r="S61" i="29"/>
  <c r="W80" i="29"/>
  <c r="W64" i="29"/>
  <c r="W77" i="29"/>
  <c r="S143" i="29"/>
  <c r="Q57" i="29"/>
  <c r="AN162" i="31"/>
  <c r="Q59" i="29"/>
  <c r="J24" i="30"/>
  <c r="L24" i="30"/>
  <c r="K24" i="30"/>
  <c r="S48" i="29"/>
  <c r="U41" i="29"/>
  <c r="W40" i="29"/>
  <c r="W51" i="29" s="1"/>
  <c r="W63" i="29" s="1"/>
  <c r="S128" i="29"/>
  <c r="S127" i="29"/>
  <c r="W146" i="29"/>
  <c r="U50" i="29"/>
  <c r="U132" i="29"/>
  <c r="S129" i="29"/>
  <c r="AT176" i="31" s="1"/>
  <c r="S130" i="29"/>
  <c r="AT177" i="31" s="1"/>
  <c r="Y39" i="29"/>
  <c r="Y33" i="29"/>
  <c r="Y75" i="29"/>
  <c r="Y21" i="29"/>
  <c r="W28" i="29"/>
  <c r="W79" i="29" s="1"/>
  <c r="Y27" i="29"/>
  <c r="Y42" i="29" s="1"/>
  <c r="V22" i="30"/>
  <c r="BF167" i="31"/>
  <c r="BL158" i="31"/>
  <c r="BL168" i="31" s="1"/>
  <c r="U23" i="30"/>
  <c r="T23" i="30"/>
  <c r="AN161" i="31"/>
  <c r="S45" i="29"/>
  <c r="AT160" i="31" s="1"/>
  <c r="S47" i="29"/>
  <c r="S46" i="29"/>
  <c r="S58" i="29" s="1"/>
  <c r="S139" i="29" l="1"/>
  <c r="AT174" i="31"/>
  <c r="S140" i="29"/>
  <c r="AT175" i="31"/>
  <c r="F29" i="30"/>
  <c r="M28" i="30"/>
  <c r="AZ165" i="31"/>
  <c r="U62" i="29"/>
  <c r="S142" i="29"/>
  <c r="S141" i="29"/>
  <c r="S57" i="29"/>
  <c r="AT163" i="31"/>
  <c r="S60" i="29"/>
  <c r="AT162" i="31"/>
  <c r="S59" i="29"/>
  <c r="J25" i="30"/>
  <c r="L25" i="30"/>
  <c r="K25" i="30"/>
  <c r="W133" i="29"/>
  <c r="U127" i="29"/>
  <c r="U49" i="29"/>
  <c r="U130" i="29"/>
  <c r="AZ177" i="31" s="1"/>
  <c r="U129" i="29"/>
  <c r="AZ176" i="31" s="1"/>
  <c r="U46" i="29"/>
  <c r="U48" i="29"/>
  <c r="U131" i="29"/>
  <c r="AZ178" i="31" s="1"/>
  <c r="U144" i="29"/>
  <c r="U128" i="29"/>
  <c r="Y40" i="29"/>
  <c r="Y134" i="29" s="1"/>
  <c r="Y146" i="29" s="1"/>
  <c r="W76" i="29"/>
  <c r="Y28" i="29"/>
  <c r="Y79" i="29" s="1"/>
  <c r="W41" i="29"/>
  <c r="U24" i="30"/>
  <c r="V23" i="30"/>
  <c r="J169" i="31"/>
  <c r="J170" i="31" s="1"/>
  <c r="T24" i="30"/>
  <c r="AT161" i="31"/>
  <c r="U47" i="29"/>
  <c r="U45" i="29"/>
  <c r="AZ160" i="31" s="1"/>
  <c r="U139" i="29" l="1"/>
  <c r="AZ174" i="31"/>
  <c r="U140" i="29"/>
  <c r="AZ175" i="31"/>
  <c r="F30" i="30"/>
  <c r="M29" i="30"/>
  <c r="W145" i="29"/>
  <c r="Y65" i="29"/>
  <c r="Y80" i="29"/>
  <c r="Y77" i="29"/>
  <c r="Y147" i="29"/>
  <c r="U141" i="29"/>
  <c r="U143" i="29"/>
  <c r="U142" i="29"/>
  <c r="AZ164" i="31"/>
  <c r="U61" i="29"/>
  <c r="AZ163" i="31"/>
  <c r="U60" i="29"/>
  <c r="U57" i="29"/>
  <c r="AZ161" i="31"/>
  <c r="U58" i="29"/>
  <c r="AZ162" i="31"/>
  <c r="U59" i="29"/>
  <c r="W132" i="29"/>
  <c r="BF179" i="31" s="1"/>
  <c r="J26" i="30"/>
  <c r="L26" i="30"/>
  <c r="K26" i="30"/>
  <c r="W127" i="29"/>
  <c r="W131" i="29"/>
  <c r="BF178" i="31" s="1"/>
  <c r="W128" i="29"/>
  <c r="W129" i="29"/>
  <c r="BF176" i="31" s="1"/>
  <c r="Y52" i="29"/>
  <c r="W130" i="29"/>
  <c r="BF177" i="31" s="1"/>
  <c r="W50" i="29"/>
  <c r="W62" i="29" s="1"/>
  <c r="W46" i="29"/>
  <c r="W58" i="29" s="1"/>
  <c r="W49" i="29"/>
  <c r="Y41" i="29"/>
  <c r="Y76" i="29"/>
  <c r="W48" i="29"/>
  <c r="BF166" i="31"/>
  <c r="T25" i="30"/>
  <c r="V24" i="30"/>
  <c r="U25" i="30"/>
  <c r="W47" i="29"/>
  <c r="W59" i="29" s="1"/>
  <c r="W45" i="29"/>
  <c r="BF160" i="31" s="1"/>
  <c r="W61" i="29" l="1"/>
  <c r="Y49" i="29"/>
  <c r="W60" i="29"/>
  <c r="Y48" i="29"/>
  <c r="BL163" i="31" s="1"/>
  <c r="W140" i="29"/>
  <c r="BF175" i="31"/>
  <c r="W139" i="29"/>
  <c r="BF174" i="31"/>
  <c r="Y64" i="29"/>
  <c r="BL167" i="31"/>
  <c r="F31" i="30"/>
  <c r="M30" i="30"/>
  <c r="W144" i="29"/>
  <c r="W142" i="29"/>
  <c r="W143" i="29"/>
  <c r="W141" i="29"/>
  <c r="W57" i="29"/>
  <c r="J27" i="30"/>
  <c r="L27" i="30"/>
  <c r="K27" i="30"/>
  <c r="Y132" i="29"/>
  <c r="BL179" i="31" s="1"/>
  <c r="Y127" i="29"/>
  <c r="Y50" i="29"/>
  <c r="Y129" i="29"/>
  <c r="BL176" i="31" s="1"/>
  <c r="Y51" i="29"/>
  <c r="BL166" i="31" s="1"/>
  <c r="Y133" i="29"/>
  <c r="BL180" i="31" s="1"/>
  <c r="Y131" i="29"/>
  <c r="BL178" i="31" s="1"/>
  <c r="BL164" i="31"/>
  <c r="Y45" i="29"/>
  <c r="BL160" i="31" s="1"/>
  <c r="Y47" i="29"/>
  <c r="BL162" i="31" s="1"/>
  <c r="Y130" i="29"/>
  <c r="BL177" i="31" s="1"/>
  <c r="Y128" i="29"/>
  <c r="BF165" i="31"/>
  <c r="BF164" i="31"/>
  <c r="BF163" i="31"/>
  <c r="Y46" i="29"/>
  <c r="BL161" i="31" s="1"/>
  <c r="BF161" i="31"/>
  <c r="T26" i="30"/>
  <c r="V25" i="30"/>
  <c r="U26" i="30"/>
  <c r="BF162" i="31"/>
  <c r="Y139" i="29" l="1"/>
  <c r="BL174" i="31"/>
  <c r="Y140" i="29"/>
  <c r="BL175" i="31"/>
  <c r="F32" i="30"/>
  <c r="M31" i="30"/>
  <c r="Y63" i="29"/>
  <c r="BL165" i="31"/>
  <c r="Y62" i="29"/>
  <c r="Y57" i="29"/>
  <c r="Y59" i="29"/>
  <c r="Y58" i="29"/>
  <c r="Y60" i="29"/>
  <c r="Y61" i="29"/>
  <c r="Y145" i="29"/>
  <c r="Y143" i="29"/>
  <c r="Y141" i="29"/>
  <c r="Y142" i="29"/>
  <c r="Y144" i="29"/>
  <c r="J28" i="30"/>
  <c r="L28" i="30"/>
  <c r="K28" i="30"/>
  <c r="T27" i="30"/>
  <c r="V26" i="30"/>
  <c r="U27" i="30"/>
  <c r="F33" i="30" l="1"/>
  <c r="M32" i="30"/>
  <c r="J29" i="30"/>
  <c r="L29" i="30"/>
  <c r="K29" i="30"/>
  <c r="T28" i="30"/>
  <c r="V27" i="30"/>
  <c r="U28" i="30"/>
  <c r="F34" i="30" l="1"/>
  <c r="M33" i="30"/>
  <c r="J30" i="30"/>
  <c r="L30" i="30"/>
  <c r="K30" i="30"/>
  <c r="T29" i="30"/>
  <c r="V28" i="30"/>
  <c r="U29" i="30"/>
  <c r="F35" i="30" l="1"/>
  <c r="M34" i="30"/>
  <c r="J31" i="30"/>
  <c r="L31" i="30"/>
  <c r="K31" i="30"/>
  <c r="T30" i="30"/>
  <c r="V29" i="30"/>
  <c r="U30" i="30"/>
  <c r="F36" i="30" l="1"/>
  <c r="M35" i="30"/>
  <c r="J32" i="30"/>
  <c r="L32" i="30"/>
  <c r="K32" i="30"/>
  <c r="T31" i="30"/>
  <c r="V30" i="30"/>
  <c r="U31" i="30"/>
  <c r="F37" i="30" l="1"/>
  <c r="M36" i="30"/>
  <c r="J33" i="30"/>
  <c r="L33" i="30"/>
  <c r="K33" i="30"/>
  <c r="U32" i="30"/>
  <c r="T32" i="30"/>
  <c r="V31" i="30"/>
  <c r="F38" i="30" l="1"/>
  <c r="M37" i="30"/>
  <c r="V32" i="30"/>
  <c r="J34" i="30"/>
  <c r="L34" i="30"/>
  <c r="K34" i="30"/>
  <c r="U33" i="30"/>
  <c r="T33" i="30"/>
  <c r="F39" i="30" l="1"/>
  <c r="M38" i="30"/>
  <c r="J35" i="30"/>
  <c r="L35" i="30"/>
  <c r="K35" i="30"/>
  <c r="V33" i="30"/>
  <c r="U34" i="30"/>
  <c r="T34" i="30"/>
  <c r="F40" i="30" l="1"/>
  <c r="M39" i="30"/>
  <c r="J36" i="30"/>
  <c r="L36" i="30"/>
  <c r="K36" i="30"/>
  <c r="V34" i="30"/>
  <c r="T35" i="30"/>
  <c r="U35" i="30"/>
  <c r="F41" i="30" l="1"/>
  <c r="M40" i="30"/>
  <c r="J37" i="30"/>
  <c r="L37" i="30"/>
  <c r="K37" i="30"/>
  <c r="V35" i="30"/>
  <c r="T36" i="30"/>
  <c r="U36" i="30"/>
  <c r="F42" i="30" l="1"/>
  <c r="M41" i="30"/>
  <c r="J38" i="30"/>
  <c r="L38" i="30"/>
  <c r="K38" i="30"/>
  <c r="U37" i="30"/>
  <c r="T37" i="30"/>
  <c r="V36" i="30"/>
  <c r="F43" i="30" l="1"/>
  <c r="M42" i="30"/>
  <c r="J39" i="30"/>
  <c r="L39" i="30"/>
  <c r="K39" i="30"/>
  <c r="U38" i="30"/>
  <c r="T38" i="30"/>
  <c r="V37" i="30"/>
  <c r="F44" i="30" l="1"/>
  <c r="M43" i="30"/>
  <c r="U39" i="30"/>
  <c r="J40" i="30"/>
  <c r="L40" i="30"/>
  <c r="K40" i="30"/>
  <c r="T39" i="30"/>
  <c r="U40" i="30" s="1"/>
  <c r="V38" i="30"/>
  <c r="F45" i="30" l="1"/>
  <c r="M44" i="30"/>
  <c r="J41" i="30"/>
  <c r="L41" i="30"/>
  <c r="K41" i="30"/>
  <c r="V39" i="30"/>
  <c r="T40" i="30"/>
  <c r="V40" i="30" s="1"/>
  <c r="F46" i="30" l="1"/>
  <c r="M45" i="30"/>
  <c r="J42" i="30"/>
  <c r="L42" i="30"/>
  <c r="K42" i="30"/>
  <c r="T41" i="30"/>
  <c r="U41" i="30"/>
  <c r="J156" i="31"/>
  <c r="F47" i="30" l="1"/>
  <c r="M46" i="30"/>
  <c r="T42" i="30"/>
  <c r="U42" i="30"/>
  <c r="J43" i="30"/>
  <c r="L43" i="30"/>
  <c r="K43" i="30"/>
  <c r="V41" i="30"/>
  <c r="F48" i="30" l="1"/>
  <c r="M47" i="30"/>
  <c r="V42" i="30"/>
  <c r="T43" i="30"/>
  <c r="U43" i="30"/>
  <c r="J44" i="30"/>
  <c r="L44" i="30"/>
  <c r="K44" i="30"/>
  <c r="F49" i="30" l="1"/>
  <c r="M48" i="30"/>
  <c r="U44" i="30"/>
  <c r="T44" i="30"/>
  <c r="T45" i="30" s="1"/>
  <c r="V43" i="30"/>
  <c r="J45" i="30"/>
  <c r="L45" i="30"/>
  <c r="K45" i="30"/>
  <c r="F50" i="30" l="1"/>
  <c r="M49" i="30"/>
  <c r="V44" i="30"/>
  <c r="U45" i="30"/>
  <c r="U46" i="30" s="1"/>
  <c r="J46" i="30"/>
  <c r="L46" i="30"/>
  <c r="K46" i="30"/>
  <c r="F51" i="30" l="1"/>
  <c r="M50" i="30"/>
  <c r="T46" i="30"/>
  <c r="V46" i="30" s="1"/>
  <c r="V45" i="30"/>
  <c r="J47" i="30"/>
  <c r="L47" i="30"/>
  <c r="K47" i="30"/>
  <c r="T47" i="30"/>
  <c r="U47" i="30"/>
  <c r="F52" i="30" l="1"/>
  <c r="M51" i="30"/>
  <c r="J48" i="30"/>
  <c r="L48" i="30"/>
  <c r="K48" i="30"/>
  <c r="T48" i="30"/>
  <c r="V47" i="30"/>
  <c r="U48" i="30"/>
  <c r="M52" i="30" l="1"/>
  <c r="J49" i="30"/>
  <c r="L49" i="30"/>
  <c r="K49" i="30"/>
  <c r="T49" i="30"/>
  <c r="V48" i="30"/>
  <c r="U49" i="30"/>
  <c r="J50" i="30" l="1"/>
  <c r="L50" i="30"/>
  <c r="K50" i="30"/>
  <c r="T50" i="30"/>
  <c r="V49" i="30"/>
  <c r="U50" i="30"/>
  <c r="J52" i="30" l="1"/>
  <c r="J51" i="30"/>
  <c r="L51" i="30"/>
  <c r="L52" i="30"/>
  <c r="K51" i="30"/>
  <c r="K52" i="30"/>
  <c r="T51" i="30"/>
  <c r="V50" i="30"/>
  <c r="U51" i="30"/>
  <c r="T52" i="30" l="1"/>
  <c r="V51" i="30"/>
  <c r="U52" i="30"/>
  <c r="V52" i="30" l="1"/>
  <c r="P156" i="31" l="1"/>
  <c r="V156" i="31" l="1"/>
  <c r="AB156" i="31" l="1"/>
  <c r="AH156" i="31" l="1"/>
  <c r="AN156" i="31" l="1"/>
  <c r="AT156" i="31" l="1"/>
  <c r="AZ156" i="31" l="1"/>
  <c r="BF156" i="31" l="1"/>
  <c r="BL156" i="31"/>
  <c r="E27" i="29" l="1"/>
  <c r="E42" i="29" s="1"/>
  <c r="E56" i="29" l="1"/>
  <c r="E67" i="29" s="1"/>
  <c r="E78" i="29" s="1"/>
  <c r="E77" i="29"/>
  <c r="E80" i="29" s="1"/>
  <c r="E81" i="29" s="1"/>
  <c r="E138" i="29"/>
  <c r="E28" i="29"/>
  <c r="E79" i="29" s="1"/>
  <c r="J183" i="31" l="1"/>
  <c r="J184" i="31" s="1"/>
  <c r="J185" i="31" s="1"/>
  <c r="E149" i="29"/>
  <c r="E160" i="29" s="1"/>
  <c r="E76" i="29"/>
  <c r="G126" i="29"/>
  <c r="G138" i="29" s="1"/>
  <c r="P159" i="31"/>
  <c r="G56" i="29" l="1"/>
  <c r="G67" i="29" s="1"/>
  <c r="I126" i="29"/>
  <c r="V173" i="31" s="1"/>
  <c r="G149" i="29"/>
  <c r="G160" i="29" s="1"/>
  <c r="P169" i="31"/>
  <c r="P170" i="31" s="1"/>
  <c r="I44" i="29"/>
  <c r="I56" i="29" s="1"/>
  <c r="G81" i="29" l="1"/>
  <c r="G78" i="29"/>
  <c r="I138" i="29"/>
  <c r="I149" i="29" s="1"/>
  <c r="I160" i="29" s="1"/>
  <c r="P183" i="31"/>
  <c r="P184" i="31" s="1"/>
  <c r="P185" i="31" s="1"/>
  <c r="K126" i="29"/>
  <c r="AB173" i="31" s="1"/>
  <c r="G163" i="29"/>
  <c r="K44" i="29"/>
  <c r="K56" i="29" s="1"/>
  <c r="V159" i="31"/>
  <c r="V169" i="31" s="1"/>
  <c r="V170" i="31" s="1"/>
  <c r="I67" i="29"/>
  <c r="I78" i="29" l="1"/>
  <c r="I81" i="29"/>
  <c r="V183" i="31"/>
  <c r="V184" i="31" s="1"/>
  <c r="V185" i="31" s="1"/>
  <c r="M126" i="29"/>
  <c r="K138" i="29"/>
  <c r="K149" i="29" s="1"/>
  <c r="K160" i="29" s="1"/>
  <c r="I163" i="29"/>
  <c r="AB159" i="31"/>
  <c r="AB169" i="31" s="1"/>
  <c r="AB170" i="31" s="1"/>
  <c r="M44" i="29"/>
  <c r="M56" i="29" s="1"/>
  <c r="K67" i="29"/>
  <c r="M138" i="29" l="1"/>
  <c r="M149" i="29" s="1"/>
  <c r="M160" i="29" s="1"/>
  <c r="AH173" i="31"/>
  <c r="Q126" i="29"/>
  <c r="K78" i="29"/>
  <c r="K81" i="29"/>
  <c r="M163" i="29"/>
  <c r="AH183" i="31"/>
  <c r="AH184" i="31" s="1"/>
  <c r="AB183" i="31"/>
  <c r="AB184" i="31" s="1"/>
  <c r="AB185" i="31" s="1"/>
  <c r="S126" i="29"/>
  <c r="Q44" i="29"/>
  <c r="Q56" i="29" s="1"/>
  <c r="AH159" i="31"/>
  <c r="AH169" i="31" s="1"/>
  <c r="AH170" i="31" s="1"/>
  <c r="Q138" i="29" l="1"/>
  <c r="Q149" i="29" s="1"/>
  <c r="AN173" i="31"/>
  <c r="S138" i="29"/>
  <c r="AT173" i="31"/>
  <c r="M67" i="29"/>
  <c r="AH185" i="31"/>
  <c r="Q163" i="29"/>
  <c r="AN183" i="31"/>
  <c r="AN184" i="31" s="1"/>
  <c r="K163" i="29"/>
  <c r="U126" i="29"/>
  <c r="S149" i="29"/>
  <c r="AN159" i="31"/>
  <c r="AN169" i="31" s="1"/>
  <c r="AN170" i="31" s="1"/>
  <c r="S44" i="29"/>
  <c r="S56" i="29" s="1"/>
  <c r="Q67" i="29"/>
  <c r="U138" i="29" l="1"/>
  <c r="AZ173" i="31"/>
  <c r="Q78" i="29"/>
  <c r="Q81" i="29"/>
  <c r="M81" i="29"/>
  <c r="M78" i="29"/>
  <c r="Q160" i="29"/>
  <c r="AN185" i="31"/>
  <c r="S160" i="29"/>
  <c r="AT183" i="31"/>
  <c r="AT184" i="31" s="1"/>
  <c r="W126" i="29"/>
  <c r="U149" i="29"/>
  <c r="U44" i="29"/>
  <c r="U56" i="29" s="1"/>
  <c r="AT159" i="31"/>
  <c r="AT169" i="31" s="1"/>
  <c r="AT170" i="31" s="1"/>
  <c r="S67" i="29"/>
  <c r="W138" i="29" l="1"/>
  <c r="BF173" i="31"/>
  <c r="S78" i="29"/>
  <c r="S81" i="29"/>
  <c r="S163" i="29"/>
  <c r="AT185" i="31"/>
  <c r="U163" i="29"/>
  <c r="AZ183" i="31"/>
  <c r="AZ184" i="31" s="1"/>
  <c r="Y126" i="29"/>
  <c r="W149" i="29"/>
  <c r="AZ159" i="31"/>
  <c r="AZ169" i="31" s="1"/>
  <c r="AZ170" i="31" s="1"/>
  <c r="W44" i="29"/>
  <c r="U67" i="29"/>
  <c r="Y138" i="29" l="1"/>
  <c r="BL173" i="31"/>
  <c r="U81" i="29"/>
  <c r="U78" i="29"/>
  <c r="BF159" i="31"/>
  <c r="W56" i="29"/>
  <c r="W67" i="29" s="1"/>
  <c r="U160" i="29"/>
  <c r="AZ185" i="31"/>
  <c r="W160" i="29"/>
  <c r="BF183" i="31"/>
  <c r="BF184" i="31" s="1"/>
  <c r="Y149" i="29"/>
  <c r="BL183" i="31"/>
  <c r="BL184" i="31" s="1"/>
  <c r="Y44" i="29"/>
  <c r="Y56" i="29" s="1"/>
  <c r="W81" i="29" l="1"/>
  <c r="W78" i="29"/>
  <c r="W163" i="29"/>
  <c r="Y163" i="29"/>
  <c r="Y160" i="29"/>
  <c r="BL159" i="31"/>
  <c r="BL169" i="31" s="1"/>
  <c r="BL170" i="31" s="1"/>
  <c r="BL185" i="31" s="1"/>
  <c r="BF169" i="31"/>
  <c r="BF170" i="31" s="1"/>
  <c r="BF185" i="31" s="1"/>
  <c r="Y67" i="29" l="1"/>
  <c r="Y81" i="29" l="1"/>
  <c r="Y78" i="29"/>
</calcChain>
</file>

<file path=xl/sharedStrings.xml><?xml version="1.0" encoding="utf-8"?>
<sst xmlns="http://schemas.openxmlformats.org/spreadsheetml/2006/main" count="6193" uniqueCount="282">
  <si>
    <t>地域
区分</t>
    <rPh sb="0" eb="2">
      <t>チイキ</t>
    </rPh>
    <rPh sb="3" eb="5">
      <t>クブン</t>
    </rPh>
    <phoneticPr fontId="6"/>
  </si>
  <si>
    <t>定員区分</t>
    <rPh sb="0" eb="2">
      <t>テイイン</t>
    </rPh>
    <rPh sb="2" eb="4">
      <t>クブン</t>
    </rPh>
    <phoneticPr fontId="6"/>
  </si>
  <si>
    <t>認定
区分</t>
    <rPh sb="0" eb="2">
      <t>ニンテイ</t>
    </rPh>
    <rPh sb="3" eb="5">
      <t>クブン</t>
    </rPh>
    <phoneticPr fontId="5"/>
  </si>
  <si>
    <t>年齢区分</t>
    <rPh sb="0" eb="2">
      <t>ネンレイ</t>
    </rPh>
    <rPh sb="2" eb="4">
      <t>クブン</t>
    </rPh>
    <phoneticPr fontId="6"/>
  </si>
  <si>
    <t>①</t>
  </si>
  <si>
    <t>②</t>
  </si>
  <si>
    <t>③</t>
  </si>
  <si>
    <t>④</t>
  </si>
  <si>
    <t>20/100
地域</t>
  </si>
  <si>
    <t>　15人
　　まで</t>
    <rPh sb="3" eb="4">
      <t>ニン</t>
    </rPh>
    <phoneticPr fontId="6"/>
  </si>
  <si>
    <t>1号</t>
    <rPh sb="1" eb="2">
      <t>ゴウ</t>
    </rPh>
    <phoneticPr fontId="5"/>
  </si>
  <si>
    <t>４歳以上児</t>
    <rPh sb="1" eb="2">
      <t>サイ</t>
    </rPh>
    <rPh sb="2" eb="4">
      <t>イジョウ</t>
    </rPh>
    <rPh sb="4" eb="5">
      <t>ジ</t>
    </rPh>
    <phoneticPr fontId="6"/>
  </si>
  <si>
    <t>３歳児</t>
    <rPh sb="1" eb="3">
      <t>サイジ</t>
    </rPh>
    <phoneticPr fontId="6"/>
  </si>
  <si>
    <t>　16人
　　から
　25人
　　まで</t>
    <rPh sb="3" eb="4">
      <t>ニン</t>
    </rPh>
    <rPh sb="13" eb="14">
      <t>ニン</t>
    </rPh>
    <phoneticPr fontId="6"/>
  </si>
  <si>
    <t>　26人
　　から
　35人
　　まで</t>
    <rPh sb="3" eb="4">
      <t>ニン</t>
    </rPh>
    <rPh sb="13" eb="14">
      <t>ニン</t>
    </rPh>
    <phoneticPr fontId="6"/>
  </si>
  <si>
    <t>　36人
　　から
　45人
　　まで</t>
    <rPh sb="3" eb="4">
      <t>ニン</t>
    </rPh>
    <rPh sb="13" eb="14">
      <t>ニン</t>
    </rPh>
    <phoneticPr fontId="6"/>
  </si>
  <si>
    <t>　46人
　　から
　60人
　　まで</t>
    <rPh sb="3" eb="4">
      <t>ニン</t>
    </rPh>
    <rPh sb="13" eb="14">
      <t>ニン</t>
    </rPh>
    <phoneticPr fontId="6"/>
  </si>
  <si>
    <t>　61人
　　から
　75人
　　まで</t>
    <rPh sb="3" eb="4">
      <t>ニン</t>
    </rPh>
    <rPh sb="13" eb="14">
      <t>ニン</t>
    </rPh>
    <phoneticPr fontId="6"/>
  </si>
  <si>
    <t>　76人
　　から
　90人
　　まで</t>
    <rPh sb="3" eb="4">
      <t>ニン</t>
    </rPh>
    <rPh sb="13" eb="14">
      <t>ニン</t>
    </rPh>
    <phoneticPr fontId="6"/>
  </si>
  <si>
    <t>　91人
　　から
　105人
　　まで</t>
    <rPh sb="3" eb="4">
      <t>ニン</t>
    </rPh>
    <rPh sb="14" eb="15">
      <t>ニン</t>
    </rPh>
    <phoneticPr fontId="6"/>
  </si>
  <si>
    <t>　106人
　　から
　120人
　　まで</t>
    <rPh sb="4" eb="5">
      <t>ニン</t>
    </rPh>
    <rPh sb="15" eb="16">
      <t>ニン</t>
    </rPh>
    <phoneticPr fontId="6"/>
  </si>
  <si>
    <t>　121人
　　から
　135人
　　まで</t>
    <rPh sb="4" eb="5">
      <t>ニン</t>
    </rPh>
    <rPh sb="15" eb="16">
      <t>ニン</t>
    </rPh>
    <phoneticPr fontId="6"/>
  </si>
  <si>
    <t>　136人
　　から
　150人
　　まで</t>
    <rPh sb="4" eb="5">
      <t>ニン</t>
    </rPh>
    <rPh sb="15" eb="16">
      <t>ニン</t>
    </rPh>
    <phoneticPr fontId="6"/>
  </si>
  <si>
    <t>　151人
　　から
　180人
　　まで</t>
    <rPh sb="4" eb="5">
      <t>ニン</t>
    </rPh>
    <rPh sb="15" eb="16">
      <t>ニン</t>
    </rPh>
    <phoneticPr fontId="6"/>
  </si>
  <si>
    <t>　181人
　　から
　210人
　　まで</t>
    <rPh sb="4" eb="5">
      <t>ニン</t>
    </rPh>
    <rPh sb="15" eb="16">
      <t>ニン</t>
    </rPh>
    <phoneticPr fontId="6"/>
  </si>
  <si>
    <t>　211人
　　から
　240人
　　まで</t>
    <rPh sb="4" eb="5">
      <t>ニン</t>
    </rPh>
    <rPh sb="15" eb="16">
      <t>ニン</t>
    </rPh>
    <phoneticPr fontId="6"/>
  </si>
  <si>
    <t>　241人
　　から
　270人
　　まで</t>
    <rPh sb="4" eb="5">
      <t>ニン</t>
    </rPh>
    <rPh sb="15" eb="16">
      <t>ニン</t>
    </rPh>
    <phoneticPr fontId="6"/>
  </si>
  <si>
    <t>　271人
　　から
　300人
　　まで</t>
    <rPh sb="4" eb="5">
      <t>ニン</t>
    </rPh>
    <rPh sb="15" eb="16">
      <t>ニン</t>
    </rPh>
    <phoneticPr fontId="6"/>
  </si>
  <si>
    <t>　301人
　　以上</t>
  </si>
  <si>
    <t>16/100
地域</t>
  </si>
  <si>
    <t>15/100
地域</t>
  </si>
  <si>
    <t>12/100
地域</t>
  </si>
  <si>
    <t>10/100
地域</t>
  </si>
  <si>
    <t>6/100
地域</t>
  </si>
  <si>
    <t>3/100
地域</t>
  </si>
  <si>
    <t>その他地域</t>
    <rPh sb="2" eb="3">
      <t>ホカ</t>
    </rPh>
    <rPh sb="3" eb="5">
      <t>チイキ</t>
    </rPh>
    <phoneticPr fontId="6"/>
  </si>
  <si>
    <t xml:space="preserve">
　10人
　　まで</t>
    <rPh sb="4" eb="5">
      <t>ニン</t>
    </rPh>
    <phoneticPr fontId="6"/>
  </si>
  <si>
    <t>2号</t>
    <rPh sb="1" eb="2">
      <t>ゴウ</t>
    </rPh>
    <phoneticPr fontId="5"/>
  </si>
  <si>
    <t>3号</t>
    <rPh sb="1" eb="2">
      <t>ゴウ</t>
    </rPh>
    <phoneticPr fontId="5"/>
  </si>
  <si>
    <t>１、２歳児</t>
    <rPh sb="3" eb="5">
      <t>サイジ</t>
    </rPh>
    <phoneticPr fontId="6"/>
  </si>
  <si>
    <t>乳児</t>
    <rPh sb="0" eb="2">
      <t>ニュウジ</t>
    </rPh>
    <phoneticPr fontId="6"/>
  </si>
  <si>
    <t>　11人
　　から
　20人
　　まで</t>
    <rPh sb="3" eb="4">
      <t>ニン</t>
    </rPh>
    <rPh sb="13" eb="14">
      <t>ニン</t>
    </rPh>
    <phoneticPr fontId="6"/>
  </si>
  <si>
    <t>　21人
　　から
　30人
　　まで</t>
    <rPh sb="3" eb="4">
      <t>ニン</t>
    </rPh>
    <rPh sb="13" eb="14">
      <t>ニン</t>
    </rPh>
    <phoneticPr fontId="6"/>
  </si>
  <si>
    <t>　31人
　　から
　40人
　　まで</t>
    <rPh sb="3" eb="4">
      <t>ニン</t>
    </rPh>
    <rPh sb="13" eb="14">
      <t>ニン</t>
    </rPh>
    <phoneticPr fontId="6"/>
  </si>
  <si>
    <t>　41人
　　から
　50人
　　まで</t>
    <rPh sb="3" eb="4">
      <t>ニン</t>
    </rPh>
    <rPh sb="13" eb="14">
      <t>ニン</t>
    </rPh>
    <phoneticPr fontId="6"/>
  </si>
  <si>
    <t>　51人
　　から
　60人
　　まで</t>
    <rPh sb="3" eb="4">
      <t>ニン</t>
    </rPh>
    <rPh sb="13" eb="14">
      <t>ニン</t>
    </rPh>
    <phoneticPr fontId="6"/>
  </si>
  <si>
    <t>　61人
　　から
　70人
　　まで</t>
    <rPh sb="3" eb="4">
      <t>ニン</t>
    </rPh>
    <rPh sb="13" eb="14">
      <t>ニン</t>
    </rPh>
    <phoneticPr fontId="6"/>
  </si>
  <si>
    <t>　71人
　　から
　80人
　　まで</t>
    <rPh sb="3" eb="4">
      <t>ニン</t>
    </rPh>
    <rPh sb="13" eb="14">
      <t>ニン</t>
    </rPh>
    <phoneticPr fontId="6"/>
  </si>
  <si>
    <t>　81人
　　から
　90人
　　まで</t>
    <rPh sb="3" eb="4">
      <t>ニン</t>
    </rPh>
    <rPh sb="13" eb="14">
      <t>ニン</t>
    </rPh>
    <phoneticPr fontId="6"/>
  </si>
  <si>
    <t>　91人
　　から
　100人
　　まで</t>
    <rPh sb="3" eb="4">
      <t>ニン</t>
    </rPh>
    <rPh sb="14" eb="15">
      <t>ニン</t>
    </rPh>
    <phoneticPr fontId="6"/>
  </si>
  <si>
    <t>　101人
　　から
　110人
　　まで</t>
    <rPh sb="4" eb="5">
      <t>ニン</t>
    </rPh>
    <rPh sb="15" eb="16">
      <t>ニン</t>
    </rPh>
    <phoneticPr fontId="6"/>
  </si>
  <si>
    <t>　111人
　　から
　120人
　　まで</t>
    <rPh sb="4" eb="5">
      <t>ニン</t>
    </rPh>
    <rPh sb="15" eb="16">
      <t>ニン</t>
    </rPh>
    <phoneticPr fontId="6"/>
  </si>
  <si>
    <t>　121人
　　から
　130人
　　まで</t>
    <rPh sb="4" eb="5">
      <t>ニン</t>
    </rPh>
    <rPh sb="15" eb="16">
      <t>ニン</t>
    </rPh>
    <phoneticPr fontId="6"/>
  </si>
  <si>
    <t>　131人
　　から
　140人
　　まで</t>
    <rPh sb="4" eb="5">
      <t>ニン</t>
    </rPh>
    <rPh sb="15" eb="16">
      <t>ニン</t>
    </rPh>
    <phoneticPr fontId="6"/>
  </si>
  <si>
    <t>　141人
　　から
　150人
　　まで</t>
    <rPh sb="4" eb="5">
      <t>ニン</t>
    </rPh>
    <rPh sb="15" eb="16">
      <t>ニン</t>
    </rPh>
    <phoneticPr fontId="6"/>
  </si>
  <si>
    <t>　151人
　　から
　160人
　　まで</t>
    <rPh sb="4" eb="5">
      <t>ニン</t>
    </rPh>
    <rPh sb="15" eb="16">
      <t>ニン</t>
    </rPh>
    <phoneticPr fontId="6"/>
  </si>
  <si>
    <t>　161人
　　から
　170人
　　まで</t>
    <rPh sb="4" eb="5">
      <t>ニン</t>
    </rPh>
    <rPh sb="15" eb="16">
      <t>ニン</t>
    </rPh>
    <phoneticPr fontId="6"/>
  </si>
  <si>
    <t>　171人
　　以上</t>
    <rPh sb="4" eb="5">
      <t>ニン</t>
    </rPh>
    <rPh sb="8" eb="10">
      <t>イジョウ</t>
    </rPh>
    <phoneticPr fontId="6"/>
  </si>
  <si>
    <t xml:space="preserve">
　10人
　　まで</t>
    <rPh sb="5" eb="6">
      <t>ニン</t>
    </rPh>
    <phoneticPr fontId="6"/>
  </si>
  <si>
    <t>H27</t>
    <phoneticPr fontId="2"/>
  </si>
  <si>
    <t>H28</t>
  </si>
  <si>
    <t>H29</t>
  </si>
  <si>
    <t>H30</t>
  </si>
  <si>
    <t>H31</t>
  </si>
  <si>
    <t>R01</t>
    <phoneticPr fontId="2"/>
  </si>
  <si>
    <t>R02</t>
  </si>
  <si>
    <t>R03</t>
  </si>
  <si>
    <t>R04</t>
  </si>
  <si>
    <t>基本分単価</t>
    <rPh sb="0" eb="5">
      <t>キホンブンタンカ</t>
    </rPh>
    <phoneticPr fontId="2"/>
  </si>
  <si>
    <t>基本分単価差額</t>
    <rPh sb="0" eb="5">
      <t>キホンブンタンカ</t>
    </rPh>
    <rPh sb="5" eb="7">
      <t>サガク</t>
    </rPh>
    <phoneticPr fontId="2"/>
  </si>
  <si>
    <t>×</t>
    <phoneticPr fontId="2"/>
  </si>
  <si>
    <t>基本分単価変化ポイント</t>
    <rPh sb="0" eb="5">
      <t>キホンブンタンカ</t>
    </rPh>
    <rPh sb="5" eb="7">
      <t>ヘンカ</t>
    </rPh>
    <phoneticPr fontId="2"/>
  </si>
  <si>
    <t>基本分単価に対する処遇改善額</t>
    <rPh sb="0" eb="5">
      <t>キホンブンタンカ</t>
    </rPh>
    <rPh sb="6" eb="7">
      <t>タイ</t>
    </rPh>
    <rPh sb="9" eb="14">
      <t>ショグウカイゼンガク</t>
    </rPh>
    <phoneticPr fontId="2"/>
  </si>
  <si>
    <t>※人勧推移</t>
    <rPh sb="1" eb="5">
      <t>ジンカンスイイ</t>
    </rPh>
    <phoneticPr fontId="2"/>
  </si>
  <si>
    <t>金額</t>
    <rPh sb="0" eb="2">
      <t>キンガク</t>
    </rPh>
    <phoneticPr fontId="2"/>
  </si>
  <si>
    <r>
      <t xml:space="preserve">R04末に求められる人勧分
</t>
    </r>
    <r>
      <rPr>
        <sz val="8"/>
        <color theme="1"/>
        <rFont val="游ゴシック"/>
        <family val="3"/>
        <charset val="128"/>
        <scheme val="minor"/>
      </rPr>
      <t>基本分単価に対する処遇改善額と人勧を同額とする。</t>
    </r>
    <rPh sb="3" eb="4">
      <t>マツ</t>
    </rPh>
    <rPh sb="5" eb="6">
      <t>モト</t>
    </rPh>
    <rPh sb="10" eb="12">
      <t>ジンカン</t>
    </rPh>
    <rPh sb="12" eb="13">
      <t>ブン</t>
    </rPh>
    <rPh sb="14" eb="19">
      <t>キホンブンタンカ</t>
    </rPh>
    <rPh sb="20" eb="21">
      <t>タイ</t>
    </rPh>
    <rPh sb="23" eb="28">
      <t>ショグウカイゼンガク</t>
    </rPh>
    <rPh sb="29" eb="31">
      <t>ジンカン</t>
    </rPh>
    <rPh sb="32" eb="34">
      <t>ドウガク</t>
    </rPh>
    <phoneticPr fontId="2"/>
  </si>
  <si>
    <r>
      <t>実基本分単価伸び率</t>
    </r>
    <r>
      <rPr>
        <sz val="8"/>
        <color theme="1"/>
        <rFont val="游ゴシック"/>
        <family val="3"/>
        <charset val="128"/>
        <scheme val="minor"/>
      </rPr>
      <t>（R04/H27）</t>
    </r>
    <rPh sb="0" eb="6">
      <t>ジツキホンブンタンカ</t>
    </rPh>
    <rPh sb="6" eb="7">
      <t>ノ</t>
    </rPh>
    <rPh sb="8" eb="9">
      <t>リツ</t>
    </rPh>
    <phoneticPr fontId="2"/>
  </si>
  <si>
    <t>基本分単価（保育標準）</t>
    <rPh sb="0" eb="5">
      <t>キホンブンタンカ</t>
    </rPh>
    <phoneticPr fontId="2"/>
  </si>
  <si>
    <t>基本分単価（保育標準）に対する処遇改善額</t>
    <rPh sb="0" eb="5">
      <t>キホンブンタンカ</t>
    </rPh>
    <rPh sb="12" eb="13">
      <t>タイ</t>
    </rPh>
    <rPh sb="15" eb="20">
      <t>ショグウカイゼンガク</t>
    </rPh>
    <phoneticPr fontId="2"/>
  </si>
  <si>
    <t>※人件費率７０％</t>
    <rPh sb="1" eb="5">
      <t>ジンケンヒリツ</t>
    </rPh>
    <phoneticPr fontId="2"/>
  </si>
  <si>
    <t>全地域区分平均</t>
    <rPh sb="0" eb="7">
      <t>ゼンチイキクブンヘイキン</t>
    </rPh>
    <phoneticPr fontId="2"/>
  </si>
  <si>
    <t>R05</t>
  </si>
  <si>
    <t>人勧</t>
    <rPh sb="0" eb="2">
      <t>ジンカン</t>
    </rPh>
    <phoneticPr fontId="2"/>
  </si>
  <si>
    <t>前年度比</t>
    <rPh sb="0" eb="4">
      <t>ゼンネンドヒ</t>
    </rPh>
    <phoneticPr fontId="2"/>
  </si>
  <si>
    <t>累計</t>
    <rPh sb="0" eb="2">
      <t>ルイケイ</t>
    </rPh>
    <phoneticPr fontId="2"/>
  </si>
  <si>
    <t>全地域区分平均</t>
    <rPh sb="0" eb="7">
      <t>ゼンチイキクブンヘイキン</t>
    </rPh>
    <phoneticPr fontId="6"/>
  </si>
  <si>
    <t>H27
人勧前</t>
    <rPh sb="4" eb="7">
      <t>ジンカンマエ</t>
    </rPh>
    <phoneticPr fontId="2"/>
  </si>
  <si>
    <t>H28
人勧後</t>
    <rPh sb="4" eb="7">
      <t>ジンカンゴ</t>
    </rPh>
    <phoneticPr fontId="2"/>
  </si>
  <si>
    <t>H29
人勧後</t>
    <rPh sb="4" eb="7">
      <t>ジンカンゴ</t>
    </rPh>
    <phoneticPr fontId="2"/>
  </si>
  <si>
    <t>H30
人勧後</t>
    <rPh sb="4" eb="7">
      <t>ジンカンゴ</t>
    </rPh>
    <phoneticPr fontId="2"/>
  </si>
  <si>
    <t>H31
人勧後</t>
    <rPh sb="4" eb="7">
      <t>ジンカンゴ</t>
    </rPh>
    <phoneticPr fontId="2"/>
  </si>
  <si>
    <t>R02
人勧後</t>
    <rPh sb="4" eb="7">
      <t>ジンカンゴ</t>
    </rPh>
    <phoneticPr fontId="2"/>
  </si>
  <si>
    <t>R03
当初</t>
    <rPh sb="4" eb="6">
      <t>トウショ</t>
    </rPh>
    <phoneticPr fontId="2"/>
  </si>
  <si>
    <t>R04
人勧後</t>
    <rPh sb="4" eb="7">
      <t>ジンカンゴ</t>
    </rPh>
    <phoneticPr fontId="2"/>
  </si>
  <si>
    <t>R01
人勧後
無償化後</t>
    <rPh sb="4" eb="7">
      <t>ジンカンゴ</t>
    </rPh>
    <rPh sb="8" eb="12">
      <t>ムショウカゴ</t>
    </rPh>
    <phoneticPr fontId="2"/>
  </si>
  <si>
    <t>単純合計</t>
    <rPh sb="0" eb="4">
      <t>タンジュンゴウケイ</t>
    </rPh>
    <phoneticPr fontId="2"/>
  </si>
  <si>
    <t>R05
人勧後</t>
    <rPh sb="4" eb="7">
      <t>ジンカンゴ</t>
    </rPh>
    <phoneticPr fontId="2"/>
  </si>
  <si>
    <t>H27当初→R05人勧後</t>
    <rPh sb="3" eb="5">
      <t>トウショ</t>
    </rPh>
    <rPh sb="9" eb="12">
      <t>ジンカンゴ</t>
    </rPh>
    <phoneticPr fontId="2"/>
  </si>
  <si>
    <r>
      <t>実基本分単価伸び率</t>
    </r>
    <r>
      <rPr>
        <sz val="8"/>
        <color theme="1"/>
        <rFont val="游ゴシック"/>
        <family val="3"/>
        <charset val="128"/>
        <scheme val="minor"/>
      </rPr>
      <t>（R05/H27）</t>
    </r>
    <rPh sb="0" eb="6">
      <t>ジツキホンブンタンカ</t>
    </rPh>
    <rPh sb="6" eb="7">
      <t>ノ</t>
    </rPh>
    <rPh sb="8" eb="9">
      <t>リツ</t>
    </rPh>
    <phoneticPr fontId="2"/>
  </si>
  <si>
    <t>R05</t>
    <phoneticPr fontId="2"/>
  </si>
  <si>
    <t>基本分単価とその処遇改善加算Ⅰから見る、人勧分と処遇改善の推移</t>
    <rPh sb="0" eb="5">
      <t>キホンブンタンカ</t>
    </rPh>
    <rPh sb="8" eb="15">
      <t>ショグウカイゼンカサン1</t>
    </rPh>
    <rPh sb="17" eb="18">
      <t>ミ</t>
    </rPh>
    <rPh sb="20" eb="23">
      <t>ジンカンブン</t>
    </rPh>
    <rPh sb="24" eb="28">
      <t>ショグウカイゼン</t>
    </rPh>
    <rPh sb="29" eb="31">
      <t>スイイ</t>
    </rPh>
    <phoneticPr fontId="2"/>
  </si>
  <si>
    <t>３歳児</t>
    <rPh sb="1" eb="3">
      <t>サイジ</t>
    </rPh>
    <phoneticPr fontId="2"/>
  </si>
  <si>
    <t>１号</t>
    <rPh sb="1" eb="2">
      <t>ゴウ</t>
    </rPh>
    <phoneticPr fontId="2"/>
  </si>
  <si>
    <t>２・３号</t>
    <rPh sb="3" eb="4">
      <t>ゴウ</t>
    </rPh>
    <phoneticPr fontId="2"/>
  </si>
  <si>
    <t>計</t>
    <rPh sb="0" eb="1">
      <t>ケイ</t>
    </rPh>
    <phoneticPr fontId="2"/>
  </si>
  <si>
    <t>園長</t>
    <rPh sb="0" eb="2">
      <t>エンチョウ</t>
    </rPh>
    <phoneticPr fontId="2"/>
  </si>
  <si>
    <t>４・５歳児</t>
    <rPh sb="3" eb="5">
      <t>サイジ</t>
    </rPh>
    <phoneticPr fontId="2"/>
  </si>
  <si>
    <t>要配置</t>
    <rPh sb="0" eb="3">
      <t>ヨウハイチ</t>
    </rPh>
    <phoneticPr fontId="2"/>
  </si>
  <si>
    <t>定員</t>
    <rPh sb="0" eb="2">
      <t>テイイン</t>
    </rPh>
    <phoneticPr fontId="2"/>
  </si>
  <si>
    <t>実員</t>
    <rPh sb="0" eb="2">
      <t>ジツイン</t>
    </rPh>
    <phoneticPr fontId="2"/>
  </si>
  <si>
    <t>地域区分：</t>
    <rPh sb="0" eb="4">
      <t>チイキクブン</t>
    </rPh>
    <phoneticPr fontId="2"/>
  </si>
  <si>
    <t>その他地域</t>
  </si>
  <si>
    <t>処改Ⅰ</t>
    <rPh sb="0" eb="1">
      <t>ショ</t>
    </rPh>
    <rPh sb="1" eb="2">
      <t>カイ</t>
    </rPh>
    <phoneticPr fontId="2"/>
  </si>
  <si>
    <t>(賃金改善)</t>
    <rPh sb="1" eb="5">
      <t>チンギンカイゼン</t>
    </rPh>
    <phoneticPr fontId="2"/>
  </si>
  <si>
    <t>(賃金改善%)</t>
    <rPh sb="1" eb="5">
      <t>チンギンカイゼン</t>
    </rPh>
    <phoneticPr fontId="2"/>
  </si>
  <si>
    <t>H27</t>
  </si>
  <si>
    <t xml:space="preserve">
　10人
　　まで</t>
  </si>
  <si>
    <t>　11人
　　から
　20人
　　まで</t>
  </si>
  <si>
    <t>　21人
　　から
　30人
　　まで</t>
  </si>
  <si>
    <t>　31人
　　から
　40人
　　まで</t>
  </si>
  <si>
    <t>　41人
　　から
　50人
　　まで</t>
  </si>
  <si>
    <t>　51人
　　から
　60人
　　まで</t>
  </si>
  <si>
    <t>　61人
　　から
　70人
　　まで</t>
  </si>
  <si>
    <t>　71人
　　から
　80人
　　まで</t>
  </si>
  <si>
    <t>　81人
　　から
　90人
　　まで</t>
  </si>
  <si>
    <t>　91人
　　から
　100人
　　まで</t>
  </si>
  <si>
    <t>　101人
　　から
　110人
　　まで</t>
  </si>
  <si>
    <t>　111人
　　から
　120人
　　まで</t>
  </si>
  <si>
    <t>　121人
　　から
　130人
　　まで</t>
  </si>
  <si>
    <t>　131人
　　から
　140人
　　まで</t>
  </si>
  <si>
    <t>　141人
　　から
　150人
　　まで</t>
  </si>
  <si>
    <t>　151人
　　から
　160人
　　まで</t>
  </si>
  <si>
    <t>　161人
　　から
　170人
　　まで</t>
  </si>
  <si>
    <t>　171人
　　以上</t>
  </si>
  <si>
    <t>基本分単価とその処遇改善</t>
    <rPh sb="0" eb="5">
      <t>キホンブンタンカ</t>
    </rPh>
    <rPh sb="8" eb="12">
      <t>ショグウカイゼン</t>
    </rPh>
    <phoneticPr fontId="2"/>
  </si>
  <si>
    <t>年度</t>
    <rPh sb="0" eb="2">
      <t>ネンド</t>
    </rPh>
    <phoneticPr fontId="2"/>
  </si>
  <si>
    <t>西暦</t>
    <rPh sb="0" eb="2">
      <t>セイレキ</t>
    </rPh>
    <phoneticPr fontId="2"/>
  </si>
  <si>
    <t>処遇改善額を用いた簡便な計算</t>
    <rPh sb="0" eb="5">
      <t>ショグウカイゼンガク</t>
    </rPh>
    <phoneticPr fontId="2"/>
  </si>
  <si>
    <t>前年度基準金額</t>
    <rPh sb="0" eb="7">
      <t>ゼンネンドキジュンキンガク</t>
    </rPh>
    <phoneticPr fontId="2"/>
  </si>
  <si>
    <t>当年度</t>
    <rPh sb="0" eb="3">
      <t>トウネンド</t>
    </rPh>
    <phoneticPr fontId="2"/>
  </si>
  <si>
    <t>H27人勧後</t>
    <rPh sb="3" eb="5">
      <t>ジンカン</t>
    </rPh>
    <rPh sb="5" eb="6">
      <t>ゴ</t>
    </rPh>
    <phoneticPr fontId="2"/>
  </si>
  <si>
    <t>子供人数要素</t>
    <rPh sb="0" eb="6">
      <t>コドモニンズウヨウソ</t>
    </rPh>
    <phoneticPr fontId="2"/>
  </si>
  <si>
    <t>H31(４～９月)</t>
    <rPh sb="7" eb="8">
      <t>ツキ</t>
    </rPh>
    <phoneticPr fontId="2"/>
  </si>
  <si>
    <t>R01（10～3月）</t>
    <rPh sb="8" eb="9">
      <t>ツキ</t>
    </rPh>
    <phoneticPr fontId="2"/>
  </si>
  <si>
    <t>人勧推移</t>
    <rPh sb="0" eb="4">
      <t>ジンカンスイイ</t>
    </rPh>
    <phoneticPr fontId="2"/>
  </si>
  <si>
    <t>主幹代替</t>
    <rPh sb="0" eb="4">
      <t>シュカンダイタイ</t>
    </rPh>
    <phoneticPr fontId="2"/>
  </si>
  <si>
    <t>2号標準</t>
    <rPh sb="1" eb="4">
      <t>ゴウヒョウジュン</t>
    </rPh>
    <phoneticPr fontId="2"/>
  </si>
  <si>
    <t>保育90人以下</t>
    <rPh sb="0" eb="2">
      <t>ホイク</t>
    </rPh>
    <rPh sb="4" eb="7">
      <t>ニンイカ</t>
    </rPh>
    <phoneticPr fontId="2"/>
  </si>
  <si>
    <t>基本分単価内教諭</t>
    <rPh sb="0" eb="8">
      <t>キホンブンタンカナイキョウユ</t>
    </rPh>
    <phoneticPr fontId="2"/>
  </si>
  <si>
    <t>一人当たり人勧（年間）</t>
    <rPh sb="0" eb="3">
      <t>ヒトリア</t>
    </rPh>
    <rPh sb="5" eb="7">
      <t>ジンカン</t>
    </rPh>
    <rPh sb="8" eb="10">
      <t>ネンカン</t>
    </rPh>
    <phoneticPr fontId="2"/>
  </si>
  <si>
    <t>一人当たり処遇改善Ⅰ（年間、H27当初比較）</t>
    <rPh sb="0" eb="3">
      <t>ヒトリア</t>
    </rPh>
    <rPh sb="5" eb="10">
      <t>ショグウカイゼン1</t>
    </rPh>
    <rPh sb="11" eb="13">
      <t>ネンカン</t>
    </rPh>
    <rPh sb="17" eb="21">
      <t>トウショヒカク</t>
    </rPh>
    <phoneticPr fontId="2"/>
  </si>
  <si>
    <t>賃金改善</t>
    <rPh sb="0" eb="4">
      <t>チンギンカイゼン</t>
    </rPh>
    <phoneticPr fontId="2"/>
  </si>
  <si>
    <t>R01（無償化後）</t>
    <rPh sb="4" eb="8">
      <t>ムショウカゴ</t>
    </rPh>
    <phoneticPr fontId="2"/>
  </si>
  <si>
    <t>H31（無償化前）</t>
    <rPh sb="4" eb="8">
      <t>ムショウカマエ</t>
    </rPh>
    <phoneticPr fontId="2"/>
  </si>
  <si>
    <t>教諭要素</t>
    <rPh sb="0" eb="4">
      <t>キョウユヨウソ</t>
    </rPh>
    <phoneticPr fontId="2"/>
  </si>
  <si>
    <t>H30</t>
    <phoneticPr fontId="2"/>
  </si>
  <si>
    <r>
      <t>一人当たり処遇改善Ⅰ</t>
    </r>
    <r>
      <rPr>
        <sz val="9"/>
        <color theme="1"/>
        <rFont val="游ゴシック"/>
        <family val="3"/>
        <charset val="128"/>
        <scheme val="minor"/>
      </rPr>
      <t>（年間、H27当初比較）</t>
    </r>
    <rPh sb="0" eb="3">
      <t>ヒトリア</t>
    </rPh>
    <rPh sb="5" eb="10">
      <t>ショグウカイゼン1</t>
    </rPh>
    <rPh sb="11" eb="13">
      <t>ネンカン</t>
    </rPh>
    <rPh sb="17" eb="21">
      <t>トウショヒカク</t>
    </rPh>
    <phoneticPr fontId="2"/>
  </si>
  <si>
    <t>シミュレーション2：園児減少とともに定員変更をした場合</t>
    <rPh sb="10" eb="12">
      <t>エンジ</t>
    </rPh>
    <rPh sb="12" eb="14">
      <t>ゲンショウ</t>
    </rPh>
    <rPh sb="18" eb="22">
      <t>テイインヘンコウ</t>
    </rPh>
    <rPh sb="25" eb="27">
      <t>バアイ</t>
    </rPh>
    <phoneticPr fontId="2"/>
  </si>
  <si>
    <t>雇用人数維持</t>
    <rPh sb="0" eb="6">
      <t>コヨウニンズウイジ</t>
    </rPh>
    <phoneticPr fontId="2"/>
  </si>
  <si>
    <t>※基本分単価対象教諭を園児減少にかかわらず、チーム加配加算に当て切れず雇用し続けた場合。</t>
    <rPh sb="1" eb="10">
      <t>キホンブンタンカタイショウキョウユ</t>
    </rPh>
    <rPh sb="25" eb="27">
      <t>カハイ</t>
    </rPh>
    <rPh sb="32" eb="33">
      <t>キ</t>
    </rPh>
    <phoneticPr fontId="2"/>
  </si>
  <si>
    <t>前年度差</t>
    <rPh sb="0" eb="3">
      <t>ゼンネンド</t>
    </rPh>
    <rPh sb="3" eb="4">
      <t>サ</t>
    </rPh>
    <phoneticPr fontId="2"/>
  </si>
  <si>
    <t>初任</t>
    <rPh sb="0" eb="2">
      <t>ショニン</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</si>
  <si>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</si>
  <si>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</si>
  <si>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</si>
  <si>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</si>
  <si>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</si>
  <si>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</si>
  <si>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</si>
  <si>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</si>
  <si>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</si>
  <si>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</si>
  <si>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</si>
  <si>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</si>
  <si>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</si>
  <si>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</si>
  <si>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</si>
  <si>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</si>
  <si>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</si>
  <si>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</si>
  <si>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</si>
  <si>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21年目</t>
    <rPh sb="2" eb="4">
      <t>ネンメ</t>
    </rPh>
    <phoneticPr fontId="2"/>
  </si>
  <si>
    <t>22年目</t>
    <rPh sb="2" eb="4">
      <t>ネンメ</t>
    </rPh>
    <phoneticPr fontId="2"/>
  </si>
  <si>
    <t>23年目</t>
    <rPh sb="2" eb="4">
      <t>ネンメ</t>
    </rPh>
    <phoneticPr fontId="2"/>
  </si>
  <si>
    <t>24年目</t>
    <rPh sb="2" eb="4">
      <t>ネンメ</t>
    </rPh>
    <phoneticPr fontId="2"/>
  </si>
  <si>
    <t>25年目</t>
    <rPh sb="2" eb="4">
      <t>ネンメ</t>
    </rPh>
    <phoneticPr fontId="2"/>
  </si>
  <si>
    <t>26年目</t>
    <rPh sb="2" eb="4">
      <t>ネンメ</t>
    </rPh>
    <phoneticPr fontId="2"/>
  </si>
  <si>
    <t>27年目</t>
    <rPh sb="2" eb="4">
      <t>ネンメ</t>
    </rPh>
    <phoneticPr fontId="2"/>
  </si>
  <si>
    <t>28年目</t>
    <rPh sb="2" eb="4">
      <t>ネンメ</t>
    </rPh>
    <phoneticPr fontId="2"/>
  </si>
  <si>
    <t>29年目</t>
    <rPh sb="2" eb="4">
      <t>ネンメ</t>
    </rPh>
    <phoneticPr fontId="2"/>
  </si>
  <si>
    <t>30年目</t>
    <rPh sb="2" eb="4">
      <t>ネンメ</t>
    </rPh>
    <phoneticPr fontId="2"/>
  </si>
  <si>
    <t>31年目</t>
    <rPh sb="2" eb="4">
      <t>ネンメ</t>
    </rPh>
    <phoneticPr fontId="2"/>
  </si>
  <si>
    <t>32年目</t>
    <rPh sb="2" eb="4">
      <t>ネンメ</t>
    </rPh>
    <phoneticPr fontId="2"/>
  </si>
  <si>
    <t>33年目</t>
    <rPh sb="2" eb="4">
      <t>ネンメ</t>
    </rPh>
    <phoneticPr fontId="2"/>
  </si>
  <si>
    <t>34年目</t>
    <rPh sb="2" eb="4">
      <t>ネンメ</t>
    </rPh>
    <phoneticPr fontId="2"/>
  </si>
  <si>
    <t>35年目</t>
    <rPh sb="2" eb="4">
      <t>ネンメ</t>
    </rPh>
    <phoneticPr fontId="2"/>
  </si>
  <si>
    <t>36年目</t>
    <rPh sb="2" eb="4">
      <t>ネンメ</t>
    </rPh>
    <phoneticPr fontId="2"/>
  </si>
  <si>
    <t>37年目</t>
    <rPh sb="2" eb="4">
      <t>ネンメ</t>
    </rPh>
    <phoneticPr fontId="2"/>
  </si>
  <si>
    <t>38年目</t>
    <rPh sb="2" eb="4">
      <t>ネンメ</t>
    </rPh>
    <phoneticPr fontId="2"/>
  </si>
  <si>
    <t>39年目</t>
    <rPh sb="2" eb="4">
      <t>ネンメ</t>
    </rPh>
    <phoneticPr fontId="2"/>
  </si>
  <si>
    <t>40年目</t>
    <rPh sb="2" eb="4">
      <t>ネンメ</t>
    </rPh>
    <phoneticPr fontId="2"/>
  </si>
  <si>
    <t>基本給</t>
    <rPh sb="0" eb="3">
      <t>キホンキュウ</t>
    </rPh>
    <phoneticPr fontId="2"/>
  </si>
  <si>
    <t>氏名</t>
    <rPh sb="0" eb="2">
      <t>シメイ</t>
    </rPh>
    <phoneticPr fontId="2"/>
  </si>
  <si>
    <t>一時金</t>
    <rPh sb="0" eb="3">
      <t>イチジキン</t>
    </rPh>
    <phoneticPr fontId="2"/>
  </si>
  <si>
    <t>実支払</t>
    <rPh sb="0" eb="1">
      <t>ジツ</t>
    </rPh>
    <rPh sb="1" eb="2">
      <t>シ</t>
    </rPh>
    <rPh sb="2" eb="3">
      <t>ハラ</t>
    </rPh>
    <phoneticPr fontId="2"/>
  </si>
  <si>
    <t>R06</t>
  </si>
  <si>
    <t>雇用年度</t>
    <rPh sb="0" eb="4">
      <t>コヨウネンド</t>
    </rPh>
    <phoneticPr fontId="2"/>
  </si>
  <si>
    <t>和暦</t>
    <rPh sb="0" eb="2">
      <t>ワレキ</t>
    </rPh>
    <phoneticPr fontId="2"/>
  </si>
  <si>
    <t>年</t>
    <rPh sb="0" eb="1">
      <t>ネン</t>
    </rPh>
    <phoneticPr fontId="2"/>
  </si>
  <si>
    <t>退職年度</t>
    <rPh sb="0" eb="4">
      <t>タイショクネンド</t>
    </rPh>
    <phoneticPr fontId="2"/>
  </si>
  <si>
    <t>No.</t>
    <phoneticPr fontId="2"/>
  </si>
  <si>
    <t>西暦</t>
    <rPh sb="0" eb="2">
      <t>セイレキ</t>
    </rPh>
    <phoneticPr fontId="2"/>
  </si>
  <si>
    <r>
      <t>手当</t>
    </r>
    <r>
      <rPr>
        <sz val="6"/>
        <color theme="1"/>
        <rFont val="游ゴシック"/>
        <family val="3"/>
        <charset val="128"/>
        <scheme val="minor"/>
      </rPr>
      <t>（毎月）</t>
    </r>
    <rPh sb="0" eb="2">
      <t>テアテ</t>
    </rPh>
    <rPh sb="3" eb="5">
      <t>マイツキ</t>
    </rPh>
    <phoneticPr fontId="2"/>
  </si>
  <si>
    <t>処遇改善Ⅰ+人勧</t>
    <rPh sb="0" eb="5">
      <t>ショグウカイゼン1</t>
    </rPh>
    <rPh sb="6" eb="8">
      <t>ジンカン</t>
    </rPh>
    <phoneticPr fontId="2"/>
  </si>
  <si>
    <r>
      <rPr>
        <sz val="9"/>
        <color theme="1"/>
        <rFont val="游ゴシック"/>
        <family val="3"/>
        <charset val="128"/>
        <scheme val="minor"/>
      </rPr>
      <t>公定価格見直しによる差額</t>
    </r>
    <r>
      <rPr>
        <sz val="8"/>
        <color theme="1"/>
        <rFont val="游ゴシック"/>
        <family val="3"/>
        <charset val="128"/>
        <scheme val="minor"/>
      </rPr>
      <t>（人勧分+α？）</t>
    </r>
    <rPh sb="0" eb="6">
      <t>コウテイカカクミナオ</t>
    </rPh>
    <rPh sb="10" eb="12">
      <t>サガク</t>
    </rPh>
    <rPh sb="13" eb="16">
      <t>ジンカンブン</t>
    </rPh>
    <phoneticPr fontId="2"/>
  </si>
  <si>
    <t>人勧分</t>
    <rPh sb="0" eb="3">
      <t>ジンカンブン</t>
    </rPh>
    <phoneticPr fontId="2"/>
  </si>
  <si>
    <t>実績合計</t>
    <rPh sb="0" eb="2">
      <t>ジッセキ</t>
    </rPh>
    <rPh sb="2" eb="4">
      <t>ゴウケイ</t>
    </rPh>
    <phoneticPr fontId="2"/>
  </si>
  <si>
    <r>
      <t>処遇改善Ⅰ</t>
    </r>
    <r>
      <rPr>
        <b/>
        <sz val="12"/>
        <color theme="1"/>
        <rFont val="游ゴシック"/>
        <family val="3"/>
        <charset val="128"/>
        <scheme val="minor"/>
      </rPr>
      <t>（賃金改善部分）</t>
    </r>
    <rPh sb="0" eb="5">
      <t>ショグウカイゼン1</t>
    </rPh>
    <rPh sb="6" eb="12">
      <t>チンギンカイゼンブブン</t>
    </rPh>
    <phoneticPr fontId="2"/>
  </si>
  <si>
    <t>提示額</t>
    <rPh sb="0" eb="3">
      <t>テイジガク</t>
    </rPh>
    <phoneticPr fontId="2"/>
  </si>
  <si>
    <t>累計</t>
    <rPh sb="0" eb="2">
      <t>ルイケイ</t>
    </rPh>
    <phoneticPr fontId="2"/>
  </si>
  <si>
    <t>H27</t>
    <phoneticPr fontId="2"/>
  </si>
  <si>
    <t>R02</t>
    <phoneticPr fontId="2"/>
  </si>
  <si>
    <t>累計（在園児変動を考慮した）</t>
    <rPh sb="0" eb="2">
      <t>ルイケイ</t>
    </rPh>
    <rPh sb="3" eb="8">
      <t>ザイエンジヘンドウ</t>
    </rPh>
    <rPh sb="9" eb="11">
      <t>コウリョ</t>
    </rPh>
    <phoneticPr fontId="2"/>
  </si>
  <si>
    <t>合計(処改Ⅰ+人勧累計)</t>
    <rPh sb="0" eb="2">
      <t>ゴウケイ</t>
    </rPh>
    <rPh sb="3" eb="4">
      <t>ショ</t>
    </rPh>
    <rPh sb="4" eb="5">
      <t>カイ</t>
    </rPh>
    <rPh sb="7" eb="9">
      <t>ジンカン</t>
    </rPh>
    <rPh sb="9" eb="11">
      <t>ルイケイ</t>
    </rPh>
    <phoneticPr fontId="2"/>
  </si>
  <si>
    <t>当年度分</t>
    <rPh sb="0" eb="3">
      <t>トウネンド</t>
    </rPh>
    <rPh sb="3" eb="4">
      <t>ブン</t>
    </rPh>
    <phoneticPr fontId="2"/>
  </si>
  <si>
    <t>平成</t>
  </si>
  <si>
    <t>基準年度給与表</t>
    <rPh sb="0" eb="4">
      <t>キジュンネンド</t>
    </rPh>
    <rPh sb="4" eb="7">
      <t>キュウヨヒョウ</t>
    </rPh>
    <phoneticPr fontId="2"/>
  </si>
  <si>
    <t>新制度移行年度</t>
    <rPh sb="0" eb="3">
      <t>シンセイド</t>
    </rPh>
    <rPh sb="3" eb="5">
      <t>イコウ</t>
    </rPh>
    <rPh sb="5" eb="7">
      <t>ネンド</t>
    </rPh>
    <phoneticPr fontId="2"/>
  </si>
  <si>
    <t>年度から</t>
    <rPh sb="0" eb="1">
      <t>ネン</t>
    </rPh>
    <rPh sb="1" eb="2">
      <t>ド</t>
    </rPh>
    <phoneticPr fontId="2"/>
  </si>
  <si>
    <t>※令和元年度は「平成31年度」としてください。</t>
    <rPh sb="1" eb="6">
      <t>レイワガンネンド</t>
    </rPh>
    <rPh sb="8" eb="10">
      <t>ヘイセイ</t>
    </rPh>
    <rPh sb="12" eb="13">
      <t>ネン</t>
    </rPh>
    <rPh sb="13" eb="14">
      <t>ド</t>
    </rPh>
    <phoneticPr fontId="2"/>
  </si>
  <si>
    <t>※黄色のセルに入力してください。</t>
    <rPh sb="1" eb="3">
      <t>キイロ</t>
    </rPh>
    <rPh sb="7" eb="9">
      <t>ニュウリョク</t>
    </rPh>
    <phoneticPr fontId="2"/>
  </si>
  <si>
    <r>
      <t>基準年度</t>
    </r>
    <r>
      <rPr>
        <b/>
        <sz val="9"/>
        <color theme="1"/>
        <rFont val="游ゴシック"/>
        <family val="3"/>
        <charset val="128"/>
        <scheme val="minor"/>
      </rPr>
      <t>(新制度移行前年度)</t>
    </r>
    <r>
      <rPr>
        <b/>
        <sz val="11"/>
        <color theme="1"/>
        <rFont val="游ゴシック"/>
        <family val="3"/>
        <charset val="128"/>
        <scheme val="minor"/>
      </rPr>
      <t>の
実支給金額</t>
    </r>
    <rPh sb="0" eb="4">
      <t>キジュンネンド</t>
    </rPh>
    <rPh sb="5" eb="11">
      <t>シンセイドイコウマエ</t>
    </rPh>
    <rPh sb="11" eb="13">
      <t>ネンド</t>
    </rPh>
    <rPh sb="16" eb="17">
      <t>ジツ</t>
    </rPh>
    <rPh sb="17" eb="21">
      <t>シキュウキンガク</t>
    </rPh>
    <phoneticPr fontId="2"/>
  </si>
  <si>
    <t>採用年度</t>
    <rPh sb="0" eb="4">
      <t>サイヨウネンド</t>
    </rPh>
    <phoneticPr fontId="2"/>
  </si>
  <si>
    <t>市町村からの提示額
（当年度）</t>
    <rPh sb="0" eb="3">
      <t>シチョウソン</t>
    </rPh>
    <rPh sb="6" eb="9">
      <t>テイジガク</t>
    </rPh>
    <rPh sb="11" eb="14">
      <t>トウネンド</t>
    </rPh>
    <phoneticPr fontId="2"/>
  </si>
  <si>
    <t>定員変更、実員変動
による人勧分変動考査後</t>
    <rPh sb="0" eb="2">
      <t>テイイン</t>
    </rPh>
    <rPh sb="5" eb="7">
      <t>ジツイン</t>
    </rPh>
    <rPh sb="7" eb="9">
      <t>ヘンドウ</t>
    </rPh>
    <rPh sb="13" eb="16">
      <t>ジンカンブン</t>
    </rPh>
    <rPh sb="16" eb="21">
      <t>ヘンドウコウサゴ</t>
    </rPh>
    <phoneticPr fontId="2"/>
  </si>
  <si>
    <t>新制度移行前までの
ベースアップ込み</t>
    <rPh sb="0" eb="6">
      <t>シンセイドイコウマエ</t>
    </rPh>
    <rPh sb="16" eb="17">
      <t>コ</t>
    </rPh>
    <phoneticPr fontId="2"/>
  </si>
  <si>
    <t>基準額</t>
    <rPh sb="0" eb="3">
      <t>キジュンガク</t>
    </rPh>
    <phoneticPr fontId="2"/>
  </si>
  <si>
    <t>処遇改善Ⅰ+人勧</t>
    <rPh sb="0" eb="4">
      <t>ショグウカイゼン</t>
    </rPh>
    <rPh sb="6" eb="8">
      <t>ジンカン</t>
    </rPh>
    <phoneticPr fontId="2"/>
  </si>
  <si>
    <t>施設①：</t>
    <rPh sb="0" eb="3">
      <t>シセツ1</t>
    </rPh>
    <phoneticPr fontId="2"/>
  </si>
  <si>
    <t>施設②：</t>
    <rPh sb="0" eb="2">
      <t>シセツ</t>
    </rPh>
    <phoneticPr fontId="2"/>
  </si>
  <si>
    <t>令和</t>
  </si>
  <si>
    <t>R06
人勧後</t>
    <rPh sb="4" eb="7">
      <t>ジンカンゴ</t>
    </rPh>
    <phoneticPr fontId="2"/>
  </si>
  <si>
    <t>H27当初→R06人勧後</t>
    <phoneticPr fontId="2"/>
  </si>
  <si>
    <r>
      <t xml:space="preserve">R06末に求められる人勧分
</t>
    </r>
    <r>
      <rPr>
        <sz val="8"/>
        <color theme="1"/>
        <rFont val="游ゴシック"/>
        <family val="3"/>
        <charset val="128"/>
        <scheme val="minor"/>
      </rPr>
      <t>基本分単価に対する処遇改善額と人勧を同額とする。</t>
    </r>
    <rPh sb="3" eb="4">
      <t>マツ</t>
    </rPh>
    <rPh sb="5" eb="6">
      <t>モト</t>
    </rPh>
    <rPh sb="10" eb="12">
      <t>ジンカン</t>
    </rPh>
    <rPh sb="12" eb="13">
      <t>ブン</t>
    </rPh>
    <rPh sb="14" eb="19">
      <t>キホンブンタンカ</t>
    </rPh>
    <rPh sb="20" eb="21">
      <t>タイ</t>
    </rPh>
    <rPh sb="23" eb="28">
      <t>ショグウカイゼンガク</t>
    </rPh>
    <rPh sb="29" eb="31">
      <t>ジンカン</t>
    </rPh>
    <rPh sb="32" eb="34">
      <t>ドウガク</t>
    </rPh>
    <phoneticPr fontId="2"/>
  </si>
  <si>
    <t>H27→R06</t>
    <phoneticPr fontId="2"/>
  </si>
  <si>
    <t>R06</t>
    <phoneticPr fontId="2"/>
  </si>
  <si>
    <t>累積</t>
    <rPh sb="0" eb="2">
      <t>ルイセキ</t>
    </rPh>
    <phoneticPr fontId="2"/>
  </si>
  <si>
    <t>←初任給</t>
    <rPh sb="1" eb="4">
      <t>ショニンキュウ</t>
    </rPh>
    <phoneticPr fontId="2"/>
  </si>
  <si>
    <t>処遇改善加算Ⅰ（基礎分）</t>
    <rPh sb="0" eb="11">
      <t>ショグウカイゼンカサン1(キソブン</t>
    </rPh>
    <phoneticPr fontId="2"/>
  </si>
  <si>
    <t>1年目</t>
    <rPh sb="1" eb="3">
      <t>ネンメ</t>
    </rPh>
    <phoneticPr fontId="2"/>
  </si>
  <si>
    <t>2年目以降</t>
    <rPh sb="1" eb="5">
      <t>ネンメイコウ</t>
    </rPh>
    <phoneticPr fontId="2"/>
  </si>
  <si>
    <t>経験年数</t>
    <rPh sb="0" eb="4">
      <t>ケイケンネンスウ</t>
    </rPh>
    <phoneticPr fontId="2"/>
  </si>
  <si>
    <t>地域区分</t>
    <rPh sb="0" eb="4">
      <t>チイキクブン</t>
    </rPh>
    <phoneticPr fontId="2"/>
  </si>
  <si>
    <t>←区分名</t>
    <rPh sb="1" eb="4">
      <t>クブンメイ</t>
    </rPh>
    <phoneticPr fontId="2"/>
  </si>
  <si>
    <t>基準年度用（定時+基礎）</t>
    <rPh sb="0" eb="5">
      <t>キジュンネンドヨウ</t>
    </rPh>
    <rPh sb="6" eb="8">
      <t>テイジ</t>
    </rPh>
    <rPh sb="9" eb="11">
      <t>キソ</t>
    </rPh>
    <phoneticPr fontId="2"/>
  </si>
  <si>
    <t>この上で行追加</t>
    <rPh sb="2" eb="3">
      <t>ウエ</t>
    </rPh>
    <rPh sb="4" eb="7">
      <t>ギョウツイカ</t>
    </rPh>
    <phoneticPr fontId="2"/>
  </si>
  <si>
    <t>R05
人勧後</t>
  </si>
  <si>
    <t>R06
人勧後</t>
  </si>
  <si>
    <t>×</t>
  </si>
  <si>
    <t>処遇改善加算Ⅰ（基礎分）の
区分別乗率</t>
    <rPh sb="0" eb="6">
      <t>ショグウカイゼンカサン</t>
    </rPh>
    <rPh sb="8" eb="11">
      <t>キソブン</t>
    </rPh>
    <rPh sb="14" eb="17">
      <t>クブンベツ</t>
    </rPh>
    <rPh sb="17" eb="19">
      <t>ジョウリツ</t>
    </rPh>
    <phoneticPr fontId="2"/>
  </si>
  <si>
    <t>16/100
地域</t>
    <phoneticPr fontId="2"/>
  </si>
  <si>
    <t>実績合計ー（処遇改善加算１（賃金改善分提示額）＋変動合計人勧）</t>
    <rPh sb="0" eb="2">
      <t>ジッセキ</t>
    </rPh>
    <rPh sb="2" eb="4">
      <t>ゴウケイ</t>
    </rPh>
    <rPh sb="6" eb="12">
      <t>ショグウカイゼンカサン</t>
    </rPh>
    <rPh sb="14" eb="19">
      <t>チンギンカイゼンブン</t>
    </rPh>
    <rPh sb="19" eb="22">
      <t>テイジガク</t>
    </rPh>
    <rPh sb="24" eb="30">
      <t>ヘンドウゴウケイジンカン</t>
    </rPh>
    <phoneticPr fontId="2"/>
  </si>
  <si>
    <t>20/100
地域</t>
    <phoneticPr fontId="2"/>
  </si>
  <si>
    <t>認子教育</t>
    <rPh sb="0" eb="2">
      <t>ニンコ</t>
    </rPh>
    <rPh sb="2" eb="4">
      <t>キョウイク</t>
    </rPh>
    <phoneticPr fontId="2"/>
  </si>
  <si>
    <t>認子保育</t>
    <rPh sb="0" eb="4">
      <t>ニンコホイク</t>
    </rPh>
    <phoneticPr fontId="2"/>
  </si>
  <si>
    <t>定員区分</t>
    <rPh sb="0" eb="4">
      <t>テイインクブン</t>
    </rPh>
    <phoneticPr fontId="2"/>
  </si>
  <si>
    <r>
      <rPr>
        <b/>
        <sz val="14"/>
        <color theme="1"/>
        <rFont val="游ゴシック"/>
        <family val="3"/>
        <charset val="128"/>
        <scheme val="minor"/>
      </rPr>
      <t>処遇改善加算Ⅰ（基礎分）地域区分・定員区分別単価基準</t>
    </r>
    <r>
      <rPr>
        <sz val="11"/>
        <color theme="1"/>
        <rFont val="游ゴシック"/>
        <family val="2"/>
        <charset val="128"/>
        <scheme val="minor"/>
      </rPr>
      <t xml:space="preserve">
（定員区分の「〇〇以上」は一つ下を準用）</t>
    </r>
    <rPh sb="0" eb="2">
      <t>ショグウ</t>
    </rPh>
    <rPh sb="2" eb="4">
      <t>カイゼン</t>
    </rPh>
    <rPh sb="4" eb="6">
      <t>カサン</t>
    </rPh>
    <rPh sb="8" eb="10">
      <t>キソ</t>
    </rPh>
    <rPh sb="10" eb="11">
      <t>ブン</t>
    </rPh>
    <rPh sb="12" eb="14">
      <t>チイキ</t>
    </rPh>
    <rPh sb="14" eb="16">
      <t>クブン</t>
    </rPh>
    <rPh sb="17" eb="19">
      <t>テイイン</t>
    </rPh>
    <rPh sb="19" eb="21">
      <t>クブン</t>
    </rPh>
    <rPh sb="21" eb="22">
      <t>ベツ</t>
    </rPh>
    <rPh sb="22" eb="26">
      <t>タンカキジュン</t>
    </rPh>
    <rPh sb="28" eb="32">
      <t>テイインクブン</t>
    </rPh>
    <rPh sb="36" eb="38">
      <t>イジョウ</t>
    </rPh>
    <rPh sb="40" eb="41">
      <t>ヒト</t>
    </rPh>
    <rPh sb="42" eb="43">
      <t>シタ</t>
    </rPh>
    <rPh sb="44" eb="46">
      <t>ジュンヨウ</t>
    </rPh>
    <phoneticPr fontId="2"/>
  </si>
  <si>
    <t>改善合計</t>
    <rPh sb="0" eb="2">
      <t>カイゼン</t>
    </rPh>
    <rPh sb="2" eb="4">
      <t>ゴウケイ</t>
    </rPh>
    <phoneticPr fontId="2"/>
  </si>
  <si>
    <t>給与区分</t>
    <rPh sb="0" eb="2">
      <t>キュウヨ</t>
    </rPh>
    <rPh sb="2" eb="4">
      <t>クブン</t>
    </rPh>
    <phoneticPr fontId="2"/>
  </si>
  <si>
    <t>時給</t>
    <rPh sb="0" eb="2">
      <t>ジキュウ</t>
    </rPh>
    <phoneticPr fontId="2"/>
  </si>
  <si>
    <t>月の常勤勤務時間</t>
    <rPh sb="0" eb="1">
      <t>ツキ</t>
    </rPh>
    <rPh sb="2" eb="4">
      <t>ジョウキン</t>
    </rPh>
    <rPh sb="4" eb="6">
      <t>キンム</t>
    </rPh>
    <rPh sb="6" eb="8">
      <t>ジカン</t>
    </rPh>
    <phoneticPr fontId="2"/>
  </si>
  <si>
    <t>時給者月勤務時間</t>
    <rPh sb="0" eb="3">
      <t>ジキュウシャ</t>
    </rPh>
    <rPh sb="3" eb="4">
      <t>ツキ</t>
    </rPh>
    <rPh sb="4" eb="6">
      <t>キンム</t>
    </rPh>
    <rPh sb="6" eb="8">
      <t>ジカン</t>
    </rPh>
    <phoneticPr fontId="2"/>
  </si>
  <si>
    <t>R06：
実雇用</t>
    <rPh sb="5" eb="8">
      <t>ジツコヨウ</t>
    </rPh>
    <phoneticPr fontId="2"/>
  </si>
  <si>
    <t>加算、補助金対象外で施設給付に含まざるを得ない教職員人数(常勤換算)</t>
    <rPh sb="0" eb="2">
      <t>カサン</t>
    </rPh>
    <rPh sb="3" eb="9">
      <t>ホジョキンタイショウガイ</t>
    </rPh>
    <rPh sb="10" eb="14">
      <t>シセツキュウフ</t>
    </rPh>
    <rPh sb="15" eb="16">
      <t>フク</t>
    </rPh>
    <rPh sb="20" eb="21">
      <t>エ</t>
    </rPh>
    <rPh sb="23" eb="26">
      <t>キョウショクイン</t>
    </rPh>
    <rPh sb="26" eb="28">
      <t>ニンズウ</t>
    </rPh>
    <rPh sb="29" eb="33">
      <t>ジョウキンカンサン</t>
    </rPh>
    <phoneticPr fontId="2"/>
  </si>
  <si>
    <t>※どんな社会状況でも経験を考慮して昇給する額（月額）</t>
    <rPh sb="4" eb="8">
      <t>シャカイジョウキョウ</t>
    </rPh>
    <rPh sb="10" eb="12">
      <t>ケイケン</t>
    </rPh>
    <rPh sb="21" eb="22">
      <t>ガク</t>
    </rPh>
    <rPh sb="23" eb="25">
      <t>ゲツガク</t>
    </rPh>
    <phoneticPr fontId="2"/>
  </si>
  <si>
    <t>※この金額算出に当たっては職階による賃金比率を下記のようにしています。
　　保育教諭：主幹保育教諭：園長＝１：１．２：２</t>
    <rPh sb="3" eb="7">
      <t>キンガクサンシュツ</t>
    </rPh>
    <rPh sb="8" eb="9">
      <t>ア</t>
    </rPh>
    <rPh sb="13" eb="15">
      <t>ショッカイ</t>
    </rPh>
    <rPh sb="18" eb="22">
      <t>チンギンヒリツ</t>
    </rPh>
    <rPh sb="23" eb="25">
      <t>カキ</t>
    </rPh>
    <rPh sb="38" eb="42">
      <t>ホイクキョウユ</t>
    </rPh>
    <rPh sb="43" eb="49">
      <t>シュカンホイクキョウユ</t>
    </rPh>
    <rPh sb="50" eb="52">
      <t>エンチョウ</t>
    </rPh>
    <phoneticPr fontId="2"/>
  </si>
  <si>
    <t>※所定福利を17％(賃金：所複＝100：17)とした時の給与反映額を前提としています。</t>
    <rPh sb="1" eb="3">
      <t>ショテイ</t>
    </rPh>
    <rPh sb="3" eb="5">
      <t>フクリ</t>
    </rPh>
    <rPh sb="10" eb="12">
      <t>チンギン</t>
    </rPh>
    <rPh sb="13" eb="14">
      <t>ショ</t>
    </rPh>
    <rPh sb="14" eb="15">
      <t>フク</t>
    </rPh>
    <rPh sb="26" eb="27">
      <t>トキ</t>
    </rPh>
    <rPh sb="28" eb="33">
      <t>キュウヨハンエイガク</t>
    </rPh>
    <rPh sb="34" eb="36">
      <t>ゼンテイ</t>
    </rPh>
    <phoneticPr fontId="2"/>
  </si>
  <si>
    <r>
      <t xml:space="preserve">移行後R6までの
</t>
    </r>
    <r>
      <rPr>
        <b/>
        <sz val="10"/>
        <color rgb="FFFF0000"/>
        <rFont val="游ゴシック"/>
        <family val="3"/>
        <charset val="128"/>
        <scheme val="minor"/>
      </rPr>
      <t>平均実員率</t>
    </r>
    <rPh sb="0" eb="3">
      <t>イコウゴ</t>
    </rPh>
    <rPh sb="9" eb="11">
      <t>ヘイキン</t>
    </rPh>
    <rPh sb="11" eb="14">
      <t>ジツインリツ</t>
    </rPh>
    <phoneticPr fontId="2"/>
  </si>
  <si>
    <t>基準年度の給与表
（定期昇給のみ！ベースアップ含まず！）</t>
    <rPh sb="0" eb="4">
      <t>キジュンネンド</t>
    </rPh>
    <rPh sb="5" eb="8">
      <t>キュウヨヒョウ</t>
    </rPh>
    <rPh sb="10" eb="14">
      <t>テイキショウキュウ</t>
    </rPh>
    <rPh sb="23" eb="24">
      <t>フク</t>
    </rPh>
    <phoneticPr fontId="2"/>
  </si>
  <si>
    <t>←定期昇給</t>
    <rPh sb="1" eb="3">
      <t>テイキ</t>
    </rPh>
    <phoneticPr fontId="2"/>
  </si>
  <si>
    <r>
      <t xml:space="preserve">R06：
</t>
    </r>
    <r>
      <rPr>
        <sz val="8"/>
        <color theme="1"/>
        <rFont val="游ゴシック"/>
        <family val="3"/>
        <charset val="128"/>
        <scheme val="minor"/>
      </rPr>
      <t>実員</t>
    </r>
    <r>
      <rPr>
        <sz val="11"/>
        <color theme="1"/>
        <rFont val="游ゴシック"/>
        <family val="2"/>
        <charset val="128"/>
        <scheme val="minor"/>
      </rPr>
      <t>要配置</t>
    </r>
    <rPh sb="5" eb="7">
      <t>ジツイン</t>
    </rPh>
    <rPh sb="7" eb="10">
      <t>ヨウハイチ</t>
    </rPh>
    <phoneticPr fontId="2"/>
  </si>
  <si>
    <t>その他地域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</si>
</sst>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0%"/>
    <numFmt numFmtId="178" formatCode="#,##0.0000;[Red]\-#,##0.000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明朝"/>
      <family val="3"/>
      <charset val="128"/>
    </font>
    <font>
      <sz val="12"/>
      <name val="明朝"/>
      <family val="3"/>
      <charset val="128"/>
    </font>
    <font>
      <sz val="6"/>
      <name val="明朝"/>
      <family val="3"/>
      <charset val="128"/>
    </font>
    <font>
      <sz val="6"/>
      <name val="ＭＳ Ｐゴシック"/>
      <family val="3"/>
      <charset val="128"/>
    </font>
    <font>
      <sz val="11"/>
      <name val="ＭＳ Ｐゴシック"/>
      <family val="3"/>
      <charset val="128"/>
    </font>
    <font>
      <sz val="8"/>
      <name val="HGｺﾞｼｯｸM"/>
      <family val="3"/>
      <charset val="128"/>
    </font>
    <font>
      <sz val="11"/>
      <color theme="1"/>
      <name val="游ゴシック"/>
      <family val="3"/>
      <charset val="128"/>
      <scheme val="minor"/>
    </font>
    <font>
      <sz val="11"/>
      <name val="明朝"/>
      <family val="1"/>
      <charset val="128"/>
    </font>
    <font>
      <sz val="12"/>
      <name val="明朝"/>
      <family val="1"/>
      <charset val="128"/>
    </font>
    <font>
      <sz val="10"/>
      <color rgb="FF000000"/>
      <name val="Times New Roman"/>
      <family val="1"/>
    </font>
    <font>
      <sz val="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b/>
      <sz val="20"/>
      <color theme="1"/>
      <name val="游ゴシック"/>
      <family val="3"/>
      <charset val="128"/>
      <scheme val="minor"/>
    </font>
    <font>
      <sz val="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8"/>
      <color theme="1"/>
      <name val="游ゴシック"/>
      <family val="2"/>
      <charset val="128"/>
      <scheme val="minor"/>
    </font>
    <font>
      <b/>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8"/>
      <color theme="1"/>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EFFE"/>
        <bgColor indexed="64"/>
      </patternFill>
    </fill>
    <fill>
      <patternFill patternType="solid">
        <fgColor theme="0" tint="-4.9989318521683403E-2"/>
        <bgColor indexed="64"/>
      </patternFill>
    </fill>
  </fills>
  <borders count="81">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s>
  <cellStyleXfs count="79">
    <xf numFmtId="0" fontId="0" fillId="0" borderId="0">
      <alignment vertical="center"/>
    </xf>
    <xf numFmtId="38" fontId="1" fillId="0" borderId="0" applyFont="0" applyFill="0" applyBorder="0" applyAlignment="0" applyProtection="0">
      <alignment vertical="center"/>
    </xf>
    <xf numFmtId="0" fontId="3" fillId="0" borderId="0"/>
    <xf numFmtId="9" fontId="3" fillId="0" borderId="0" applyFont="0" applyFill="0" applyBorder="0" applyAlignment="0" applyProtection="0"/>
    <xf numFmtId="9" fontId="3" fillId="0" borderId="0" applyFont="0" applyFill="0" applyBorder="0" applyAlignment="0" applyProtection="0">
      <alignment vertical="center"/>
    </xf>
    <xf numFmtId="38" fontId="7" fillId="0" borderId="0" applyFont="0" applyFill="0" applyBorder="0" applyAlignment="0" applyProtection="0"/>
    <xf numFmtId="38" fontId="3"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6" fontId="7"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xf numFmtId="0" fontId="3" fillId="0" borderId="0"/>
    <xf numFmtId="0" fontId="7" fillId="0" borderId="0"/>
    <xf numFmtId="0" fontId="4" fillId="0" borderId="0"/>
    <xf numFmtId="0" fontId="7"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1" fillId="0" borderId="0"/>
    <xf numFmtId="0" fontId="1" fillId="0" borderId="0">
      <alignment vertical="center"/>
    </xf>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7" fillId="0" borderId="0" applyFont="0" applyFill="0" applyBorder="0" applyAlignment="0" applyProtection="0">
      <alignment vertical="center"/>
    </xf>
    <xf numFmtId="0" fontId="12" fillId="0" borderId="0"/>
    <xf numFmtId="9"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827">
    <xf numFmtId="0" fontId="0" fillId="0" borderId="0" xfId="0">
      <alignment vertical="center"/>
    </xf>
    <xf numFmtId="3" fontId="8" fillId="0" borderId="9" xfId="29" applyNumberFormat="1" applyFont="1" applyBorder="1" applyAlignment="1">
      <alignment horizontal="center" vertical="center" wrapText="1"/>
    </xf>
    <xf numFmtId="3" fontId="8" fillId="0" borderId="12" xfId="29" applyNumberFormat="1" applyFont="1" applyBorder="1" applyAlignment="1">
      <alignment horizontal="center" vertical="center" wrapText="1"/>
    </xf>
    <xf numFmtId="0" fontId="3" fillId="0" borderId="0" xfId="2"/>
    <xf numFmtId="0" fontId="0" fillId="2" borderId="0" xfId="0" applyFill="1">
      <alignment vertical="center"/>
    </xf>
    <xf numFmtId="0" fontId="0" fillId="0" borderId="2" xfId="0" applyBorder="1">
      <alignment vertical="center"/>
    </xf>
    <xf numFmtId="0" fontId="0" fillId="0" borderId="14" xfId="0" applyBorder="1">
      <alignment vertical="center"/>
    </xf>
    <xf numFmtId="38" fontId="0" fillId="0" borderId="14" xfId="1" applyFont="1" applyBorder="1">
      <alignment vertical="center"/>
    </xf>
    <xf numFmtId="38" fontId="0" fillId="0" borderId="14" xfId="0" applyNumberFormat="1" applyBorder="1">
      <alignment vertical="center"/>
    </xf>
    <xf numFmtId="10" fontId="0" fillId="0" borderId="14" xfId="75" applyNumberFormat="1" applyFont="1" applyBorder="1">
      <alignment vertical="center"/>
    </xf>
    <xf numFmtId="3" fontId="8" fillId="0" borderId="20" xfId="29" applyNumberFormat="1" applyFont="1" applyBorder="1" applyAlignment="1">
      <alignment horizontal="center" vertical="center" wrapText="1"/>
    </xf>
    <xf numFmtId="3" fontId="8" fillId="0" borderId="21" xfId="29" applyNumberFormat="1" applyFont="1" applyBorder="1" applyAlignment="1">
      <alignment horizontal="center" vertical="center" wrapText="1"/>
    </xf>
    <xf numFmtId="38" fontId="0" fillId="0" borderId="21" xfId="1" applyFont="1" applyBorder="1">
      <alignment vertical="center"/>
    </xf>
    <xf numFmtId="38" fontId="0" fillId="0" borderId="21" xfId="0" applyNumberFormat="1" applyBorder="1">
      <alignment vertical="center"/>
    </xf>
    <xf numFmtId="10" fontId="0" fillId="0" borderId="21" xfId="75" applyNumberFormat="1" applyFont="1" applyBorder="1">
      <alignment vertical="center"/>
    </xf>
    <xf numFmtId="3" fontId="8" fillId="0" borderId="13" xfId="29" applyNumberFormat="1" applyFont="1" applyBorder="1" applyAlignment="1">
      <alignment horizontal="distributed" vertical="center"/>
    </xf>
    <xf numFmtId="3" fontId="8" fillId="0" borderId="24" xfId="29" applyNumberFormat="1" applyFont="1" applyBorder="1" applyAlignment="1">
      <alignment horizontal="distributed" vertical="center"/>
    </xf>
    <xf numFmtId="0" fontId="0" fillId="0" borderId="26" xfId="0" applyBorder="1">
      <alignment vertical="center"/>
    </xf>
    <xf numFmtId="38" fontId="0" fillId="0" borderId="26" xfId="1" applyFont="1" applyBorder="1">
      <alignment vertical="center"/>
    </xf>
    <xf numFmtId="38" fontId="0" fillId="0" borderId="27" xfId="1" applyFont="1" applyBorder="1">
      <alignment vertical="center"/>
    </xf>
    <xf numFmtId="0" fontId="0" fillId="0" borderId="18" xfId="0" applyBorder="1">
      <alignment vertical="center"/>
    </xf>
    <xf numFmtId="38" fontId="0" fillId="0" borderId="18"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2" xfId="1" applyFont="1" applyBorder="1">
      <alignment vertical="center"/>
    </xf>
    <xf numFmtId="38" fontId="0" fillId="0" borderId="13" xfId="1" applyFont="1" applyBorder="1">
      <alignment vertical="center"/>
    </xf>
    <xf numFmtId="38" fontId="0" fillId="0" borderId="24" xfId="1" applyFont="1" applyBorder="1">
      <alignment vertical="center"/>
    </xf>
    <xf numFmtId="0" fontId="0" fillId="0" borderId="27" xfId="0" applyBorder="1">
      <alignment vertical="center"/>
    </xf>
    <xf numFmtId="0" fontId="0" fillId="0" borderId="20" xfId="0" applyBorder="1">
      <alignment vertical="center"/>
    </xf>
    <xf numFmtId="38" fontId="0" fillId="0" borderId="13" xfId="0" applyNumberFormat="1" applyBorder="1">
      <alignment vertical="center"/>
    </xf>
    <xf numFmtId="38" fontId="0" fillId="0" borderId="24" xfId="0" applyNumberFormat="1" applyBorder="1">
      <alignment vertical="center"/>
    </xf>
    <xf numFmtId="38" fontId="0" fillId="0" borderId="30" xfId="0" applyNumberFormat="1" applyBorder="1">
      <alignment vertical="center"/>
    </xf>
    <xf numFmtId="38" fontId="0" fillId="0" borderId="31" xfId="0" applyNumberFormat="1" applyBorder="1">
      <alignment vertical="center"/>
    </xf>
    <xf numFmtId="10" fontId="0" fillId="0" borderId="13" xfId="75" applyNumberFormat="1" applyFont="1" applyBorder="1">
      <alignment vertical="center"/>
    </xf>
    <xf numFmtId="10" fontId="0" fillId="0" borderId="24" xfId="75" applyNumberFormat="1" applyFont="1" applyBorder="1">
      <alignment vertical="center"/>
    </xf>
    <xf numFmtId="10" fontId="0" fillId="0" borderId="18" xfId="75" applyNumberFormat="1" applyFont="1" applyBorder="1">
      <alignment vertical="center"/>
    </xf>
    <xf numFmtId="10" fontId="0" fillId="0" borderId="20" xfId="75" applyNumberFormat="1" applyFont="1" applyBorder="1">
      <alignment vertical="center"/>
    </xf>
    <xf numFmtId="10" fontId="0" fillId="0" borderId="8" xfId="0" applyNumberFormat="1" applyBorder="1">
      <alignment vertical="center"/>
    </xf>
    <xf numFmtId="10" fontId="0" fillId="0" borderId="7" xfId="0" applyNumberFormat="1" applyBorder="1">
      <alignment vertical="center"/>
    </xf>
    <xf numFmtId="3" fontId="8" fillId="0" borderId="35" xfId="29" applyNumberFormat="1" applyFont="1" applyBorder="1" applyAlignment="1">
      <alignment horizontal="center" vertical="center" wrapText="1"/>
    </xf>
    <xf numFmtId="3" fontId="8" fillId="0" borderId="12" xfId="29" applyNumberFormat="1" applyFont="1" applyBorder="1" applyAlignment="1">
      <alignment horizontal="distributed" vertical="center"/>
    </xf>
    <xf numFmtId="38" fontId="0" fillId="0" borderId="35" xfId="1" applyFont="1" applyBorder="1">
      <alignment vertical="center"/>
    </xf>
    <xf numFmtId="38" fontId="0" fillId="0" borderId="9" xfId="1" applyFont="1" applyBorder="1">
      <alignment vertical="center"/>
    </xf>
    <xf numFmtId="38" fontId="0" fillId="0" borderId="28" xfId="1" applyFont="1" applyBorder="1">
      <alignment vertical="center"/>
    </xf>
    <xf numFmtId="38" fontId="0" fillId="0" borderId="6" xfId="1" applyFont="1" applyBorder="1">
      <alignment vertical="center"/>
    </xf>
    <xf numFmtId="38" fontId="0" fillId="0" borderId="12" xfId="1" applyFont="1" applyBorder="1">
      <alignment vertical="center"/>
    </xf>
    <xf numFmtId="0" fontId="0" fillId="0" borderId="35" xfId="0" applyBorder="1">
      <alignment vertical="center"/>
    </xf>
    <xf numFmtId="38" fontId="0" fillId="0" borderId="9" xfId="0" applyNumberFormat="1" applyBorder="1">
      <alignment vertical="center"/>
    </xf>
    <xf numFmtId="38" fontId="0" fillId="0" borderId="12" xfId="0" applyNumberFormat="1" applyBorder="1">
      <alignment vertical="center"/>
    </xf>
    <xf numFmtId="38" fontId="0" fillId="0" borderId="36" xfId="0" applyNumberFormat="1" applyBorder="1">
      <alignment vertical="center"/>
    </xf>
    <xf numFmtId="0" fontId="0" fillId="0" borderId="6" xfId="0" applyBorder="1">
      <alignment vertical="center"/>
    </xf>
    <xf numFmtId="10" fontId="0" fillId="0" borderId="9" xfId="75" applyNumberFormat="1" applyFont="1" applyBorder="1">
      <alignment vertical="center"/>
    </xf>
    <xf numFmtId="10" fontId="0" fillId="0" borderId="12" xfId="75" applyNumberFormat="1" applyFont="1" applyBorder="1">
      <alignment vertical="center"/>
    </xf>
    <xf numFmtId="10" fontId="0" fillId="0" borderId="35" xfId="75" applyNumberFormat="1" applyFont="1" applyBorder="1">
      <alignment vertical="center"/>
    </xf>
    <xf numFmtId="3" fontId="8" fillId="0" borderId="23" xfId="29" applyNumberFormat="1" applyFont="1" applyBorder="1" applyAlignment="1">
      <alignment horizontal="distributed" vertical="center"/>
    </xf>
    <xf numFmtId="38" fontId="0" fillId="0" borderId="15" xfId="1" applyFont="1" applyBorder="1">
      <alignment vertical="center"/>
    </xf>
    <xf numFmtId="38" fontId="0" fillId="0" borderId="16" xfId="1" applyFont="1" applyBorder="1">
      <alignment vertical="center"/>
    </xf>
    <xf numFmtId="38" fontId="0" fillId="0" borderId="17" xfId="1" applyFont="1" applyBorder="1">
      <alignment vertical="center"/>
    </xf>
    <xf numFmtId="38" fontId="0" fillId="0" borderId="25" xfId="1" applyFont="1" applyBorder="1">
      <alignment vertical="center"/>
    </xf>
    <xf numFmtId="38" fontId="0" fillId="0" borderId="23" xfId="1" applyFont="1" applyBorder="1">
      <alignment vertical="center"/>
    </xf>
    <xf numFmtId="0" fontId="0" fillId="0" borderId="15" xfId="0" applyBorder="1">
      <alignment vertical="center"/>
    </xf>
    <xf numFmtId="38" fontId="0" fillId="0" borderId="16" xfId="0" applyNumberFormat="1" applyBorder="1">
      <alignment vertical="center"/>
    </xf>
    <xf numFmtId="38" fontId="0" fillId="0" borderId="23" xfId="0" applyNumberFormat="1" applyBorder="1">
      <alignment vertical="center"/>
    </xf>
    <xf numFmtId="38" fontId="0" fillId="0" borderId="29" xfId="0" applyNumberFormat="1" applyBorder="1">
      <alignment vertical="center"/>
    </xf>
    <xf numFmtId="0" fontId="0" fillId="0" borderId="25" xfId="0" applyBorder="1">
      <alignment vertical="center"/>
    </xf>
    <xf numFmtId="10" fontId="0" fillId="0" borderId="16" xfId="75" applyNumberFormat="1" applyFont="1" applyBorder="1">
      <alignment vertical="center"/>
    </xf>
    <xf numFmtId="10" fontId="0" fillId="0" borderId="23" xfId="75" applyNumberFormat="1" applyFont="1" applyBorder="1">
      <alignment vertical="center"/>
    </xf>
    <xf numFmtId="10" fontId="0" fillId="0" borderId="15" xfId="75" applyNumberFormat="1" applyFont="1" applyBorder="1">
      <alignment vertical="center"/>
    </xf>
    <xf numFmtId="3" fontId="8" fillId="0" borderId="7" xfId="29" applyNumberFormat="1" applyFont="1" applyBorder="1" applyAlignment="1">
      <alignment horizontal="distributed" vertical="center"/>
    </xf>
    <xf numFmtId="38" fontId="0" fillId="0" borderId="32" xfId="1" applyFont="1" applyBorder="1">
      <alignment vertical="center"/>
    </xf>
    <xf numFmtId="38" fontId="0" fillId="0" borderId="8" xfId="1" applyFont="1" applyBorder="1">
      <alignment vertical="center"/>
    </xf>
    <xf numFmtId="38" fontId="0" fillId="0" borderId="34" xfId="1" applyFont="1" applyBorder="1">
      <alignment vertical="center"/>
    </xf>
    <xf numFmtId="38" fontId="0" fillId="0" borderId="11" xfId="1" applyFont="1" applyBorder="1">
      <alignment vertical="center"/>
    </xf>
    <xf numFmtId="38" fontId="0" fillId="0" borderId="7" xfId="1" applyFont="1" applyBorder="1">
      <alignment vertical="center"/>
    </xf>
    <xf numFmtId="0" fontId="0" fillId="0" borderId="32" xfId="0" applyBorder="1">
      <alignment vertical="center"/>
    </xf>
    <xf numFmtId="38" fontId="0" fillId="0" borderId="8" xfId="0" applyNumberFormat="1" applyBorder="1">
      <alignment vertical="center"/>
    </xf>
    <xf numFmtId="38" fontId="0" fillId="0" borderId="7" xfId="0" applyNumberFormat="1" applyBorder="1">
      <alignment vertical="center"/>
    </xf>
    <xf numFmtId="38" fontId="0" fillId="0" borderId="33" xfId="0" applyNumberFormat="1" applyBorder="1">
      <alignment vertical="center"/>
    </xf>
    <xf numFmtId="0" fontId="0" fillId="0" borderId="11" xfId="0" applyBorder="1">
      <alignment vertical="center"/>
    </xf>
    <xf numFmtId="10" fontId="0" fillId="0" borderId="8" xfId="75" applyNumberFormat="1" applyFont="1" applyBorder="1">
      <alignment vertical="center"/>
    </xf>
    <xf numFmtId="10" fontId="0" fillId="0" borderId="7" xfId="75" applyNumberFormat="1" applyFont="1" applyBorder="1">
      <alignment vertical="center"/>
    </xf>
    <xf numFmtId="10" fontId="0" fillId="0" borderId="32" xfId="75" applyNumberFormat="1" applyFont="1" applyBorder="1">
      <alignment vertical="center"/>
    </xf>
    <xf numFmtId="3" fontId="8" fillId="0" borderId="24" xfId="29" applyNumberFormat="1" applyFont="1" applyBorder="1" applyAlignment="1">
      <alignment horizontal="center" vertical="center" wrapText="1"/>
    </xf>
    <xf numFmtId="0" fontId="0" fillId="0" borderId="21" xfId="0" applyBorder="1">
      <alignment vertical="center"/>
    </xf>
    <xf numFmtId="0" fontId="0" fillId="0" borderId="24" xfId="0" applyBorder="1">
      <alignment vertical="center"/>
    </xf>
    <xf numFmtId="0" fontId="0" fillId="0" borderId="37" xfId="0" applyBorder="1">
      <alignment vertical="center"/>
    </xf>
    <xf numFmtId="0" fontId="0" fillId="0" borderId="38" xfId="0" applyBorder="1">
      <alignment vertical="center"/>
    </xf>
    <xf numFmtId="10" fontId="0" fillId="0" borderId="19" xfId="75" applyNumberFormat="1" applyFont="1" applyBorder="1">
      <alignment vertical="center"/>
    </xf>
    <xf numFmtId="10" fontId="0" fillId="0" borderId="22" xfId="75" applyNumberFormat="1" applyFont="1" applyBorder="1">
      <alignment vertical="center"/>
    </xf>
    <xf numFmtId="10" fontId="0" fillId="0" borderId="34" xfId="75" applyNumberFormat="1" applyFont="1" applyBorder="1">
      <alignment vertical="center"/>
    </xf>
    <xf numFmtId="0" fontId="0" fillId="0" borderId="20" xfId="0" applyBorder="1" applyAlignment="1">
      <alignment vertical="center" wrapText="1"/>
    </xf>
    <xf numFmtId="10" fontId="0" fillId="0" borderId="28" xfId="75" applyNumberFormat="1" applyFont="1" applyBorder="1">
      <alignment vertical="center"/>
    </xf>
    <xf numFmtId="10" fontId="0" fillId="0" borderId="17" xfId="75" applyNumberFormat="1" applyFont="1" applyBorder="1">
      <alignment vertical="center"/>
    </xf>
    <xf numFmtId="0" fontId="0" fillId="0" borderId="9" xfId="0" applyBorder="1">
      <alignment vertical="center"/>
    </xf>
    <xf numFmtId="0" fontId="0" fillId="0" borderId="28" xfId="0" applyBorder="1">
      <alignment vertical="center"/>
    </xf>
    <xf numFmtId="0" fontId="0" fillId="0" borderId="12" xfId="0" applyBorder="1">
      <alignment vertical="center"/>
    </xf>
    <xf numFmtId="10" fontId="0" fillId="0" borderId="26" xfId="75" applyNumberFormat="1" applyFont="1" applyBorder="1">
      <alignment vertical="center"/>
    </xf>
    <xf numFmtId="0" fontId="0" fillId="0" borderId="48" xfId="0" applyBorder="1">
      <alignment vertical="center"/>
    </xf>
    <xf numFmtId="0" fontId="0" fillId="0" borderId="3" xfId="0" applyBorder="1">
      <alignment vertical="center"/>
    </xf>
    <xf numFmtId="0" fontId="0" fillId="0" borderId="49" xfId="0" applyBorder="1">
      <alignment vertical="center"/>
    </xf>
    <xf numFmtId="0" fontId="0" fillId="0" borderId="4" xfId="0" applyBorder="1">
      <alignment vertical="center"/>
    </xf>
    <xf numFmtId="0" fontId="0" fillId="0" borderId="37" xfId="0" applyBorder="1" applyAlignment="1">
      <alignment vertical="center" wrapText="1"/>
    </xf>
    <xf numFmtId="38" fontId="0" fillId="0" borderId="0" xfId="1" applyFont="1">
      <alignment vertical="center"/>
    </xf>
    <xf numFmtId="10" fontId="0" fillId="0" borderId="38" xfId="75" applyNumberFormat="1" applyFont="1" applyBorder="1">
      <alignment vertical="center"/>
    </xf>
    <xf numFmtId="0" fontId="0" fillId="0" borderId="59" xfId="0" applyBorder="1">
      <alignment vertical="center"/>
    </xf>
    <xf numFmtId="0" fontId="0" fillId="0" borderId="8" xfId="0" applyBorder="1">
      <alignment vertical="center"/>
    </xf>
    <xf numFmtId="0" fontId="0" fillId="0" borderId="62" xfId="0" applyBorder="1">
      <alignment vertical="center"/>
    </xf>
    <xf numFmtId="10" fontId="0" fillId="0" borderId="63" xfId="75" applyNumberFormat="1" applyFont="1" applyBorder="1">
      <alignment vertical="center"/>
    </xf>
    <xf numFmtId="0" fontId="0" fillId="0" borderId="64" xfId="0" applyBorder="1">
      <alignment vertical="center"/>
    </xf>
    <xf numFmtId="10" fontId="0" fillId="0" borderId="65" xfId="75" applyNumberFormat="1" applyFont="1" applyBorder="1">
      <alignment vertical="center"/>
    </xf>
    <xf numFmtId="10" fontId="0" fillId="0" borderId="26" xfId="0" applyNumberFormat="1" applyBorder="1">
      <alignment vertical="center"/>
    </xf>
    <xf numFmtId="10" fontId="0" fillId="0" borderId="60" xfId="75" applyNumberFormat="1" applyFont="1" applyBorder="1" applyAlignment="1">
      <alignment vertical="center"/>
    </xf>
    <xf numFmtId="10" fontId="0" fillId="0" borderId="39" xfId="75" applyNumberFormat="1" applyFont="1" applyBorder="1">
      <alignment vertical="center"/>
    </xf>
    <xf numFmtId="10" fontId="0" fillId="0" borderId="37" xfId="75" applyNumberFormat="1" applyFont="1" applyBorder="1">
      <alignment vertical="center"/>
    </xf>
    <xf numFmtId="38" fontId="0" fillId="4" borderId="15" xfId="1" applyFont="1" applyFill="1" applyBorder="1">
      <alignment vertical="center"/>
    </xf>
    <xf numFmtId="38" fontId="0" fillId="4" borderId="16" xfId="1" applyFont="1" applyFill="1" applyBorder="1">
      <alignment vertical="center"/>
    </xf>
    <xf numFmtId="38" fontId="0" fillId="4" borderId="17" xfId="1" applyFont="1" applyFill="1" applyBorder="1">
      <alignment vertical="center"/>
    </xf>
    <xf numFmtId="38" fontId="0" fillId="4" borderId="25" xfId="1" applyFont="1" applyFill="1" applyBorder="1">
      <alignment vertical="center"/>
    </xf>
    <xf numFmtId="38" fontId="0" fillId="4" borderId="23" xfId="1" applyFont="1" applyFill="1" applyBorder="1">
      <alignment vertical="center"/>
    </xf>
    <xf numFmtId="0" fontId="0" fillId="4" borderId="15" xfId="0" applyFill="1" applyBorder="1">
      <alignment vertical="center"/>
    </xf>
    <xf numFmtId="38" fontId="0" fillId="4" borderId="16" xfId="0" applyNumberFormat="1" applyFill="1" applyBorder="1">
      <alignment vertical="center"/>
    </xf>
    <xf numFmtId="38" fontId="0" fillId="4" borderId="23" xfId="0" applyNumberFormat="1" applyFill="1" applyBorder="1">
      <alignment vertical="center"/>
    </xf>
    <xf numFmtId="38" fontId="0" fillId="4" borderId="29" xfId="0" applyNumberFormat="1" applyFill="1" applyBorder="1">
      <alignment vertical="center"/>
    </xf>
    <xf numFmtId="38" fontId="0" fillId="4" borderId="18" xfId="1" applyFont="1" applyFill="1" applyBorder="1">
      <alignment vertical="center"/>
    </xf>
    <xf numFmtId="38" fontId="0" fillId="4" borderId="14" xfId="1" applyFont="1" applyFill="1" applyBorder="1">
      <alignment vertical="center"/>
    </xf>
    <xf numFmtId="38" fontId="0" fillId="4" borderId="19" xfId="1" applyFont="1" applyFill="1" applyBorder="1">
      <alignment vertical="center"/>
    </xf>
    <xf numFmtId="38" fontId="0" fillId="4" borderId="26" xfId="1" applyFont="1" applyFill="1" applyBorder="1">
      <alignment vertical="center"/>
    </xf>
    <xf numFmtId="38" fontId="0" fillId="4" borderId="13" xfId="1" applyFont="1" applyFill="1" applyBorder="1">
      <alignment vertical="center"/>
    </xf>
    <xf numFmtId="0" fontId="0" fillId="4" borderId="18" xfId="0" applyFill="1" applyBorder="1">
      <alignment vertical="center"/>
    </xf>
    <xf numFmtId="38" fontId="0" fillId="4" borderId="14" xfId="0" applyNumberFormat="1" applyFill="1" applyBorder="1">
      <alignment vertical="center"/>
    </xf>
    <xf numFmtId="38" fontId="0" fillId="4" borderId="13" xfId="0" applyNumberFormat="1" applyFill="1" applyBorder="1">
      <alignment vertical="center"/>
    </xf>
    <xf numFmtId="38" fontId="0" fillId="4" borderId="30" xfId="0" applyNumberFormat="1" applyFill="1" applyBorder="1">
      <alignment vertical="center"/>
    </xf>
    <xf numFmtId="38" fontId="0" fillId="4" borderId="20" xfId="1" applyFont="1" applyFill="1" applyBorder="1">
      <alignment vertical="center"/>
    </xf>
    <xf numFmtId="38" fontId="0" fillId="4" borderId="21" xfId="1" applyFont="1" applyFill="1" applyBorder="1">
      <alignment vertical="center"/>
    </xf>
    <xf numFmtId="38" fontId="0" fillId="4" borderId="22" xfId="1" applyFont="1" applyFill="1" applyBorder="1">
      <alignment vertical="center"/>
    </xf>
    <xf numFmtId="38" fontId="0" fillId="4" borderId="27" xfId="1" applyFont="1" applyFill="1" applyBorder="1">
      <alignment vertical="center"/>
    </xf>
    <xf numFmtId="38" fontId="0" fillId="4" borderId="24" xfId="1" applyFont="1" applyFill="1" applyBorder="1">
      <alignment vertical="center"/>
    </xf>
    <xf numFmtId="0" fontId="0" fillId="4" borderId="20" xfId="0" applyFill="1" applyBorder="1">
      <alignment vertical="center"/>
    </xf>
    <xf numFmtId="38" fontId="0" fillId="4" borderId="21" xfId="0" applyNumberFormat="1" applyFill="1" applyBorder="1">
      <alignment vertical="center"/>
    </xf>
    <xf numFmtId="38" fontId="0" fillId="4" borderId="24" xfId="0" applyNumberFormat="1" applyFill="1" applyBorder="1">
      <alignment vertical="center"/>
    </xf>
    <xf numFmtId="38" fontId="0" fillId="4" borderId="31" xfId="0" applyNumberFormat="1" applyFill="1" applyBorder="1">
      <alignment vertical="center"/>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vertical="center" wrapText="1"/>
    </xf>
    <xf numFmtId="3" fontId="8" fillId="0" borderId="14" xfId="29" applyNumberFormat="1" applyFont="1" applyBorder="1" applyAlignment="1">
      <alignment vertical="center" wrapText="1"/>
    </xf>
    <xf numFmtId="3" fontId="8" fillId="0" borderId="8" xfId="29" applyNumberFormat="1" applyFont="1" applyBorder="1" applyAlignment="1">
      <alignment vertical="center" wrapText="1"/>
    </xf>
    <xf numFmtId="3" fontId="8" fillId="0" borderId="16" xfId="29" applyNumberFormat="1" applyFont="1" applyBorder="1" applyAlignment="1">
      <alignment vertical="center" wrapText="1"/>
    </xf>
    <xf numFmtId="3" fontId="8" fillId="0" borderId="9" xfId="29" applyNumberFormat="1" applyFont="1" applyBorder="1" applyAlignment="1">
      <alignment vertical="center" wrapText="1"/>
    </xf>
    <xf numFmtId="10" fontId="0" fillId="3" borderId="11" xfId="0" applyNumberFormat="1" applyFill="1" applyBorder="1">
      <alignment vertical="center"/>
    </xf>
    <xf numFmtId="0" fontId="8" fillId="0" borderId="14" xfId="29" applyFont="1" applyBorder="1">
      <alignment vertical="center"/>
    </xf>
    <xf numFmtId="0" fontId="8" fillId="0" borderId="21" xfId="29" applyFont="1" applyBorder="1">
      <alignment vertical="center"/>
    </xf>
    <xf numFmtId="3" fontId="8" fillId="0" borderId="32" xfId="29" applyNumberFormat="1" applyFont="1" applyBorder="1" applyAlignment="1">
      <alignment vertical="center" wrapText="1"/>
    </xf>
    <xf numFmtId="3" fontId="8" fillId="0" borderId="18" xfId="29" applyNumberFormat="1" applyFont="1" applyBorder="1" applyAlignment="1">
      <alignment vertical="center" wrapText="1"/>
    </xf>
    <xf numFmtId="3" fontId="8" fillId="0" borderId="15" xfId="29" applyNumberFormat="1" applyFont="1" applyBorder="1" applyAlignment="1">
      <alignment vertical="center" wrapText="1"/>
    </xf>
    <xf numFmtId="3" fontId="8" fillId="0" borderId="20" xfId="29" applyNumberFormat="1" applyFont="1" applyBorder="1" applyAlignment="1">
      <alignment vertical="center" wrapText="1"/>
    </xf>
    <xf numFmtId="3" fontId="8" fillId="0" borderId="14" xfId="29" applyNumberFormat="1" applyFont="1" applyBorder="1">
      <alignment vertical="center"/>
    </xf>
    <xf numFmtId="38" fontId="0" fillId="0" borderId="14" xfId="1" applyFont="1" applyBorder="1" applyAlignment="1">
      <alignment horizontal="right" vertical="center"/>
    </xf>
    <xf numFmtId="0" fontId="0" fillId="0" borderId="1" xfId="0" applyBorder="1">
      <alignment vertical="center"/>
    </xf>
    <xf numFmtId="176" fontId="0" fillId="0" borderId="14" xfId="1" applyNumberFormat="1" applyFont="1" applyBorder="1">
      <alignment vertical="center"/>
    </xf>
    <xf numFmtId="176" fontId="0" fillId="0" borderId="21" xfId="1" applyNumberFormat="1" applyFont="1" applyBorder="1" applyAlignment="1">
      <alignment horizontal="right" vertical="center"/>
    </xf>
    <xf numFmtId="0" fontId="14" fillId="0" borderId="0" xfId="0" applyFont="1">
      <alignment vertical="center"/>
    </xf>
    <xf numFmtId="176" fontId="0" fillId="0" borderId="19" xfId="1" applyNumberFormat="1" applyFont="1" applyBorder="1">
      <alignment vertical="center"/>
    </xf>
    <xf numFmtId="176" fontId="0" fillId="0" borderId="22" xfId="1" applyNumberFormat="1" applyFont="1" applyBorder="1" applyAlignment="1">
      <alignment horizontal="right" vertical="center"/>
    </xf>
    <xf numFmtId="176" fontId="0" fillId="0" borderId="16" xfId="1" applyNumberFormat="1" applyFont="1" applyBorder="1">
      <alignment vertical="center"/>
    </xf>
    <xf numFmtId="0" fontId="0" fillId="0" borderId="71" xfId="0" applyBorder="1">
      <alignment vertical="center"/>
    </xf>
    <xf numFmtId="10" fontId="0" fillId="5" borderId="21" xfId="0" applyNumberFormat="1" applyFill="1" applyBorder="1">
      <alignment vertical="center"/>
    </xf>
    <xf numFmtId="0" fontId="0" fillId="0" borderId="24" xfId="0" applyBorder="1" applyAlignment="1">
      <alignment horizontal="right" vertical="center"/>
    </xf>
    <xf numFmtId="0" fontId="0" fillId="0" borderId="7" xfId="0" applyBorder="1">
      <alignment vertical="center"/>
    </xf>
    <xf numFmtId="0" fontId="0" fillId="0" borderId="23" xfId="0" applyBorder="1">
      <alignment vertical="center"/>
    </xf>
    <xf numFmtId="0" fontId="0" fillId="0" borderId="67" xfId="0" applyBorder="1">
      <alignment vertical="center"/>
    </xf>
    <xf numFmtId="0" fontId="0" fillId="0" borderId="69" xfId="0" applyBorder="1">
      <alignment vertical="center"/>
    </xf>
    <xf numFmtId="10" fontId="0" fillId="5" borderId="16" xfId="0" applyNumberFormat="1" applyFill="1" applyBorder="1">
      <alignment vertical="center"/>
    </xf>
    <xf numFmtId="10" fontId="0" fillId="5" borderId="14" xfId="0" applyNumberFormat="1" applyFill="1" applyBorder="1">
      <alignment vertical="center"/>
    </xf>
    <xf numFmtId="38" fontId="0" fillId="3" borderId="25" xfId="1" applyFont="1" applyFill="1" applyBorder="1">
      <alignment vertical="center"/>
    </xf>
    <xf numFmtId="38" fontId="0" fillId="3" borderId="26" xfId="1" applyFont="1" applyFill="1" applyBorder="1">
      <alignment vertical="center"/>
    </xf>
    <xf numFmtId="38" fontId="0" fillId="3" borderId="32" xfId="1" applyFont="1" applyFill="1" applyBorder="1">
      <alignment vertical="center"/>
    </xf>
    <xf numFmtId="38" fontId="0" fillId="3" borderId="18" xfId="1" applyFont="1" applyFill="1" applyBorder="1">
      <alignment vertical="center"/>
    </xf>
    <xf numFmtId="38" fontId="0" fillId="3" borderId="15" xfId="1" applyFont="1" applyFill="1" applyBorder="1">
      <alignment vertical="center"/>
    </xf>
    <xf numFmtId="38" fontId="0" fillId="3" borderId="11" xfId="1" applyFont="1" applyFill="1" applyBorder="1">
      <alignment vertical="center"/>
    </xf>
    <xf numFmtId="0" fontId="0" fillId="0" borderId="42" xfId="0" applyBorder="1">
      <alignment vertical="center"/>
    </xf>
    <xf numFmtId="0" fontId="0" fillId="0" borderId="65" xfId="0" applyBorder="1">
      <alignment vertical="center"/>
    </xf>
    <xf numFmtId="0" fontId="0" fillId="0" borderId="75" xfId="0" applyBorder="1">
      <alignment vertical="center"/>
    </xf>
    <xf numFmtId="0" fontId="0" fillId="0" borderId="10" xfId="0" applyBorder="1">
      <alignment vertical="center"/>
    </xf>
    <xf numFmtId="0" fontId="0" fillId="0" borderId="5" xfId="0" applyBorder="1">
      <alignment vertical="center"/>
    </xf>
    <xf numFmtId="0" fontId="0" fillId="0" borderId="74" xfId="0" applyBorder="1">
      <alignment vertical="center"/>
    </xf>
    <xf numFmtId="0" fontId="0" fillId="0" borderId="68" xfId="0" applyBorder="1">
      <alignment vertical="center"/>
    </xf>
    <xf numFmtId="0" fontId="0" fillId="0" borderId="61" xfId="0" applyBorder="1">
      <alignment vertical="center"/>
    </xf>
    <xf numFmtId="38" fontId="0" fillId="3" borderId="35" xfId="1" applyFont="1" applyFill="1" applyBorder="1">
      <alignment vertical="center"/>
    </xf>
    <xf numFmtId="0" fontId="0" fillId="0" borderId="43" xfId="0" applyBorder="1">
      <alignment vertical="center"/>
    </xf>
    <xf numFmtId="0" fontId="0" fillId="0" borderId="52" xfId="0" applyBorder="1">
      <alignment vertical="center"/>
    </xf>
    <xf numFmtId="0" fontId="14" fillId="8" borderId="78" xfId="0" applyFont="1" applyFill="1" applyBorder="1">
      <alignment vertical="center"/>
    </xf>
    <xf numFmtId="176" fontId="0" fillId="8" borderId="17" xfId="1" applyNumberFormat="1" applyFont="1" applyFill="1" applyBorder="1">
      <alignment vertical="center"/>
    </xf>
    <xf numFmtId="38" fontId="0" fillId="3" borderId="17" xfId="1" applyFont="1" applyFill="1" applyBorder="1">
      <alignment vertical="center"/>
    </xf>
    <xf numFmtId="38" fontId="0" fillId="3" borderId="19" xfId="1" applyFont="1" applyFill="1" applyBorder="1">
      <alignment vertical="center"/>
    </xf>
    <xf numFmtId="38" fontId="0" fillId="3" borderId="28" xfId="1" applyFont="1" applyFill="1" applyBorder="1">
      <alignment vertical="center"/>
    </xf>
    <xf numFmtId="38" fontId="0" fillId="3" borderId="22" xfId="1" applyFont="1" applyFill="1" applyBorder="1">
      <alignment vertical="center"/>
    </xf>
    <xf numFmtId="0" fontId="17" fillId="0" borderId="0" xfId="0" applyFont="1">
      <alignment vertical="center"/>
    </xf>
    <xf numFmtId="0" fontId="0" fillId="0" borderId="24" xfId="0" applyBorder="1" applyAlignment="1">
      <alignment vertical="top" wrapText="1"/>
    </xf>
    <xf numFmtId="0" fontId="0" fillId="0" borderId="23" xfId="0" applyBorder="1" applyAlignment="1">
      <alignment vertical="top" wrapText="1"/>
    </xf>
    <xf numFmtId="0" fontId="0" fillId="10" borderId="24" xfId="0" applyFill="1" applyBorder="1" applyAlignment="1">
      <alignment vertical="top" wrapText="1"/>
    </xf>
    <xf numFmtId="0" fontId="0" fillId="10" borderId="7" xfId="0" applyFill="1" applyBorder="1" applyAlignment="1">
      <alignment vertical="top" wrapText="1"/>
    </xf>
    <xf numFmtId="0" fontId="16" fillId="0" borderId="0" xfId="0" applyFont="1" applyAlignment="1">
      <alignment vertical="top" wrapText="1"/>
    </xf>
    <xf numFmtId="0" fontId="13" fillId="0" borderId="0" xfId="0" applyFont="1" applyAlignment="1">
      <alignment vertical="top" wrapText="1"/>
    </xf>
    <xf numFmtId="10" fontId="0" fillId="0" borderId="25" xfId="0" applyNumberFormat="1" applyBorder="1">
      <alignment vertical="center"/>
    </xf>
    <xf numFmtId="10" fontId="0" fillId="0" borderId="27" xfId="0" applyNumberFormat="1" applyBorder="1">
      <alignment vertical="center"/>
    </xf>
    <xf numFmtId="10" fontId="0" fillId="0" borderId="15" xfId="0" applyNumberFormat="1" applyBorder="1">
      <alignment vertical="center"/>
    </xf>
    <xf numFmtId="176" fontId="0" fillId="0" borderId="17" xfId="1" applyNumberFormat="1" applyFont="1" applyBorder="1">
      <alignment vertical="center"/>
    </xf>
    <xf numFmtId="10" fontId="0" fillId="0" borderId="18" xfId="0" applyNumberFormat="1" applyBorder="1">
      <alignment vertical="center"/>
    </xf>
    <xf numFmtId="10" fontId="0" fillId="0" borderId="20" xfId="0" applyNumberFormat="1" applyBorder="1" applyAlignment="1">
      <alignment horizontal="right" vertical="center"/>
    </xf>
    <xf numFmtId="176" fontId="0" fillId="8" borderId="23" xfId="1" applyNumberFormat="1" applyFont="1" applyFill="1" applyBorder="1">
      <alignment vertical="center"/>
    </xf>
    <xf numFmtId="176" fontId="0" fillId="0" borderId="13" xfId="1" applyNumberFormat="1" applyFont="1" applyBorder="1">
      <alignment vertical="center"/>
    </xf>
    <xf numFmtId="176" fontId="0" fillId="0" borderId="24" xfId="1" applyNumberFormat="1" applyFont="1" applyBorder="1" applyAlignment="1">
      <alignment horizontal="right" vertical="center"/>
    </xf>
    <xf numFmtId="10" fontId="0" fillId="0" borderId="20" xfId="0" applyNumberFormat="1" applyBorder="1">
      <alignment vertical="center"/>
    </xf>
    <xf numFmtId="176" fontId="0" fillId="0" borderId="24" xfId="1" applyNumberFormat="1" applyFont="1" applyFill="1" applyBorder="1" applyAlignment="1">
      <alignment horizontal="right" vertical="center"/>
    </xf>
    <xf numFmtId="176" fontId="0" fillId="0" borderId="19" xfId="1" applyNumberFormat="1" applyFont="1" applyFill="1" applyBorder="1">
      <alignment vertical="center"/>
    </xf>
    <xf numFmtId="176" fontId="0" fillId="0" borderId="22" xfId="1" applyNumberFormat="1" applyFont="1" applyFill="1" applyBorder="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38" fontId="0" fillId="0" borderId="32" xfId="1" applyFont="1" applyBorder="1" applyProtection="1">
      <alignment vertical="center"/>
    </xf>
    <xf numFmtId="38" fontId="0" fillId="0" borderId="18" xfId="1" applyFont="1" applyBorder="1" applyProtection="1">
      <alignment vertical="center"/>
    </xf>
    <xf numFmtId="38" fontId="0" fillId="0" borderId="35" xfId="1" applyFont="1" applyBorder="1" applyProtection="1">
      <alignment vertical="center"/>
    </xf>
    <xf numFmtId="38" fontId="0" fillId="0" borderId="34" xfId="1" applyFont="1" applyBorder="1" applyProtection="1">
      <alignment vertical="center"/>
    </xf>
    <xf numFmtId="38" fontId="0" fillId="0" borderId="19" xfId="1" applyFont="1" applyBorder="1" applyProtection="1">
      <alignment vertical="center"/>
    </xf>
    <xf numFmtId="38" fontId="0" fillId="0" borderId="28" xfId="1" applyFont="1" applyBorder="1" applyProtection="1">
      <alignment vertical="center"/>
    </xf>
    <xf numFmtId="0" fontId="17" fillId="0" borderId="13" xfId="0" applyFont="1" applyBorder="1" applyAlignment="1">
      <alignment horizontal="center" vertical="center"/>
    </xf>
    <xf numFmtId="0" fontId="17" fillId="0" borderId="5" xfId="0" applyFont="1" applyBorder="1" applyAlignment="1">
      <alignment horizontal="center" vertical="center"/>
    </xf>
    <xf numFmtId="38" fontId="0" fillId="0" borderId="8" xfId="1" applyFont="1" applyFill="1" applyBorder="1">
      <alignment vertical="center"/>
    </xf>
    <xf numFmtId="38" fontId="0" fillId="0" borderId="34" xfId="1" applyFont="1" applyFill="1" applyBorder="1">
      <alignment vertical="center"/>
    </xf>
    <xf numFmtId="38" fontId="0" fillId="0" borderId="7" xfId="1" applyFont="1" applyFill="1" applyBorder="1">
      <alignment vertical="center"/>
    </xf>
    <xf numFmtId="38" fontId="23" fillId="0" borderId="8" xfId="1" applyFont="1" applyFill="1" applyBorder="1" applyAlignment="1" applyProtection="1">
      <alignment vertical="center"/>
      <protection locked="0"/>
    </xf>
    <xf numFmtId="38" fontId="23" fillId="0" borderId="34" xfId="1" applyFont="1" applyFill="1" applyBorder="1" applyAlignment="1" applyProtection="1">
      <alignment vertical="center"/>
      <protection locked="0"/>
    </xf>
    <xf numFmtId="38" fontId="23" fillId="0" borderId="7" xfId="1" applyFont="1" applyFill="1" applyBorder="1" applyAlignment="1" applyProtection="1">
      <alignment vertical="center"/>
      <protection locked="0"/>
    </xf>
    <xf numFmtId="38" fontId="0" fillId="0" borderId="14" xfId="1" applyFont="1" applyFill="1" applyBorder="1">
      <alignment vertical="center"/>
    </xf>
    <xf numFmtId="38" fontId="0" fillId="0" borderId="19" xfId="1" applyFont="1" applyFill="1" applyBorder="1">
      <alignment vertical="center"/>
    </xf>
    <xf numFmtId="38" fontId="0" fillId="0" borderId="13" xfId="1" applyFont="1" applyFill="1" applyBorder="1">
      <alignment vertical="center"/>
    </xf>
    <xf numFmtId="38" fontId="23" fillId="0" borderId="14" xfId="1" applyFont="1" applyFill="1" applyBorder="1" applyAlignment="1" applyProtection="1">
      <alignment vertical="center"/>
      <protection locked="0"/>
    </xf>
    <xf numFmtId="38" fontId="23" fillId="0" borderId="19" xfId="1" applyFont="1" applyFill="1" applyBorder="1" applyAlignment="1" applyProtection="1">
      <alignment vertical="center"/>
      <protection locked="0"/>
    </xf>
    <xf numFmtId="38" fontId="23" fillId="0" borderId="13" xfId="1" applyFont="1" applyFill="1" applyBorder="1" applyAlignment="1" applyProtection="1">
      <alignment vertical="center"/>
      <protection locked="0"/>
    </xf>
    <xf numFmtId="0" fontId="0" fillId="0" borderId="60" xfId="0" applyBorder="1">
      <alignment vertical="center"/>
    </xf>
    <xf numFmtId="0" fontId="0" fillId="0" borderId="46" xfId="0" applyBorder="1">
      <alignment vertical="center"/>
    </xf>
    <xf numFmtId="0" fontId="0" fillId="0" borderId="57" xfId="0" applyBorder="1">
      <alignment vertical="center"/>
    </xf>
    <xf numFmtId="0" fontId="0" fillId="0" borderId="0" xfId="0" applyAlignment="1">
      <alignment horizontal="left" vertical="center"/>
    </xf>
    <xf numFmtId="38" fontId="0" fillId="0" borderId="78" xfId="1" applyFont="1" applyFill="1" applyBorder="1" applyAlignment="1">
      <alignment vertical="center"/>
    </xf>
    <xf numFmtId="0" fontId="20" fillId="0" borderId="0" xfId="0" applyFont="1">
      <alignment vertical="center"/>
    </xf>
    <xf numFmtId="10" fontId="0" fillId="0" borderId="0" xfId="0" applyNumberFormat="1">
      <alignment vertical="center"/>
    </xf>
    <xf numFmtId="177" fontId="23" fillId="0" borderId="19" xfId="75" applyNumberFormat="1" applyFont="1" applyFill="1" applyBorder="1" applyAlignment="1" applyProtection="1">
      <alignment vertical="center"/>
      <protection locked="0"/>
    </xf>
    <xf numFmtId="38" fontId="14" fillId="0" borderId="80" xfId="1" applyFont="1" applyFill="1" applyBorder="1" applyAlignment="1" applyProtection="1">
      <alignment horizontal="center" vertical="center"/>
      <protection locked="0"/>
    </xf>
    <xf numFmtId="38" fontId="14" fillId="0" borderId="73" xfId="1" applyFont="1" applyFill="1" applyBorder="1" applyAlignment="1" applyProtection="1">
      <alignment horizontal="center" vertical="center"/>
      <protection locked="0"/>
    </xf>
    <xf numFmtId="38" fontId="14" fillId="0" borderId="78" xfId="1" applyFont="1" applyFill="1" applyBorder="1" applyAlignment="1" applyProtection="1">
      <alignment horizontal="center" vertical="center"/>
      <protection locked="0"/>
    </xf>
    <xf numFmtId="38" fontId="0" fillId="0" borderId="61" xfId="0" applyNumberFormat="1" applyBorder="1">
      <alignment vertical="center"/>
    </xf>
    <xf numFmtId="38" fontId="0" fillId="0" borderId="47" xfId="0" applyNumberFormat="1" applyBorder="1">
      <alignment vertical="center"/>
    </xf>
    <xf numFmtId="38" fontId="0" fillId="0" borderId="58" xfId="0" applyNumberFormat="1" applyBorder="1">
      <alignment vertical="center"/>
    </xf>
    <xf numFmtId="0" fontId="0" fillId="0" borderId="27" xfId="0" applyBorder="1" applyAlignment="1">
      <alignment horizontal="center" vertical="top" wrapText="1"/>
    </xf>
    <xf numFmtId="38" fontId="0" fillId="0" borderId="58" xfId="1" applyFont="1" applyBorder="1">
      <alignment vertical="center"/>
    </xf>
    <xf numFmtId="38" fontId="0" fillId="0" borderId="69" xfId="1" applyFont="1" applyBorder="1">
      <alignment vertical="center"/>
    </xf>
    <xf numFmtId="38" fontId="0" fillId="0" borderId="47" xfId="1" applyFont="1" applyBorder="1">
      <alignment vertical="center"/>
    </xf>
    <xf numFmtId="38" fontId="0" fillId="0" borderId="10" xfId="1" applyFont="1" applyBorder="1">
      <alignment vertical="center"/>
    </xf>
    <xf numFmtId="38" fontId="0" fillId="0" borderId="5" xfId="1" applyFont="1" applyBorder="1">
      <alignment vertical="center"/>
    </xf>
    <xf numFmtId="38" fontId="0" fillId="0" borderId="1" xfId="1" applyFont="1" applyBorder="1">
      <alignment vertical="center"/>
    </xf>
    <xf numFmtId="38" fontId="0" fillId="0" borderId="71" xfId="1" applyFont="1" applyBorder="1">
      <alignment vertical="center"/>
    </xf>
    <xf numFmtId="38" fontId="0" fillId="0" borderId="43" xfId="1" applyFont="1" applyBorder="1">
      <alignment vertical="center"/>
    </xf>
    <xf numFmtId="38" fontId="0" fillId="4" borderId="71" xfId="1" applyFont="1" applyFill="1" applyBorder="1">
      <alignment vertical="center"/>
    </xf>
    <xf numFmtId="38" fontId="0" fillId="4" borderId="5" xfId="1" applyFont="1" applyFill="1" applyBorder="1">
      <alignment vertical="center"/>
    </xf>
    <xf numFmtId="38" fontId="0" fillId="4" borderId="43" xfId="1" applyFont="1" applyFill="1" applyBorder="1">
      <alignment vertical="center"/>
    </xf>
    <xf numFmtId="10" fontId="0" fillId="0" borderId="10" xfId="0" applyNumberFormat="1" applyBorder="1">
      <alignment vertical="center"/>
    </xf>
    <xf numFmtId="10" fontId="0" fillId="0" borderId="5" xfId="75" applyNumberFormat="1" applyFont="1" applyBorder="1">
      <alignment vertical="center"/>
    </xf>
    <xf numFmtId="10" fontId="0" fillId="0" borderId="10" xfId="75" applyNumberFormat="1" applyFont="1" applyBorder="1">
      <alignment vertical="center"/>
    </xf>
    <xf numFmtId="10" fontId="0" fillId="0" borderId="1" xfId="75" applyNumberFormat="1" applyFont="1" applyBorder="1">
      <alignment vertical="center"/>
    </xf>
    <xf numFmtId="10" fontId="0" fillId="0" borderId="71" xfId="75" applyNumberFormat="1" applyFont="1" applyBorder="1">
      <alignment vertical="center"/>
    </xf>
    <xf numFmtId="10" fontId="0" fillId="0" borderId="43" xfId="75" applyNumberFormat="1" applyFont="1" applyBorder="1">
      <alignment vertical="center"/>
    </xf>
    <xf numFmtId="38" fontId="0" fillId="0" borderId="10" xfId="0" applyNumberFormat="1" applyBorder="1">
      <alignment vertical="center"/>
    </xf>
    <xf numFmtId="38" fontId="0" fillId="0" borderId="5" xfId="0" applyNumberFormat="1" applyBorder="1">
      <alignment vertical="center"/>
    </xf>
    <xf numFmtId="38" fontId="0" fillId="0" borderId="1" xfId="0" applyNumberFormat="1" applyBorder="1">
      <alignment vertical="center"/>
    </xf>
    <xf numFmtId="38" fontId="0" fillId="0" borderId="71" xfId="0" applyNumberFormat="1" applyBorder="1">
      <alignment vertical="center"/>
    </xf>
    <xf numFmtId="38" fontId="0" fillId="0" borderId="43" xfId="0" applyNumberFormat="1" applyBorder="1">
      <alignment vertical="center"/>
    </xf>
    <xf numFmtId="38" fontId="0" fillId="4" borderId="71" xfId="0" applyNumberFormat="1" applyFill="1" applyBorder="1">
      <alignment vertical="center"/>
    </xf>
    <xf numFmtId="38" fontId="0" fillId="4" borderId="5" xfId="0" applyNumberFormat="1" applyFill="1" applyBorder="1">
      <alignment vertical="center"/>
    </xf>
    <xf numFmtId="38" fontId="0" fillId="4" borderId="43" xfId="0" applyNumberFormat="1" applyFill="1" applyBorder="1">
      <alignment vertical="center"/>
    </xf>
    <xf numFmtId="38" fontId="0" fillId="0" borderId="67" xfId="1" applyFont="1" applyBorder="1">
      <alignment vertical="center"/>
    </xf>
    <xf numFmtId="38" fontId="0" fillId="0" borderId="61" xfId="1" applyFont="1" applyBorder="1">
      <alignment vertical="center"/>
    </xf>
    <xf numFmtId="10" fontId="0" fillId="0" borderId="73" xfId="75" applyNumberFormat="1" applyFont="1" applyBorder="1">
      <alignment vertical="center"/>
    </xf>
    <xf numFmtId="176" fontId="0" fillId="0" borderId="61" xfId="1" applyNumberFormat="1" applyFont="1" applyBorder="1">
      <alignment vertical="center"/>
    </xf>
    <xf numFmtId="176" fontId="0" fillId="0" borderId="47" xfId="1" applyNumberFormat="1" applyFont="1" applyBorder="1" applyAlignment="1">
      <alignment horizontal="right" vertical="center"/>
    </xf>
    <xf numFmtId="0" fontId="0" fillId="0" borderId="73" xfId="0" applyBorder="1">
      <alignment vertical="center"/>
    </xf>
    <xf numFmtId="38" fontId="0" fillId="3" borderId="57" xfId="1" applyFont="1" applyFill="1" applyBorder="1">
      <alignment vertical="center"/>
    </xf>
    <xf numFmtId="38" fontId="0" fillId="3" borderId="60" xfId="1" applyFont="1" applyFill="1" applyBorder="1">
      <alignment vertical="center"/>
    </xf>
    <xf numFmtId="38" fontId="0" fillId="0" borderId="70" xfId="1" applyFont="1" applyBorder="1">
      <alignment vertical="center"/>
    </xf>
    <xf numFmtId="38" fontId="0" fillId="0" borderId="60" xfId="1" applyFont="1" applyBorder="1">
      <alignment vertical="center"/>
    </xf>
    <xf numFmtId="38" fontId="0" fillId="3" borderId="66" xfId="1" applyFont="1" applyFill="1" applyBorder="1">
      <alignment vertical="center"/>
    </xf>
    <xf numFmtId="38" fontId="0" fillId="0" borderId="46" xfId="1" applyFont="1" applyBorder="1">
      <alignment vertical="center"/>
    </xf>
    <xf numFmtId="10" fontId="0" fillId="0" borderId="66" xfId="0" applyNumberFormat="1" applyBorder="1">
      <alignment vertical="center"/>
    </xf>
    <xf numFmtId="38" fontId="0" fillId="0" borderId="0" xfId="0" applyNumberFormat="1">
      <alignment vertical="center"/>
    </xf>
    <xf numFmtId="38" fontId="0" fillId="3" borderId="16" xfId="1" applyFont="1" applyFill="1" applyBorder="1">
      <alignment vertical="center"/>
    </xf>
    <xf numFmtId="38" fontId="0" fillId="3" borderId="14" xfId="1" applyFont="1" applyFill="1" applyBorder="1">
      <alignment vertical="center"/>
    </xf>
    <xf numFmtId="38" fontId="0" fillId="3" borderId="21" xfId="1" applyFont="1" applyFill="1" applyBorder="1">
      <alignment vertical="center"/>
    </xf>
    <xf numFmtId="0" fontId="0" fillId="0" borderId="63" xfId="0" applyBorder="1">
      <alignment vertical="center"/>
    </xf>
    <xf numFmtId="38" fontId="0" fillId="3" borderId="8" xfId="1" applyFont="1" applyFill="1" applyBorder="1">
      <alignment vertical="center"/>
    </xf>
    <xf numFmtId="0" fontId="0" fillId="0" borderId="46" xfId="0" applyBorder="1" applyAlignment="1">
      <alignment horizontal="center" vertical="center"/>
    </xf>
    <xf numFmtId="0" fontId="0" fillId="0" borderId="66" xfId="0" applyBorder="1">
      <alignment vertical="center"/>
    </xf>
    <xf numFmtId="0" fontId="25" fillId="0" borderId="0" xfId="0" applyFont="1">
      <alignment vertical="center"/>
    </xf>
    <xf numFmtId="0" fontId="24" fillId="0" borderId="29" xfId="0" applyFont="1" applyBorder="1">
      <alignment vertical="center"/>
    </xf>
    <xf numFmtId="38" fontId="0" fillId="0" borderId="25" xfId="1" applyFont="1" applyFill="1" applyBorder="1" applyProtection="1">
      <alignment vertical="center"/>
    </xf>
    <xf numFmtId="38" fontId="0" fillId="0" borderId="16" xfId="1" applyFont="1" applyFill="1" applyBorder="1" applyProtection="1">
      <alignment vertical="center"/>
    </xf>
    <xf numFmtId="38" fontId="0" fillId="0" borderId="17" xfId="1" applyFont="1" applyFill="1" applyBorder="1" applyProtection="1">
      <alignment vertical="center"/>
    </xf>
    <xf numFmtId="38" fontId="0" fillId="0" borderId="27" xfId="1" applyFont="1" applyBorder="1" applyProtection="1">
      <alignment vertical="center"/>
    </xf>
    <xf numFmtId="38" fontId="0" fillId="0" borderId="21" xfId="1" applyFont="1" applyBorder="1" applyProtection="1">
      <alignment vertical="center"/>
    </xf>
    <xf numFmtId="38" fontId="0" fillId="0" borderId="22" xfId="1" applyFont="1" applyBorder="1" applyProtection="1">
      <alignment vertical="center"/>
    </xf>
    <xf numFmtId="38" fontId="0" fillId="0" borderId="11" xfId="1" applyFont="1" applyFill="1" applyBorder="1" applyProtection="1">
      <alignment vertical="center"/>
    </xf>
    <xf numFmtId="38" fontId="0" fillId="0" borderId="8" xfId="1" applyFont="1" applyFill="1" applyBorder="1" applyProtection="1">
      <alignment vertical="center"/>
    </xf>
    <xf numFmtId="38" fontId="0" fillId="0" borderId="34" xfId="1" applyFont="1" applyFill="1" applyBorder="1" applyProtection="1">
      <alignment vertical="center"/>
    </xf>
    <xf numFmtId="38" fontId="0" fillId="0" borderId="26" xfId="1" applyFont="1" applyBorder="1" applyProtection="1">
      <alignment vertical="center"/>
    </xf>
    <xf numFmtId="38" fontId="0" fillId="0" borderId="14" xfId="1" applyFont="1" applyBorder="1" applyProtection="1">
      <alignment vertical="center"/>
    </xf>
    <xf numFmtId="38" fontId="14" fillId="9" borderId="48" xfId="1" applyFont="1" applyFill="1" applyBorder="1" applyAlignment="1" applyProtection="1">
      <alignment horizontal="center" vertical="center"/>
      <protection locked="0"/>
    </xf>
    <xf numFmtId="38" fontId="14" fillId="9" borderId="3" xfId="1" applyFont="1" applyFill="1" applyBorder="1" applyAlignment="1" applyProtection="1">
      <alignment horizontal="center" vertical="center"/>
      <protection locked="0"/>
    </xf>
    <xf numFmtId="38" fontId="14" fillId="9" borderId="50" xfId="1" applyFont="1" applyFill="1" applyBorder="1" applyAlignment="1" applyProtection="1">
      <alignment horizontal="center" vertical="center"/>
      <protection locked="0"/>
    </xf>
    <xf numFmtId="38" fontId="0" fillId="0" borderId="14" xfId="1" applyFont="1" applyFill="1" applyBorder="1" applyProtection="1">
      <alignment vertical="center"/>
    </xf>
    <xf numFmtId="38" fontId="0" fillId="0" borderId="19" xfId="1" applyFont="1" applyFill="1" applyBorder="1" applyProtection="1">
      <alignment vertical="center"/>
    </xf>
    <xf numFmtId="38" fontId="0" fillId="0" borderId="21" xfId="1" applyFont="1" applyFill="1" applyBorder="1" applyAlignment="1" applyProtection="1">
      <alignment horizontal="center" vertical="center"/>
    </xf>
    <xf numFmtId="38" fontId="0" fillId="0" borderId="22" xfId="1" applyFont="1" applyFill="1" applyBorder="1" applyAlignment="1" applyProtection="1">
      <alignment horizontal="center" vertical="center"/>
    </xf>
    <xf numFmtId="38" fontId="0" fillId="0" borderId="27" xfId="1" applyFont="1" applyFill="1" applyBorder="1" applyAlignment="1" applyProtection="1">
      <alignment horizontal="center" vertical="center"/>
    </xf>
    <xf numFmtId="0" fontId="25" fillId="0" borderId="33" xfId="0" applyFont="1" applyBorder="1">
      <alignment vertical="center"/>
    </xf>
    <xf numFmtId="0" fontId="24" fillId="0" borderId="30" xfId="0" applyFont="1" applyBorder="1">
      <alignment vertical="center"/>
    </xf>
    <xf numFmtId="0" fontId="14" fillId="0" borderId="31" xfId="0" applyFont="1" applyBorder="1">
      <alignment vertical="center"/>
    </xf>
    <xf numFmtId="38" fontId="0" fillId="9" borderId="45" xfId="1" applyFont="1" applyFill="1" applyBorder="1" applyAlignment="1" applyProtection="1">
      <alignment vertical="center"/>
      <protection locked="0"/>
    </xf>
    <xf numFmtId="0" fontId="18" fillId="9" borderId="30" xfId="0" applyFont="1" applyFill="1" applyBorder="1">
      <alignment vertical="center"/>
    </xf>
    <xf numFmtId="0" fontId="14" fillId="11" borderId="49" xfId="0" applyFont="1" applyFill="1" applyBorder="1" applyAlignment="1">
      <alignment vertical="center" textRotation="255"/>
    </xf>
    <xf numFmtId="0" fontId="14" fillId="11" borderId="40" xfId="0" applyFont="1" applyFill="1" applyBorder="1" applyAlignment="1">
      <alignment vertical="center" textRotation="255"/>
    </xf>
    <xf numFmtId="38" fontId="0" fillId="0" borderId="0" xfId="1" applyFont="1" applyAlignment="1">
      <alignment vertical="center"/>
    </xf>
    <xf numFmtId="0" fontId="14" fillId="9" borderId="51" xfId="0" applyFont="1" applyFill="1" applyBorder="1">
      <alignment vertical="center"/>
    </xf>
    <xf numFmtId="0" fontId="14" fillId="9" borderId="52" xfId="0" applyFont="1" applyFill="1" applyBorder="1">
      <alignment vertical="center"/>
    </xf>
    <xf numFmtId="177" fontId="23" fillId="0" borderId="17" xfId="75" applyNumberFormat="1" applyFont="1" applyFill="1" applyBorder="1" applyAlignment="1" applyProtection="1">
      <alignment vertical="center"/>
      <protection locked="0"/>
    </xf>
    <xf numFmtId="177" fontId="23" fillId="0" borderId="17" xfId="75" applyNumberFormat="1" applyFont="1" applyFill="1" applyBorder="1" applyAlignment="1" applyProtection="1">
      <alignment vertical="center"/>
    </xf>
    <xf numFmtId="38" fontId="0" fillId="0" borderId="28" xfId="1" applyFont="1" applyFill="1" applyBorder="1">
      <alignment vertical="center"/>
    </xf>
    <xf numFmtId="38" fontId="0" fillId="0" borderId="12" xfId="1" applyFont="1" applyFill="1" applyBorder="1">
      <alignment vertical="center"/>
    </xf>
    <xf numFmtId="0" fontId="0" fillId="12" borderId="62" xfId="0" applyFill="1" applyBorder="1" applyAlignment="1" applyProtection="1">
      <alignment vertical="center" wrapText="1"/>
      <protection locked="0"/>
    </xf>
    <xf numFmtId="0" fontId="0" fillId="12" borderId="64" xfId="0" applyFill="1" applyBorder="1" applyAlignment="1" applyProtection="1">
      <alignment vertical="center" wrapText="1"/>
      <protection locked="0"/>
    </xf>
    <xf numFmtId="0" fontId="0" fillId="12" borderId="34" xfId="0" applyFill="1" applyBorder="1" applyProtection="1">
      <alignment vertical="center"/>
      <protection locked="0"/>
    </xf>
    <xf numFmtId="0" fontId="0" fillId="12" borderId="7" xfId="0" applyFill="1" applyBorder="1" applyProtection="1">
      <alignment vertical="center"/>
      <protection locked="0"/>
    </xf>
    <xf numFmtId="0" fontId="0" fillId="12" borderId="17" xfId="0" applyFill="1" applyBorder="1">
      <alignment vertical="center"/>
    </xf>
    <xf numFmtId="0" fontId="0" fillId="12" borderId="18" xfId="0" applyFill="1" applyBorder="1">
      <alignment vertical="center"/>
    </xf>
    <xf numFmtId="0" fontId="0" fillId="12" borderId="19" xfId="0" applyFill="1" applyBorder="1" applyProtection="1">
      <alignment vertical="center"/>
      <protection locked="0"/>
    </xf>
    <xf numFmtId="0" fontId="0" fillId="12" borderId="13" xfId="0" applyFill="1" applyBorder="1" applyProtection="1">
      <alignment vertical="center"/>
      <protection locked="0"/>
    </xf>
    <xf numFmtId="0" fontId="0" fillId="12" borderId="19" xfId="0" applyFill="1" applyBorder="1">
      <alignment vertical="center"/>
    </xf>
    <xf numFmtId="0" fontId="0" fillId="12" borderId="18" xfId="0" applyFill="1" applyBorder="1" applyProtection="1">
      <alignment vertical="center"/>
      <protection locked="0"/>
    </xf>
    <xf numFmtId="0" fontId="0" fillId="12" borderId="26" xfId="0" applyFill="1" applyBorder="1" applyProtection="1">
      <alignment vertical="center"/>
      <protection locked="0"/>
    </xf>
    <xf numFmtId="0" fontId="0" fillId="12" borderId="35" xfId="0" applyFill="1" applyBorder="1" applyProtection="1">
      <alignment vertical="center"/>
      <protection locked="0"/>
    </xf>
    <xf numFmtId="0" fontId="0" fillId="12" borderId="28" xfId="0" applyFill="1" applyBorder="1" applyProtection="1">
      <alignment vertical="center"/>
      <protection locked="0"/>
    </xf>
    <xf numFmtId="0" fontId="0" fillId="12" borderId="12" xfId="0" applyFill="1" applyBorder="1" applyProtection="1">
      <alignment vertical="center"/>
      <protection locked="0"/>
    </xf>
    <xf numFmtId="0" fontId="0" fillId="12" borderId="20" xfId="0" applyFill="1" applyBorder="1">
      <alignment vertical="center"/>
    </xf>
    <xf numFmtId="0" fontId="0" fillId="12" borderId="22" xfId="0" applyFill="1" applyBorder="1">
      <alignment vertical="center"/>
    </xf>
    <xf numFmtId="0" fontId="0" fillId="12" borderId="6" xfId="0" applyFill="1" applyBorder="1" applyProtection="1">
      <alignment vertical="center"/>
      <protection locked="0"/>
    </xf>
    <xf numFmtId="38" fontId="0" fillId="10" borderId="8" xfId="1" applyFont="1" applyFill="1" applyBorder="1" applyProtection="1">
      <alignment vertical="center"/>
      <protection locked="0"/>
    </xf>
    <xf numFmtId="38" fontId="0" fillId="10" borderId="14" xfId="1" applyFont="1" applyFill="1" applyBorder="1" applyProtection="1">
      <alignment vertical="center"/>
      <protection locked="0"/>
    </xf>
    <xf numFmtId="0" fontId="0" fillId="10" borderId="8" xfId="0" applyFill="1" applyBorder="1" applyProtection="1">
      <alignment vertical="center"/>
      <protection locked="0"/>
    </xf>
    <xf numFmtId="0" fontId="0" fillId="10" borderId="14" xfId="0" applyFill="1" applyBorder="1" applyProtection="1">
      <alignment vertical="center"/>
      <protection locked="0"/>
    </xf>
    <xf numFmtId="0" fontId="0" fillId="10" borderId="7" xfId="0" applyFill="1" applyBorder="1" applyProtection="1">
      <alignment vertical="center"/>
      <protection locked="0"/>
    </xf>
    <xf numFmtId="0" fontId="0" fillId="10" borderId="13" xfId="0" applyFill="1" applyBorder="1" applyProtection="1">
      <alignment vertical="center"/>
      <protection locked="0"/>
    </xf>
    <xf numFmtId="40" fontId="0" fillId="2" borderId="37" xfId="1" applyNumberFormat="1" applyFont="1" applyFill="1" applyBorder="1" applyAlignment="1" applyProtection="1">
      <alignment horizontal="right" vertical="center"/>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14" fillId="2" borderId="0" xfId="0" applyFont="1" applyFill="1" applyAlignment="1">
      <alignment horizontal="left" vertical="center"/>
    </xf>
    <xf numFmtId="0" fontId="0" fillId="0" borderId="36" xfId="0" applyBorder="1">
      <alignment vertical="center"/>
    </xf>
    <xf numFmtId="0" fontId="0" fillId="0" borderId="66" xfId="0" applyBorder="1" applyProtection="1">
      <alignment vertical="center"/>
      <protection locked="0"/>
    </xf>
    <xf numFmtId="0" fontId="0" fillId="0" borderId="29" xfId="0" applyBorder="1" applyProtection="1">
      <alignment vertical="center"/>
      <protection locked="0"/>
    </xf>
    <xf numFmtId="38" fontId="0" fillId="0" borderId="25" xfId="1" applyFont="1" applyBorder="1" applyAlignment="1">
      <alignment vertical="center"/>
    </xf>
    <xf numFmtId="38" fontId="0" fillId="0" borderId="23" xfId="1" applyFont="1" applyBorder="1" applyAlignment="1">
      <alignment vertical="center"/>
    </xf>
    <xf numFmtId="38" fontId="0" fillId="0" borderId="17" xfId="1" applyFont="1" applyBorder="1" applyAlignment="1">
      <alignment vertical="center"/>
    </xf>
    <xf numFmtId="0" fontId="0" fillId="0" borderId="60" xfId="0" applyBorder="1" applyProtection="1">
      <alignment vertical="center"/>
      <protection locked="0"/>
    </xf>
    <xf numFmtId="0" fontId="0" fillId="0" borderId="30" xfId="0" applyBorder="1" applyProtection="1">
      <alignment vertical="center"/>
      <protection locked="0"/>
    </xf>
    <xf numFmtId="38" fontId="0" fillId="0" borderId="26" xfId="1" applyFont="1" applyBorder="1" applyAlignment="1">
      <alignment vertical="center"/>
    </xf>
    <xf numFmtId="38" fontId="0" fillId="0" borderId="13" xfId="1" applyFont="1" applyBorder="1" applyAlignment="1">
      <alignment vertical="center"/>
    </xf>
    <xf numFmtId="38" fontId="0" fillId="0" borderId="19" xfId="1" applyFont="1" applyBorder="1" applyAlignment="1">
      <alignment vertical="center"/>
    </xf>
    <xf numFmtId="0" fontId="0" fillId="0" borderId="46" xfId="0" applyBorder="1" applyProtection="1">
      <alignment vertical="center"/>
      <protection locked="0"/>
    </xf>
    <xf numFmtId="0" fontId="0" fillId="0" borderId="31" xfId="0" applyBorder="1" applyProtection="1">
      <alignment vertical="center"/>
      <protection locked="0"/>
    </xf>
    <xf numFmtId="0" fontId="0" fillId="0" borderId="22" xfId="0" applyBorder="1">
      <alignment vertical="center"/>
    </xf>
    <xf numFmtId="0" fontId="0" fillId="0" borderId="57" xfId="0" applyBorder="1" applyProtection="1">
      <alignment vertical="center"/>
      <protection locked="0"/>
    </xf>
    <xf numFmtId="0" fontId="0" fillId="0" borderId="33" xfId="0" applyBorder="1" applyProtection="1">
      <alignment vertical="center"/>
      <protection locked="0"/>
    </xf>
    <xf numFmtId="38" fontId="0" fillId="0" borderId="11" xfId="1" applyFont="1" applyBorder="1" applyAlignment="1">
      <alignment vertical="center"/>
    </xf>
    <xf numFmtId="38" fontId="0" fillId="0" borderId="7" xfId="1" applyFont="1" applyBorder="1" applyAlignment="1">
      <alignment vertical="center"/>
    </xf>
    <xf numFmtId="38" fontId="0" fillId="0" borderId="34" xfId="1" applyFont="1" applyBorder="1" applyAlignment="1">
      <alignment vertical="center"/>
    </xf>
    <xf numFmtId="0" fontId="0" fillId="0" borderId="70" xfId="0" applyBorder="1" applyProtection="1">
      <alignment vertical="center"/>
      <protection locked="0"/>
    </xf>
    <xf numFmtId="0" fontId="0" fillId="0" borderId="36" xfId="0" applyBorder="1" applyProtection="1">
      <alignment vertical="center"/>
      <protection locked="0"/>
    </xf>
    <xf numFmtId="38" fontId="0" fillId="2" borderId="26" xfId="0" applyNumberFormat="1" applyFill="1" applyBorder="1">
      <alignment vertical="center"/>
    </xf>
    <xf numFmtId="38" fontId="0" fillId="2" borderId="13" xfId="0" applyNumberFormat="1" applyFill="1" applyBorder="1">
      <alignment vertical="center"/>
    </xf>
    <xf numFmtId="0" fontId="0" fillId="0" borderId="0" xfId="0" applyAlignment="1">
      <alignment horizontal="center" vertical="center"/>
    </xf>
    <xf numFmtId="38" fontId="0" fillId="0" borderId="14" xfId="1" applyFont="1" applyBorder="1" applyAlignment="1">
      <alignment vertical="center"/>
    </xf>
    <xf numFmtId="38" fontId="0" fillId="7" borderId="11" xfId="1" applyFont="1" applyFill="1" applyBorder="1" applyProtection="1">
      <alignment vertical="center"/>
      <protection locked="0"/>
    </xf>
    <xf numFmtId="38" fontId="0" fillId="7" borderId="26" xfId="1" applyFont="1" applyFill="1" applyBorder="1" applyProtection="1">
      <alignment vertical="center"/>
      <protection locked="0"/>
    </xf>
    <xf numFmtId="38" fontId="0" fillId="7" borderId="6" xfId="1" applyFont="1" applyFill="1" applyBorder="1" applyProtection="1">
      <alignment vertical="center"/>
      <protection locked="0"/>
    </xf>
    <xf numFmtId="0" fontId="0" fillId="0" borderId="0" xfId="0" applyAlignment="1">
      <alignment horizontal="left" vertical="center" wrapText="1"/>
    </xf>
    <xf numFmtId="38" fontId="0" fillId="0" borderId="0" xfId="1" applyFont="1" applyFill="1" applyBorder="1" applyAlignment="1">
      <alignment vertical="center"/>
    </xf>
    <xf numFmtId="0" fontId="0" fillId="0" borderId="40" xfId="0" applyBorder="1" applyAlignment="1">
      <alignment horizontal="left" vertical="center" wrapText="1"/>
    </xf>
    <xf numFmtId="38" fontId="0" fillId="9" borderId="54" xfId="1" applyFont="1" applyFill="1" applyBorder="1" applyAlignment="1" applyProtection="1">
      <alignment vertical="center"/>
      <protection locked="0"/>
    </xf>
    <xf numFmtId="38" fontId="0" fillId="9" borderId="16" xfId="1" applyFont="1" applyFill="1" applyBorder="1" applyAlignment="1" applyProtection="1">
      <alignment vertical="center"/>
      <protection locked="0"/>
    </xf>
    <xf numFmtId="40" fontId="0" fillId="2" borderId="39" xfId="1" applyNumberFormat="1" applyFont="1" applyFill="1" applyBorder="1" applyAlignment="1" applyProtection="1">
      <alignment horizontal="right" vertical="center"/>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2" borderId="37" xfId="0" applyFill="1" applyBorder="1" applyAlignment="1" applyProtection="1">
      <alignment horizontal="right" vertical="center"/>
      <protection locked="0"/>
    </xf>
    <xf numFmtId="0" fontId="0" fillId="2" borderId="59" xfId="0" applyFill="1" applyBorder="1" applyAlignment="1" applyProtection="1">
      <alignment horizontal="right" vertical="center"/>
      <protection locked="0"/>
    </xf>
    <xf numFmtId="38" fontId="0" fillId="2" borderId="34" xfId="1" applyFont="1" applyFill="1" applyBorder="1" applyProtection="1">
      <alignment vertical="center"/>
      <protection locked="0"/>
    </xf>
    <xf numFmtId="38" fontId="0" fillId="2" borderId="58" xfId="1" applyFont="1" applyFill="1" applyBorder="1" applyProtection="1">
      <alignment vertical="center"/>
      <protection locked="0"/>
    </xf>
    <xf numFmtId="38" fontId="0" fillId="2" borderId="61" xfId="1" applyFont="1" applyFill="1" applyBorder="1" applyProtection="1">
      <alignment vertical="center"/>
      <protection locked="0"/>
    </xf>
    <xf numFmtId="38" fontId="0" fillId="2" borderId="47" xfId="1" applyFont="1" applyFill="1" applyBorder="1" applyProtection="1">
      <alignment vertical="center"/>
      <protection locked="0"/>
    </xf>
    <xf numFmtId="178" fontId="0" fillId="0" borderId="0" xfId="0" applyNumberFormat="1">
      <alignment vertical="center"/>
    </xf>
    <xf numFmtId="38" fontId="0" fillId="2" borderId="40" xfId="1" applyFont="1" applyFill="1" applyBorder="1" applyAlignment="1" applyProtection="1">
      <alignment horizontal="right" vertical="center"/>
      <protection locked="0"/>
    </xf>
    <xf numFmtId="9" fontId="0" fillId="2" borderId="53" xfId="75" applyFont="1" applyFill="1" applyBorder="1" applyAlignment="1" applyProtection="1">
      <alignment horizontal="right" vertical="center"/>
      <protection locked="0"/>
    </xf>
    <xf numFmtId="9" fontId="0" fillId="0" borderId="0" xfId="0" applyNumberFormat="1">
      <alignment vertical="center"/>
    </xf>
    <xf numFmtId="38" fontId="0" fillId="12" borderId="70" xfId="1" applyFont="1" applyFill="1" applyBorder="1" applyProtection="1">
      <alignment vertical="center"/>
      <protection locked="0"/>
    </xf>
    <xf numFmtId="38" fontId="0" fillId="12" borderId="35" xfId="1" applyFont="1" applyFill="1" applyBorder="1" applyProtection="1">
      <alignment vertical="center"/>
      <protection locked="0"/>
    </xf>
    <xf numFmtId="38" fontId="0" fillId="2" borderId="20" xfId="1" applyFont="1" applyFill="1" applyBorder="1" applyAlignment="1" applyProtection="1">
      <alignment horizontal="center" vertical="center"/>
      <protection locked="0"/>
    </xf>
    <xf numFmtId="38" fontId="0" fillId="2" borderId="21" xfId="1" applyFont="1" applyFill="1" applyBorder="1" applyAlignment="1" applyProtection="1">
      <alignment horizontal="center" vertical="center"/>
      <protection locked="0"/>
    </xf>
    <xf numFmtId="38" fontId="0" fillId="2" borderId="22" xfId="1" applyFont="1" applyFill="1" applyBorder="1" applyAlignment="1" applyProtection="1">
      <alignment horizontal="center" vertical="center"/>
      <protection locked="0"/>
    </xf>
    <xf numFmtId="38" fontId="0" fillId="2" borderId="32" xfId="1" applyFont="1" applyFill="1" applyBorder="1" applyProtection="1">
      <alignment vertical="center"/>
      <protection locked="0"/>
    </xf>
    <xf numFmtId="38" fontId="0" fillId="2" borderId="8" xfId="1" applyFont="1" applyFill="1" applyBorder="1" applyProtection="1">
      <alignment vertical="center"/>
      <protection locked="0"/>
    </xf>
    <xf numFmtId="38" fontId="0" fillId="2" borderId="57" xfId="1" applyFont="1" applyFill="1" applyBorder="1" applyProtection="1">
      <alignment vertical="center"/>
      <protection locked="0"/>
    </xf>
    <xf numFmtId="38" fontId="0" fillId="2" borderId="33" xfId="1" applyFont="1" applyFill="1" applyBorder="1" applyProtection="1">
      <alignment vertical="center"/>
      <protection locked="0"/>
    </xf>
    <xf numFmtId="38" fontId="0" fillId="2" borderId="60" xfId="1" applyFont="1" applyFill="1" applyBorder="1" applyProtection="1">
      <alignment vertical="center"/>
      <protection locked="0"/>
    </xf>
    <xf numFmtId="38" fontId="0" fillId="2" borderId="30" xfId="1" applyFont="1" applyFill="1" applyBorder="1" applyProtection="1">
      <alignment vertical="center"/>
      <protection locked="0"/>
    </xf>
    <xf numFmtId="38" fontId="0" fillId="2" borderId="46" xfId="1" applyFont="1" applyFill="1" applyBorder="1" applyProtection="1">
      <alignment vertical="center"/>
      <protection locked="0"/>
    </xf>
    <xf numFmtId="38" fontId="0" fillId="2" borderId="31" xfId="1" applyFont="1" applyFill="1" applyBorder="1" applyProtection="1">
      <alignment vertical="center"/>
      <protection locked="0"/>
    </xf>
    <xf numFmtId="0" fontId="14" fillId="0" borderId="0" xfId="0" applyFont="1" applyAlignment="1">
      <alignment horizontal="left" vertical="center"/>
    </xf>
    <xf numFmtId="38" fontId="0" fillId="2" borderId="73" xfId="1" applyFont="1" applyFill="1" applyBorder="1" applyAlignment="1" applyProtection="1">
      <alignment horizontal="right" vertical="center"/>
      <protection locked="0"/>
    </xf>
    <xf numFmtId="38" fontId="0" fillId="2" borderId="65" xfId="1" applyFont="1" applyFill="1" applyBorder="1" applyAlignment="1" applyProtection="1">
      <alignment horizontal="left" vertical="center"/>
      <protection locked="0"/>
    </xf>
    <xf numFmtId="0" fontId="14" fillId="0" borderId="52" xfId="0" applyFont="1" applyBorder="1" applyAlignment="1">
      <alignment vertical="center" wrapText="1"/>
    </xf>
    <xf numFmtId="0" fontId="14" fillId="0" borderId="52" xfId="0" applyFont="1" applyBorder="1">
      <alignment vertical="center"/>
    </xf>
    <xf numFmtId="0" fontId="0" fillId="10" borderId="14" xfId="0" applyFill="1" applyBorder="1">
      <alignment vertical="center"/>
    </xf>
    <xf numFmtId="0" fontId="0" fillId="10" borderId="9" xfId="0" applyFill="1" applyBorder="1" applyProtection="1">
      <alignment vertical="center"/>
      <protection locked="0"/>
    </xf>
    <xf numFmtId="0" fontId="0" fillId="10" borderId="9" xfId="0" applyFill="1" applyBorder="1">
      <alignment vertical="center"/>
    </xf>
    <xf numFmtId="0" fontId="0" fillId="10" borderId="12" xfId="0" applyFill="1" applyBorder="1" applyProtection="1">
      <alignment vertical="center"/>
      <protection locked="0"/>
    </xf>
    <xf numFmtId="38" fontId="0" fillId="10" borderId="9" xfId="1" applyFont="1" applyFill="1" applyBorder="1" applyProtection="1">
      <alignment vertical="center"/>
      <protection locked="0"/>
    </xf>
    <xf numFmtId="38" fontId="0" fillId="3" borderId="34" xfId="1" applyFont="1" applyFill="1" applyBorder="1">
      <alignment vertical="center"/>
    </xf>
    <xf numFmtId="38" fontId="0" fillId="3" borderId="7" xfId="1" applyFont="1" applyFill="1" applyBorder="1">
      <alignment vertical="center"/>
    </xf>
    <xf numFmtId="38" fontId="23" fillId="3" borderId="8" xfId="1" applyFont="1" applyFill="1" applyBorder="1" applyAlignment="1" applyProtection="1">
      <alignment vertical="center"/>
      <protection locked="0"/>
    </xf>
    <xf numFmtId="38" fontId="23" fillId="3" borderId="34" xfId="1" applyFont="1" applyFill="1" applyBorder="1" applyAlignment="1" applyProtection="1">
      <alignment vertical="center"/>
      <protection locked="0"/>
    </xf>
    <xf numFmtId="38" fontId="23" fillId="3" borderId="7" xfId="1" applyFont="1" applyFill="1" applyBorder="1" applyAlignment="1" applyProtection="1">
      <alignment vertical="center"/>
      <protection locked="0"/>
    </xf>
    <xf numFmtId="38" fontId="0" fillId="0" borderId="20" xfId="0" applyNumberFormat="1" applyBorder="1" applyAlignment="1">
      <alignment horizontal="right" vertical="center"/>
    </xf>
    <xf numFmtId="38" fontId="0" fillId="0" borderId="22" xfId="0" applyNumberFormat="1" applyBorder="1" applyAlignment="1">
      <alignment horizontal="right" vertical="center"/>
    </xf>
    <xf numFmtId="38" fontId="0" fillId="10" borderId="73" xfId="1" applyFont="1" applyFill="1" applyBorder="1" applyAlignment="1">
      <alignment horizontal="right" vertical="center"/>
    </xf>
    <xf numFmtId="38" fontId="0" fillId="10" borderId="78" xfId="1" applyFont="1" applyFill="1" applyBorder="1" applyAlignment="1">
      <alignment horizontal="right" vertical="center"/>
    </xf>
    <xf numFmtId="0" fontId="0" fillId="0" borderId="72"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xf>
    <xf numFmtId="0" fontId="0" fillId="0" borderId="67" xfId="0" applyBorder="1" applyAlignment="1">
      <alignment horizontal="center" vertical="center"/>
    </xf>
    <xf numFmtId="0" fontId="14" fillId="12" borderId="52" xfId="0" applyFont="1" applyFill="1" applyBorder="1" applyAlignment="1">
      <alignment horizontal="center" vertical="center"/>
    </xf>
    <xf numFmtId="38" fontId="0" fillId="0" borderId="73" xfId="1" applyFont="1" applyBorder="1" applyAlignment="1">
      <alignment horizontal="right" vertical="center"/>
    </xf>
    <xf numFmtId="38" fontId="0" fillId="0" borderId="78" xfId="1" applyFont="1" applyBorder="1" applyAlignment="1">
      <alignment horizontal="right" vertical="center"/>
    </xf>
    <xf numFmtId="38" fontId="0" fillId="10" borderId="66" xfId="1" applyFont="1" applyFill="1" applyBorder="1" applyAlignment="1">
      <alignment horizontal="right" vertical="center"/>
    </xf>
    <xf numFmtId="38" fontId="0" fillId="10" borderId="67" xfId="1" applyFont="1" applyFill="1" applyBorder="1" applyAlignment="1">
      <alignment horizontal="right" vertical="center"/>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38" fontId="0" fillId="0" borderId="62" xfId="1" applyFont="1" applyBorder="1" applyAlignment="1">
      <alignment horizontal="right" vertical="center"/>
    </xf>
    <xf numFmtId="38" fontId="0" fillId="0" borderId="64" xfId="1" applyFont="1" applyBorder="1" applyAlignment="1">
      <alignment horizontal="right" vertical="center"/>
    </xf>
    <xf numFmtId="38" fontId="14" fillId="8" borderId="62" xfId="1" applyFont="1" applyFill="1" applyBorder="1" applyAlignment="1">
      <alignment horizontal="right" vertical="center"/>
    </xf>
    <xf numFmtId="38" fontId="14" fillId="8" borderId="64" xfId="1" applyFont="1" applyFill="1" applyBorder="1" applyAlignment="1">
      <alignment horizontal="right" vertical="center"/>
    </xf>
    <xf numFmtId="38" fontId="0" fillId="0" borderId="15" xfId="1" applyFont="1" applyBorder="1" applyAlignment="1">
      <alignment horizontal="right" vertical="center"/>
    </xf>
    <xf numFmtId="38" fontId="0" fillId="0" borderId="17" xfId="1" applyFont="1" applyBorder="1" applyAlignment="1">
      <alignment horizontal="right" vertical="center"/>
    </xf>
    <xf numFmtId="38" fontId="0" fillId="0" borderId="74" xfId="1" applyFont="1" applyBorder="1" applyAlignment="1">
      <alignment horizontal="right" vertical="center"/>
    </xf>
    <xf numFmtId="0" fontId="0" fillId="7" borderId="66" xfId="0" applyFill="1" applyBorder="1" applyAlignment="1">
      <alignment horizontal="center" vertical="center" textRotation="255"/>
    </xf>
    <xf numFmtId="0" fontId="0" fillId="7" borderId="60" xfId="0" applyFill="1" applyBorder="1" applyAlignment="1">
      <alignment horizontal="center" vertical="center" textRotation="255"/>
    </xf>
    <xf numFmtId="0" fontId="0" fillId="7" borderId="46" xfId="0" applyFill="1" applyBorder="1" applyAlignment="1">
      <alignment horizontal="center" vertical="center" textRotation="255"/>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38" fontId="0" fillId="10" borderId="37" xfId="0" applyNumberFormat="1" applyFill="1" applyBorder="1" applyAlignment="1">
      <alignment horizontal="right" vertical="center"/>
    </xf>
    <xf numFmtId="38" fontId="0" fillId="10" borderId="59" xfId="0" applyNumberFormat="1" applyFill="1" applyBorder="1" applyAlignment="1">
      <alignment horizontal="right" vertical="center"/>
    </xf>
    <xf numFmtId="0" fontId="14" fillId="11" borderId="76" xfId="0" applyFont="1" applyFill="1" applyBorder="1" applyAlignment="1">
      <alignment horizontal="center" vertical="center" textRotation="255"/>
    </xf>
    <xf numFmtId="0" fontId="14" fillId="11" borderId="49" xfId="0" applyFont="1" applyFill="1" applyBorder="1" applyAlignment="1">
      <alignment horizontal="center" vertical="center" textRotation="255"/>
    </xf>
    <xf numFmtId="0" fontId="0" fillId="0" borderId="60" xfId="0" applyBorder="1" applyAlignment="1">
      <alignment horizontal="right" vertical="center"/>
    </xf>
    <xf numFmtId="0" fontId="0" fillId="0" borderId="61" xfId="0" applyBorder="1" applyAlignment="1">
      <alignment horizontal="right" vertical="center"/>
    </xf>
    <xf numFmtId="38" fontId="0" fillId="0" borderId="27" xfId="0" applyNumberFormat="1" applyBorder="1" applyAlignment="1">
      <alignment horizontal="right" vertical="center"/>
    </xf>
    <xf numFmtId="38" fontId="0" fillId="0" borderId="21" xfId="0" applyNumberFormat="1" applyBorder="1" applyAlignment="1">
      <alignment horizontal="right" vertical="center"/>
    </xf>
    <xf numFmtId="38" fontId="0" fillId="0" borderId="24" xfId="0" applyNumberFormat="1" applyBorder="1" applyAlignment="1">
      <alignment horizontal="right" vertical="center"/>
    </xf>
    <xf numFmtId="0" fontId="0" fillId="8" borderId="73" xfId="0" applyFill="1" applyBorder="1" applyAlignment="1">
      <alignment horizontal="left" vertical="center"/>
    </xf>
    <xf numFmtId="0" fontId="0" fillId="8" borderId="74" xfId="0" applyFill="1" applyBorder="1" applyAlignment="1">
      <alignment horizontal="left" vertical="center"/>
    </xf>
    <xf numFmtId="0" fontId="0" fillId="8" borderId="78" xfId="0" applyFill="1" applyBorder="1" applyAlignment="1">
      <alignment horizontal="left" vertical="center"/>
    </xf>
    <xf numFmtId="38" fontId="0" fillId="8" borderId="62" xfId="1" applyFont="1" applyFill="1" applyBorder="1" applyAlignment="1">
      <alignment horizontal="right" vertical="center"/>
    </xf>
    <xf numFmtId="38" fontId="0" fillId="8" borderId="64" xfId="1" applyFont="1" applyFill="1" applyBorder="1" applyAlignment="1">
      <alignment horizontal="right" vertical="center"/>
    </xf>
    <xf numFmtId="38" fontId="0" fillId="8" borderId="73" xfId="1" applyFont="1" applyFill="1" applyBorder="1" applyAlignment="1">
      <alignment horizontal="right" vertical="center"/>
    </xf>
    <xf numFmtId="38" fontId="0" fillId="8" borderId="74" xfId="1" applyFont="1" applyFill="1" applyBorder="1" applyAlignment="1">
      <alignment horizontal="right" vertical="center"/>
    </xf>
    <xf numFmtId="38" fontId="0" fillId="8" borderId="78" xfId="1" applyFont="1" applyFill="1" applyBorder="1" applyAlignment="1">
      <alignment horizontal="right" vertical="center"/>
    </xf>
    <xf numFmtId="0" fontId="0" fillId="0" borderId="76" xfId="0" applyBorder="1" applyAlignment="1">
      <alignment horizontal="center" vertical="center" textRotation="255"/>
    </xf>
    <xf numFmtId="0" fontId="0" fillId="0" borderId="49" xfId="0" applyBorder="1" applyAlignment="1">
      <alignment horizontal="center" vertical="center" textRotation="255"/>
    </xf>
    <xf numFmtId="0" fontId="0" fillId="0" borderId="40" xfId="0" applyBorder="1" applyAlignment="1">
      <alignment horizontal="center" vertical="center" textRotation="255"/>
    </xf>
    <xf numFmtId="0" fontId="0" fillId="6" borderId="57" xfId="0" applyFill="1" applyBorder="1" applyAlignment="1">
      <alignment horizontal="center" vertical="center" textRotation="255"/>
    </xf>
    <xf numFmtId="0" fontId="0" fillId="6" borderId="60" xfId="0" applyFill="1" applyBorder="1" applyAlignment="1">
      <alignment horizontal="center" vertical="center" textRotation="255"/>
    </xf>
    <xf numFmtId="0" fontId="0" fillId="6" borderId="70" xfId="0" applyFill="1" applyBorder="1" applyAlignment="1">
      <alignment horizontal="center" vertical="center" textRotation="255"/>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14" fillId="2" borderId="77" xfId="0" applyFont="1" applyFill="1" applyBorder="1" applyAlignment="1">
      <alignment horizontal="center" vertical="center"/>
    </xf>
    <xf numFmtId="0" fontId="14" fillId="2" borderId="39" xfId="0" applyFont="1" applyFill="1" applyBorder="1" applyAlignment="1">
      <alignment horizontal="center" vertical="center"/>
    </xf>
    <xf numFmtId="0" fontId="9" fillId="0" borderId="73" xfId="0" applyFont="1" applyBorder="1" applyAlignment="1">
      <alignment horizontal="left" vertical="center"/>
    </xf>
    <xf numFmtId="0" fontId="0" fillId="0" borderId="74" xfId="0" applyBorder="1" applyAlignment="1">
      <alignment horizontal="left" vertical="center"/>
    </xf>
    <xf numFmtId="0" fontId="0" fillId="0" borderId="68"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horizontal="center" vertical="center"/>
    </xf>
    <xf numFmtId="0" fontId="0" fillId="0" borderId="25" xfId="0" applyBorder="1" applyAlignment="1">
      <alignment horizontal="center" vertical="top" wrapText="1"/>
    </xf>
    <xf numFmtId="0" fontId="0" fillId="0" borderId="27" xfId="0" applyBorder="1" applyAlignment="1">
      <alignment horizontal="center" vertical="top" wrapText="1"/>
    </xf>
    <xf numFmtId="0" fontId="0" fillId="0" borderId="72" xfId="0" applyBorder="1" applyAlignment="1">
      <alignment horizontal="left" vertical="top" wrapText="1"/>
    </xf>
    <xf numFmtId="0" fontId="0" fillId="0" borderId="79" xfId="0" applyBorder="1" applyAlignment="1">
      <alignment horizontal="left" vertical="top" wrapText="1"/>
    </xf>
    <xf numFmtId="0" fontId="0" fillId="0" borderId="77"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61" xfId="0" applyBorder="1" applyAlignment="1">
      <alignment horizontal="center" vertical="center"/>
    </xf>
    <xf numFmtId="0" fontId="0" fillId="0" borderId="12" xfId="0" applyBorder="1" applyAlignment="1">
      <alignment horizontal="center" vertical="center"/>
    </xf>
    <xf numFmtId="0" fontId="0" fillId="0" borderId="69" xfId="0" applyBorder="1" applyAlignment="1">
      <alignment horizontal="center" vertical="center"/>
    </xf>
    <xf numFmtId="0" fontId="0" fillId="10" borderId="74" xfId="0" applyFill="1" applyBorder="1" applyAlignment="1">
      <alignment horizontal="center" vertical="top" wrapText="1"/>
    </xf>
    <xf numFmtId="0" fontId="0" fillId="10" borderId="78" xfId="0" applyFill="1" applyBorder="1" applyAlignment="1">
      <alignment horizontal="center" vertical="top" wrapText="1"/>
    </xf>
    <xf numFmtId="0" fontId="0" fillId="9" borderId="68"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37" xfId="0" applyFill="1" applyBorder="1" applyAlignment="1">
      <alignment horizontal="center" vertical="center" wrapText="1"/>
    </xf>
    <xf numFmtId="38" fontId="14" fillId="8" borderId="73" xfId="1" applyFont="1" applyFill="1" applyBorder="1" applyAlignment="1">
      <alignment horizontal="right" vertical="center"/>
    </xf>
    <xf numFmtId="38" fontId="14" fillId="8" borderId="74" xfId="1" applyFont="1" applyFill="1" applyBorder="1" applyAlignment="1">
      <alignment horizontal="right" vertical="center"/>
    </xf>
    <xf numFmtId="38" fontId="14" fillId="8" borderId="78" xfId="1" applyFont="1" applyFill="1" applyBorder="1" applyAlignment="1">
      <alignment horizontal="right" vertical="center"/>
    </xf>
    <xf numFmtId="38" fontId="0" fillId="0" borderId="37" xfId="1" applyFont="1" applyBorder="1" applyAlignment="1">
      <alignment horizontal="right" vertical="center"/>
    </xf>
    <xf numFmtId="38" fontId="0" fillId="0" borderId="59" xfId="1" applyFont="1" applyBorder="1" applyAlignment="1">
      <alignment horizontal="right" vertical="center"/>
    </xf>
    <xf numFmtId="0" fontId="0" fillId="0" borderId="15" xfId="0" applyBorder="1" applyAlignment="1">
      <alignment horizontal="center" vertical="center"/>
    </xf>
    <xf numFmtId="38" fontId="0" fillId="0" borderId="68" xfId="1" applyFont="1" applyBorder="1" applyAlignment="1">
      <alignment horizontal="right" vertical="center"/>
    </xf>
    <xf numFmtId="38" fontId="0" fillId="0" borderId="45" xfId="1" applyFont="1" applyBorder="1" applyAlignment="1">
      <alignment horizontal="right" vertical="center"/>
    </xf>
    <xf numFmtId="38" fontId="0" fillId="0" borderId="72" xfId="1" applyFont="1" applyBorder="1" applyAlignment="1">
      <alignment horizontal="right" vertical="center"/>
    </xf>
    <xf numFmtId="38" fontId="0" fillId="0" borderId="79" xfId="1" applyFont="1" applyBorder="1" applyAlignment="1">
      <alignment horizontal="right"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0" fillId="0" borderId="70" xfId="0" applyBorder="1" applyAlignment="1">
      <alignment horizontal="right" vertical="center"/>
    </xf>
    <xf numFmtId="0" fontId="0" fillId="0" borderId="69" xfId="0" applyBorder="1" applyAlignment="1">
      <alignment horizontal="right" vertical="center"/>
    </xf>
    <xf numFmtId="0" fontId="0" fillId="0" borderId="71"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38" fontId="14" fillId="2" borderId="73" xfId="1" applyFont="1" applyFill="1" applyBorder="1" applyAlignment="1">
      <alignment horizontal="right" vertical="center"/>
    </xf>
    <xf numFmtId="38" fontId="14" fillId="2" borderId="78" xfId="1" applyFont="1" applyFill="1" applyBorder="1" applyAlignment="1">
      <alignment horizontal="right" vertical="center"/>
    </xf>
    <xf numFmtId="38" fontId="0" fillId="0" borderId="73" xfId="0" applyNumberFormat="1" applyBorder="1" applyAlignment="1">
      <alignment horizontal="right" vertical="center"/>
    </xf>
    <xf numFmtId="38" fontId="0" fillId="0" borderId="78" xfId="0" applyNumberFormat="1" applyBorder="1" applyAlignment="1">
      <alignment horizontal="right" vertical="center"/>
    </xf>
    <xf numFmtId="0" fontId="0" fillId="0" borderId="43" xfId="0" applyBorder="1" applyAlignment="1">
      <alignment horizontal="center" vertical="center"/>
    </xf>
    <xf numFmtId="38" fontId="0" fillId="0" borderId="39" xfId="1" applyFont="1" applyBorder="1" applyAlignment="1">
      <alignment horizontal="right" vertical="center"/>
    </xf>
    <xf numFmtId="38" fontId="14" fillId="2" borderId="48" xfId="1" applyFont="1" applyFill="1" applyBorder="1" applyAlignment="1">
      <alignment horizontal="right" vertical="center"/>
    </xf>
    <xf numFmtId="38" fontId="14" fillId="2" borderId="50" xfId="1" applyFont="1" applyFill="1" applyBorder="1" applyAlignment="1">
      <alignment horizontal="right" vertical="center"/>
    </xf>
    <xf numFmtId="38" fontId="14" fillId="2" borderId="37" xfId="1" applyFont="1" applyFill="1" applyBorder="1" applyAlignment="1">
      <alignment horizontal="right" vertical="center"/>
    </xf>
    <xf numFmtId="38" fontId="14" fillId="2" borderId="59" xfId="1" applyFont="1" applyFill="1" applyBorder="1" applyAlignment="1">
      <alignment horizontal="right" vertical="center"/>
    </xf>
    <xf numFmtId="38" fontId="0" fillId="0" borderId="48" xfId="0" applyNumberFormat="1" applyBorder="1" applyAlignment="1">
      <alignment horizontal="right" vertical="center"/>
    </xf>
    <xf numFmtId="0" fontId="0" fillId="0" borderId="50" xfId="0" applyBorder="1" applyAlignment="1">
      <alignment horizontal="right" vertical="center"/>
    </xf>
    <xf numFmtId="0" fontId="0" fillId="0" borderId="66" xfId="0" applyBorder="1" applyAlignment="1">
      <alignment horizontal="right" vertical="center"/>
    </xf>
    <xf numFmtId="0" fontId="0" fillId="0" borderId="67" xfId="0" applyBorder="1" applyAlignment="1">
      <alignment horizontal="right" vertical="center"/>
    </xf>
    <xf numFmtId="38" fontId="14" fillId="8" borderId="65" xfId="1" applyFont="1" applyFill="1" applyBorder="1" applyAlignment="1">
      <alignment horizontal="right" vertical="center"/>
    </xf>
    <xf numFmtId="0" fontId="0" fillId="10" borderId="11" xfId="0" applyFill="1" applyBorder="1" applyAlignment="1">
      <alignment horizontal="center" vertical="top" wrapText="1"/>
    </xf>
    <xf numFmtId="0" fontId="0" fillId="10" borderId="27" xfId="0" applyFill="1" applyBorder="1" applyAlignment="1">
      <alignment horizontal="center" vertical="top" wrapText="1"/>
    </xf>
    <xf numFmtId="38" fontId="0" fillId="10" borderId="71" xfId="1" applyFont="1" applyFill="1" applyBorder="1" applyAlignment="1">
      <alignment horizontal="right" vertical="center"/>
    </xf>
    <xf numFmtId="0" fontId="0" fillId="10" borderId="59" xfId="0" applyFill="1" applyBorder="1" applyAlignment="1">
      <alignment horizontal="right" vertical="center"/>
    </xf>
    <xf numFmtId="38" fontId="0" fillId="10" borderId="77" xfId="0" applyNumberFormat="1" applyFill="1" applyBorder="1" applyAlignment="1">
      <alignment horizontal="right" vertical="center"/>
    </xf>
    <xf numFmtId="38" fontId="0" fillId="10" borderId="38" xfId="0" applyNumberFormat="1" applyFill="1" applyBorder="1" applyAlignment="1">
      <alignment horizontal="right" vertical="center"/>
    </xf>
    <xf numFmtId="38" fontId="0" fillId="10" borderId="39" xfId="0" applyNumberFormat="1" applyFill="1" applyBorder="1" applyAlignment="1">
      <alignment horizontal="right" vertical="center"/>
    </xf>
    <xf numFmtId="38" fontId="0" fillId="10" borderId="74" xfId="1" applyFont="1" applyFill="1" applyBorder="1" applyAlignment="1">
      <alignment horizontal="right" vertical="center"/>
    </xf>
    <xf numFmtId="38" fontId="0" fillId="0" borderId="25" xfId="1" applyFont="1" applyBorder="1" applyAlignment="1">
      <alignment horizontal="right" vertical="center"/>
    </xf>
    <xf numFmtId="38" fontId="0" fillId="0" borderId="16" xfId="1" applyFont="1" applyBorder="1" applyAlignment="1">
      <alignment horizontal="right" vertical="center"/>
    </xf>
    <xf numFmtId="38" fontId="0" fillId="0" borderId="23" xfId="1" applyFont="1" applyBorder="1" applyAlignment="1">
      <alignment horizontal="right" vertical="center"/>
    </xf>
    <xf numFmtId="38" fontId="0" fillId="0" borderId="44" xfId="1" applyFont="1" applyBorder="1" applyAlignment="1">
      <alignment horizontal="right" vertical="center"/>
    </xf>
    <xf numFmtId="0" fontId="0" fillId="0" borderId="1" xfId="0" applyBorder="1" applyAlignment="1">
      <alignment horizontal="right" vertical="center"/>
    </xf>
    <xf numFmtId="0" fontId="0" fillId="0" borderId="5" xfId="0" applyBorder="1" applyAlignment="1">
      <alignment horizontal="right" vertical="center"/>
    </xf>
    <xf numFmtId="0" fontId="0" fillId="0" borderId="71" xfId="0" applyBorder="1" applyAlignment="1">
      <alignment horizontal="right" vertical="center"/>
    </xf>
    <xf numFmtId="38" fontId="14" fillId="2" borderId="77" xfId="1" applyFont="1" applyFill="1" applyBorder="1" applyAlignment="1">
      <alignment horizontal="right" vertical="center"/>
    </xf>
    <xf numFmtId="38" fontId="14" fillId="2" borderId="39" xfId="1" applyFont="1" applyFill="1" applyBorder="1" applyAlignment="1">
      <alignment horizontal="right" vertical="center"/>
    </xf>
    <xf numFmtId="38" fontId="0" fillId="0" borderId="4" xfId="0" applyNumberFormat="1" applyBorder="1" applyAlignment="1">
      <alignment horizontal="right" vertical="center"/>
    </xf>
    <xf numFmtId="0" fontId="0" fillId="0" borderId="2" xfId="0" applyBorder="1" applyAlignment="1">
      <alignment horizontal="right" vertical="center"/>
    </xf>
    <xf numFmtId="38" fontId="0" fillId="0" borderId="74" xfId="0" applyNumberFormat="1" applyBorder="1" applyAlignment="1">
      <alignment horizontal="right" vertical="center"/>
    </xf>
    <xf numFmtId="38" fontId="14" fillId="2" borderId="74" xfId="1" applyFont="1" applyFill="1" applyBorder="1" applyAlignment="1">
      <alignment horizontal="right" vertical="center"/>
    </xf>
    <xf numFmtId="0" fontId="0" fillId="3" borderId="73" xfId="0" applyFill="1" applyBorder="1" applyAlignment="1">
      <alignment horizontal="center" vertical="center"/>
    </xf>
    <xf numFmtId="0" fontId="0" fillId="3" borderId="78" xfId="0" applyFill="1" applyBorder="1" applyAlignment="1">
      <alignment horizontal="center" vertical="center"/>
    </xf>
    <xf numFmtId="38" fontId="0" fillId="0" borderId="75" xfId="1" applyFont="1" applyBorder="1" applyAlignment="1">
      <alignment horizontal="right" vertical="center"/>
    </xf>
    <xf numFmtId="38" fontId="0" fillId="0" borderId="65" xfId="1" applyFont="1" applyBorder="1" applyAlignment="1">
      <alignment horizontal="right" vertical="center"/>
    </xf>
    <xf numFmtId="38" fontId="14" fillId="2" borderId="4" xfId="1" applyFont="1" applyFill="1" applyBorder="1" applyAlignment="1">
      <alignment horizontal="right" vertical="center"/>
    </xf>
    <xf numFmtId="38" fontId="14" fillId="2" borderId="2" xfId="1" applyFont="1" applyFill="1" applyBorder="1" applyAlignment="1">
      <alignment horizontal="right" vertical="center"/>
    </xf>
    <xf numFmtId="0" fontId="0" fillId="0" borderId="16"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1" xfId="0" applyBorder="1" applyAlignment="1">
      <alignment horizontal="center" vertical="center"/>
    </xf>
    <xf numFmtId="0" fontId="0" fillId="0" borderId="5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17" fillId="0" borderId="52" xfId="0" applyFont="1" applyBorder="1" applyAlignment="1">
      <alignment horizontal="center" vertical="center"/>
    </xf>
    <xf numFmtId="0" fontId="0" fillId="12" borderId="73" xfId="0" applyFill="1" applyBorder="1" applyAlignment="1" applyProtection="1">
      <alignment horizontal="left" vertical="center"/>
      <protection locked="0"/>
    </xf>
    <xf numFmtId="0" fontId="0" fillId="12" borderId="74" xfId="0" applyFill="1" applyBorder="1" applyAlignment="1" applyProtection="1">
      <alignment horizontal="left" vertical="center"/>
      <protection locked="0"/>
    </xf>
    <xf numFmtId="0" fontId="0" fillId="12" borderId="78" xfId="0" applyFill="1" applyBorder="1" applyAlignment="1" applyProtection="1">
      <alignment horizontal="left" vertical="center"/>
      <protection locked="0"/>
    </xf>
    <xf numFmtId="0" fontId="0" fillId="0" borderId="42" xfId="0" applyBorder="1" applyAlignment="1">
      <alignment horizontal="center" vertical="center"/>
    </xf>
    <xf numFmtId="0" fontId="0" fillId="0" borderId="52" xfId="0" applyBorder="1" applyAlignment="1">
      <alignment horizontal="center" vertical="center"/>
    </xf>
    <xf numFmtId="0" fontId="0" fillId="12" borderId="55" xfId="0" applyFill="1" applyBorder="1" applyAlignment="1" applyProtection="1">
      <alignment horizontal="center" vertical="center"/>
      <protection locked="0"/>
    </xf>
    <xf numFmtId="0" fontId="0" fillId="12" borderId="53" xfId="0" applyFill="1" applyBorder="1" applyAlignment="1" applyProtection="1">
      <alignment horizontal="center" vertical="center"/>
      <protection locked="0"/>
    </xf>
    <xf numFmtId="0" fontId="0" fillId="12" borderId="55" xfId="0" applyFill="1" applyBorder="1" applyAlignment="1" applyProtection="1">
      <alignment horizontal="center" vertical="center" wrapText="1"/>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8" xfId="0" applyBorder="1" applyAlignment="1">
      <alignment horizontal="center" vertical="center"/>
    </xf>
    <xf numFmtId="0" fontId="14" fillId="2" borderId="0" xfId="0" applyFont="1" applyFill="1" applyAlignment="1">
      <alignment horizontal="left" vertical="center"/>
    </xf>
    <xf numFmtId="0" fontId="0" fillId="0" borderId="0" xfId="0" applyAlignment="1">
      <alignment horizontal="center" vertical="center"/>
    </xf>
    <xf numFmtId="0" fontId="0" fillId="0" borderId="76" xfId="0" applyBorder="1" applyAlignment="1">
      <alignment horizontal="center" vertical="center"/>
    </xf>
    <xf numFmtId="0" fontId="0" fillId="0" borderId="49" xfId="0" applyBorder="1" applyAlignment="1">
      <alignment horizontal="center" vertical="center"/>
    </xf>
    <xf numFmtId="0" fontId="0" fillId="0" borderId="40" xfId="0" applyBorder="1" applyAlignment="1">
      <alignment horizontal="center"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38" fontId="14" fillId="9" borderId="54" xfId="1" applyFont="1" applyFill="1" applyBorder="1" applyAlignment="1" applyProtection="1">
      <alignment horizontal="center" vertical="center"/>
      <protection locked="0"/>
    </xf>
    <xf numFmtId="38" fontId="14" fillId="9" borderId="42" xfId="1" applyFont="1" applyFill="1" applyBorder="1" applyAlignment="1" applyProtection="1">
      <alignment horizontal="center" vertical="center"/>
      <protection locked="0"/>
    </xf>
    <xf numFmtId="38" fontId="14" fillId="9" borderId="55" xfId="1" applyFont="1" applyFill="1" applyBorder="1" applyAlignment="1" applyProtection="1">
      <alignment horizontal="center" vertical="center"/>
      <protection locked="0"/>
    </xf>
    <xf numFmtId="38" fontId="14" fillId="9" borderId="51" xfId="1" applyFont="1" applyFill="1" applyBorder="1" applyAlignment="1" applyProtection="1">
      <alignment horizontal="center" vertical="center"/>
      <protection locked="0"/>
    </xf>
    <xf numFmtId="38" fontId="14" fillId="9" borderId="52" xfId="1" applyFont="1" applyFill="1" applyBorder="1" applyAlignment="1" applyProtection="1">
      <alignment horizontal="center" vertical="center"/>
      <protection locked="0"/>
    </xf>
    <xf numFmtId="38" fontId="14" fillId="9" borderId="53" xfId="1" applyFont="1" applyFill="1" applyBorder="1" applyAlignment="1" applyProtection="1">
      <alignment horizontal="center" vertical="center"/>
      <protection locked="0"/>
    </xf>
    <xf numFmtId="38" fontId="0" fillId="0" borderId="54" xfId="1" applyFont="1" applyBorder="1" applyAlignment="1">
      <alignment horizontal="center" vertical="center" wrapText="1"/>
    </xf>
    <xf numFmtId="38" fontId="0" fillId="0" borderId="42" xfId="1" applyFont="1" applyBorder="1" applyAlignment="1">
      <alignment horizontal="center" vertical="center" wrapText="1"/>
    </xf>
    <xf numFmtId="38" fontId="0" fillId="0" borderId="55" xfId="1" applyFont="1" applyBorder="1" applyAlignment="1">
      <alignment horizontal="center" vertical="center" wrapText="1"/>
    </xf>
    <xf numFmtId="38" fontId="0" fillId="0" borderId="41" xfId="1" applyFont="1" applyBorder="1" applyAlignment="1">
      <alignment horizontal="center" vertical="center" wrapText="1"/>
    </xf>
    <xf numFmtId="38" fontId="0" fillId="0" borderId="0" xfId="1" applyFont="1" applyBorder="1" applyAlignment="1">
      <alignment horizontal="center" vertical="center" wrapText="1"/>
    </xf>
    <xf numFmtId="38" fontId="0" fillId="0" borderId="56" xfId="1" applyFont="1" applyBorder="1" applyAlignment="1">
      <alignment horizontal="center" vertical="center" wrapText="1"/>
    </xf>
    <xf numFmtId="38" fontId="0" fillId="0" borderId="51" xfId="1" applyFont="1" applyBorder="1" applyAlignment="1">
      <alignment horizontal="center" vertical="center" wrapText="1"/>
    </xf>
    <xf numFmtId="38" fontId="0" fillId="0" borderId="52" xfId="1" applyFont="1" applyBorder="1" applyAlignment="1">
      <alignment horizontal="center" vertical="center" wrapText="1"/>
    </xf>
    <xf numFmtId="38" fontId="0" fillId="0" borderId="53" xfId="1" applyFont="1" applyBorder="1" applyAlignment="1">
      <alignment horizontal="center" vertical="center" wrapText="1"/>
    </xf>
    <xf numFmtId="0" fontId="0" fillId="0" borderId="54" xfId="0" applyBorder="1" applyAlignment="1">
      <alignment horizontal="center" vertical="center" wrapText="1"/>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28" fillId="0" borderId="15" xfId="0" applyFont="1" applyBorder="1" applyAlignment="1">
      <alignment horizontal="left" vertical="center" wrapText="1"/>
    </xf>
    <xf numFmtId="0" fontId="28" fillId="0" borderId="17" xfId="0" applyFont="1" applyBorder="1" applyAlignment="1">
      <alignment horizontal="left" vertical="center" wrapText="1"/>
    </xf>
    <xf numFmtId="38" fontId="14" fillId="6" borderId="54" xfId="1" applyFont="1" applyFill="1" applyBorder="1" applyAlignment="1">
      <alignment horizontal="center" vertical="center" wrapText="1"/>
    </xf>
    <xf numFmtId="38" fontId="14" fillId="6" borderId="42" xfId="1" applyFont="1" applyFill="1" applyBorder="1" applyAlignment="1">
      <alignment horizontal="center" vertical="center" wrapText="1"/>
    </xf>
    <xf numFmtId="38" fontId="14" fillId="6" borderId="55" xfId="1" applyFont="1" applyFill="1" applyBorder="1" applyAlignment="1">
      <alignment horizontal="center" vertical="center" wrapText="1"/>
    </xf>
    <xf numFmtId="38" fontId="14" fillId="6" borderId="41" xfId="1" applyFont="1" applyFill="1" applyBorder="1" applyAlignment="1">
      <alignment horizontal="center" vertical="center" wrapText="1"/>
    </xf>
    <xf numFmtId="38" fontId="14" fillId="6" borderId="0" xfId="1" applyFont="1" applyFill="1" applyBorder="1" applyAlignment="1">
      <alignment horizontal="center" vertical="center" wrapText="1"/>
    </xf>
    <xf numFmtId="38" fontId="14" fillId="6" borderId="56" xfId="1" applyFont="1" applyFill="1" applyBorder="1" applyAlignment="1">
      <alignment horizontal="center" vertical="center" wrapText="1"/>
    </xf>
    <xf numFmtId="38" fontId="14" fillId="9" borderId="73" xfId="1" applyFont="1" applyFill="1" applyBorder="1" applyAlignment="1" applyProtection="1">
      <alignment horizontal="center" vertical="center"/>
      <protection locked="0"/>
    </xf>
    <xf numFmtId="38" fontId="14" fillId="9" borderId="74" xfId="1" applyFont="1" applyFill="1" applyBorder="1" applyAlignment="1" applyProtection="1">
      <alignment horizontal="center" vertical="center"/>
      <protection locked="0"/>
    </xf>
    <xf numFmtId="38" fontId="14" fillId="9" borderId="78" xfId="1" applyFont="1" applyFill="1" applyBorder="1" applyAlignment="1" applyProtection="1">
      <alignment horizontal="center" vertical="center"/>
      <protection locked="0"/>
    </xf>
    <xf numFmtId="0" fontId="27" fillId="0" borderId="55" xfId="0" applyFont="1" applyBorder="1" applyAlignment="1">
      <alignment horizontal="center" vertical="center" wrapText="1"/>
    </xf>
    <xf numFmtId="0" fontId="27" fillId="0" borderId="58"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33" xfId="0" applyFont="1" applyBorder="1" applyAlignment="1">
      <alignment horizontal="center" vertical="center" wrapText="1"/>
    </xf>
    <xf numFmtId="38" fontId="0" fillId="0" borderId="28" xfId="1" applyFont="1" applyBorder="1" applyAlignment="1">
      <alignment horizontal="center" vertical="center"/>
    </xf>
    <xf numFmtId="38" fontId="0" fillId="0" borderId="59" xfId="1" applyFont="1" applyBorder="1" applyAlignment="1">
      <alignment horizontal="center" vertical="center"/>
    </xf>
    <xf numFmtId="38" fontId="0" fillId="0" borderId="35" xfId="1" applyFont="1" applyBorder="1" applyAlignment="1">
      <alignment horizontal="center" vertical="center"/>
    </xf>
    <xf numFmtId="38" fontId="0" fillId="0" borderId="37" xfId="1" applyFont="1" applyBorder="1" applyAlignment="1">
      <alignment horizontal="center" vertical="center"/>
    </xf>
    <xf numFmtId="38" fontId="0" fillId="2" borderId="9" xfId="1" applyFont="1" applyFill="1" applyBorder="1" applyAlignment="1">
      <alignment horizontal="center" vertical="center" wrapText="1"/>
    </xf>
    <xf numFmtId="38" fontId="0" fillId="2" borderId="38" xfId="1" applyFont="1" applyFill="1" applyBorder="1" applyAlignment="1">
      <alignment horizontal="center" vertical="center"/>
    </xf>
    <xf numFmtId="0" fontId="0" fillId="0" borderId="79" xfId="0" applyBorder="1" applyAlignment="1">
      <alignment horizontal="center" vertical="center"/>
    </xf>
    <xf numFmtId="38" fontId="23" fillId="0" borderId="26" xfId="1" applyFont="1" applyFill="1" applyBorder="1" applyAlignment="1" applyProtection="1">
      <alignment horizontal="center" vertical="center"/>
      <protection locked="0"/>
    </xf>
    <xf numFmtId="38" fontId="23" fillId="0" borderId="14" xfId="1" applyFont="1" applyFill="1" applyBorder="1" applyAlignment="1" applyProtection="1">
      <alignment horizontal="center" vertical="center"/>
      <protection locked="0"/>
    </xf>
    <xf numFmtId="38" fontId="20" fillId="0" borderId="42" xfId="1" applyFont="1" applyBorder="1" applyAlignment="1">
      <alignment horizontal="left" vertical="center"/>
    </xf>
    <xf numFmtId="38" fontId="20" fillId="0" borderId="55" xfId="1" applyFont="1" applyBorder="1" applyAlignment="1">
      <alignment horizontal="left" vertical="center"/>
    </xf>
    <xf numFmtId="38" fontId="20" fillId="0" borderId="66" xfId="1" applyFont="1" applyBorder="1" applyAlignment="1">
      <alignment horizontal="right" vertical="center"/>
    </xf>
    <xf numFmtId="38" fontId="20" fillId="0" borderId="71" xfId="1" applyFont="1" applyBorder="1" applyAlignment="1">
      <alignment horizontal="right" vertical="center"/>
    </xf>
    <xf numFmtId="38" fontId="20" fillId="0" borderId="71" xfId="1" applyFont="1" applyBorder="1" applyAlignment="1">
      <alignment horizontal="left" vertical="center"/>
    </xf>
    <xf numFmtId="38" fontId="20" fillId="0" borderId="67" xfId="1" applyFont="1" applyBorder="1" applyAlignment="1">
      <alignment horizontal="left" vertical="center"/>
    </xf>
    <xf numFmtId="38" fontId="20" fillId="0" borderId="54" xfId="1" applyFont="1" applyBorder="1" applyAlignment="1">
      <alignment horizontal="right" vertical="center"/>
    </xf>
    <xf numFmtId="38" fontId="20" fillId="0" borderId="42" xfId="1" applyFont="1" applyBorder="1" applyAlignment="1">
      <alignment horizontal="right" vertical="center"/>
    </xf>
    <xf numFmtId="38" fontId="23" fillId="0" borderId="18" xfId="1" applyFont="1" applyFill="1" applyBorder="1" applyAlignment="1" applyProtection="1">
      <alignment horizontal="center" vertical="center"/>
      <protection locked="0"/>
    </xf>
    <xf numFmtId="38" fontId="23" fillId="0" borderId="32" xfId="1" applyFont="1" applyFill="1" applyBorder="1" applyAlignment="1" applyProtection="1">
      <alignment horizontal="center" vertical="center"/>
      <protection locked="0"/>
    </xf>
    <xf numFmtId="38" fontId="23" fillId="0" borderId="11" xfId="1" applyFont="1" applyFill="1" applyBorder="1" applyAlignment="1" applyProtection="1">
      <alignment horizontal="center" vertical="center"/>
      <protection locked="0"/>
    </xf>
    <xf numFmtId="38" fontId="23" fillId="0" borderId="8" xfId="1" applyFont="1" applyFill="1" applyBorder="1" applyAlignment="1" applyProtection="1">
      <alignment horizontal="center" vertical="center"/>
      <protection locked="0"/>
    </xf>
    <xf numFmtId="38" fontId="23" fillId="0" borderId="35" xfId="1" applyFont="1" applyBorder="1" applyAlignment="1">
      <alignment horizontal="right" vertical="center"/>
    </xf>
    <xf numFmtId="38" fontId="23" fillId="0" borderId="6" xfId="1" applyFont="1" applyBorder="1" applyAlignment="1">
      <alignment horizontal="right" vertical="center"/>
    </xf>
    <xf numFmtId="38" fontId="23" fillId="0" borderId="9" xfId="1" applyFont="1" applyBorder="1" applyAlignment="1">
      <alignment horizontal="right" vertical="center"/>
    </xf>
    <xf numFmtId="38" fontId="23" fillId="0" borderId="28" xfId="1" applyFont="1" applyBorder="1" applyAlignment="1">
      <alignment horizontal="right" vertical="center"/>
    </xf>
    <xf numFmtId="38" fontId="23" fillId="0" borderId="62" xfId="1" applyFont="1" applyBorder="1" applyAlignment="1">
      <alignment horizontal="right" vertical="center"/>
    </xf>
    <xf numFmtId="38" fontId="23" fillId="0" borderId="75" xfId="1" applyFont="1" applyBorder="1" applyAlignment="1">
      <alignment horizontal="right" vertical="center"/>
    </xf>
    <xf numFmtId="38" fontId="23" fillId="0" borderId="63" xfId="1" applyFont="1" applyBorder="1" applyAlignment="1">
      <alignment horizontal="right" vertical="center"/>
    </xf>
    <xf numFmtId="38" fontId="23" fillId="0" borderId="64" xfId="1" applyFont="1" applyBorder="1" applyAlignment="1">
      <alignment horizontal="right" vertical="center"/>
    </xf>
    <xf numFmtId="0" fontId="17" fillId="0" borderId="12"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8" fontId="23" fillId="0" borderId="57" xfId="1" applyFont="1" applyFill="1" applyBorder="1" applyAlignment="1" applyProtection="1">
      <alignment horizontal="right" vertical="center"/>
    </xf>
    <xf numFmtId="38" fontId="23" fillId="0" borderId="10" xfId="1" applyFont="1" applyFill="1" applyBorder="1" applyAlignment="1" applyProtection="1">
      <alignment horizontal="right" vertical="center"/>
    </xf>
    <xf numFmtId="38" fontId="23" fillId="0" borderId="58" xfId="1" applyFont="1" applyFill="1" applyBorder="1" applyAlignment="1" applyProtection="1">
      <alignment horizontal="right" vertical="center"/>
    </xf>
    <xf numFmtId="38" fontId="23" fillId="0" borderId="73" xfId="1" applyFont="1" applyBorder="1" applyAlignment="1">
      <alignment horizontal="right" vertical="center"/>
    </xf>
    <xf numFmtId="38" fontId="23" fillId="0" borderId="74" xfId="1" applyFont="1" applyBorder="1" applyAlignment="1">
      <alignment horizontal="right" vertical="center"/>
    </xf>
    <xf numFmtId="38" fontId="23" fillId="0" borderId="78" xfId="1" applyFont="1" applyBorder="1" applyAlignment="1">
      <alignment horizontal="right"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8" xfId="0" applyFont="1" applyBorder="1" applyAlignment="1">
      <alignment horizontal="center" vertical="center"/>
    </xf>
    <xf numFmtId="0" fontId="21" fillId="0" borderId="62"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65" xfId="0" applyFont="1" applyBorder="1" applyAlignment="1">
      <alignment horizontal="center" vertical="center" shrinkToFi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61" xfId="0" applyFont="1" applyBorder="1" applyAlignment="1">
      <alignment horizontal="center" vertical="center"/>
    </xf>
    <xf numFmtId="0" fontId="17" fillId="0" borderId="9" xfId="0" applyFont="1" applyBorder="1" applyAlignment="1">
      <alignment horizontal="center" vertical="center"/>
    </xf>
    <xf numFmtId="38" fontId="0" fillId="0" borderId="18" xfId="1" applyFont="1" applyBorder="1" applyAlignment="1">
      <alignment horizontal="center" vertical="center"/>
    </xf>
    <xf numFmtId="38" fontId="0" fillId="0" borderId="26" xfId="1" applyFont="1" applyBorder="1" applyAlignment="1">
      <alignment horizontal="center" vertical="center"/>
    </xf>
    <xf numFmtId="38" fontId="0" fillId="0" borderId="14" xfId="1" applyFont="1" applyBorder="1" applyAlignment="1">
      <alignment horizontal="center" vertical="center"/>
    </xf>
    <xf numFmtId="38" fontId="0" fillId="0" borderId="19" xfId="1" applyFont="1" applyBorder="1" applyAlignment="1">
      <alignment horizontal="center" vertical="center"/>
    </xf>
    <xf numFmtId="38" fontId="0" fillId="0" borderId="11" xfId="1" applyFont="1" applyBorder="1" applyAlignment="1">
      <alignment horizontal="center" vertical="center"/>
    </xf>
    <xf numFmtId="38" fontId="0" fillId="0" borderId="8" xfId="1" applyFont="1" applyBorder="1" applyAlignment="1">
      <alignment horizontal="center" vertical="center"/>
    </xf>
    <xf numFmtId="38" fontId="0" fillId="0" borderId="7" xfId="1" applyFont="1" applyBorder="1" applyAlignment="1">
      <alignment horizontal="center" vertical="center"/>
    </xf>
    <xf numFmtId="38" fontId="0" fillId="0" borderId="62" xfId="1" applyFont="1" applyBorder="1" applyAlignment="1">
      <alignment horizontal="center" vertical="center"/>
    </xf>
    <xf numFmtId="38" fontId="0" fillId="0" borderId="75" xfId="1" applyFont="1" applyBorder="1" applyAlignment="1">
      <alignment horizontal="center" vertical="center"/>
    </xf>
    <xf numFmtId="38" fontId="0" fillId="0" borderId="63" xfId="1" applyFont="1" applyBorder="1" applyAlignment="1">
      <alignment horizontal="center" vertical="center"/>
    </xf>
    <xf numFmtId="38" fontId="0" fillId="0" borderId="64" xfId="1" applyFont="1" applyBorder="1" applyAlignment="1">
      <alignment horizontal="center" vertical="center"/>
    </xf>
    <xf numFmtId="38" fontId="0" fillId="0" borderId="13" xfId="1" applyFont="1" applyBorder="1" applyAlignment="1">
      <alignment horizontal="center" vertical="center"/>
    </xf>
    <xf numFmtId="38" fontId="0" fillId="0" borderId="34" xfId="1" applyFont="1" applyBorder="1" applyAlignment="1">
      <alignment horizontal="center" vertical="center"/>
    </xf>
    <xf numFmtId="38" fontId="23" fillId="10" borderId="66" xfId="1" applyFont="1" applyFill="1" applyBorder="1" applyAlignment="1" applyProtection="1">
      <alignment horizontal="right" vertical="center"/>
      <protection locked="0"/>
    </xf>
    <xf numFmtId="38" fontId="23" fillId="10" borderId="71" xfId="1" applyFont="1" applyFill="1" applyBorder="1" applyAlignment="1" applyProtection="1">
      <alignment horizontal="right" vertical="center"/>
      <protection locked="0"/>
    </xf>
    <xf numFmtId="38" fontId="23" fillId="10" borderId="25" xfId="1" applyFont="1" applyFill="1" applyBorder="1" applyAlignment="1" applyProtection="1">
      <alignment horizontal="right" vertical="center"/>
      <protection locked="0"/>
    </xf>
    <xf numFmtId="38" fontId="23" fillId="2" borderId="60" xfId="1" applyFont="1" applyFill="1" applyBorder="1" applyAlignment="1" applyProtection="1">
      <alignment horizontal="right" vertical="center"/>
      <protection locked="0"/>
    </xf>
    <xf numFmtId="38" fontId="23" fillId="2" borderId="5" xfId="1" applyFont="1" applyFill="1" applyBorder="1" applyAlignment="1" applyProtection="1">
      <alignment horizontal="right" vertical="center"/>
      <protection locked="0"/>
    </xf>
    <xf numFmtId="38" fontId="23" fillId="2" borderId="26" xfId="1" applyFont="1" applyFill="1" applyBorder="1" applyAlignment="1" applyProtection="1">
      <alignment horizontal="right" vertical="center"/>
      <protection locked="0"/>
    </xf>
    <xf numFmtId="0" fontId="17" fillId="0" borderId="16" xfId="0" applyFont="1" applyBorder="1" applyAlignment="1">
      <alignment horizontal="center" vertical="center"/>
    </xf>
    <xf numFmtId="0" fontId="17" fillId="0" borderId="23" xfId="0" applyFont="1" applyBorder="1" applyAlignment="1">
      <alignment horizontal="center" vertical="center"/>
    </xf>
    <xf numFmtId="38" fontId="23" fillId="3" borderId="32" xfId="1" applyFont="1" applyFill="1" applyBorder="1" applyAlignment="1" applyProtection="1">
      <alignment horizontal="center" vertical="center"/>
      <protection locked="0"/>
    </xf>
    <xf numFmtId="38" fontId="23" fillId="3" borderId="11" xfId="1" applyFont="1" applyFill="1" applyBorder="1" applyAlignment="1" applyProtection="1">
      <alignment horizontal="center" vertical="center"/>
      <protection locked="0"/>
    </xf>
    <xf numFmtId="38" fontId="23" fillId="3" borderId="8" xfId="1" applyFont="1" applyFill="1" applyBorder="1" applyAlignment="1" applyProtection="1">
      <alignment horizontal="center" vertical="center"/>
      <protection locked="0"/>
    </xf>
    <xf numFmtId="38" fontId="23" fillId="0" borderId="60" xfId="1" applyFont="1" applyFill="1" applyBorder="1" applyAlignment="1" applyProtection="1">
      <alignment horizontal="center" vertical="center"/>
      <protection locked="0"/>
    </xf>
    <xf numFmtId="38" fontId="23" fillId="0" borderId="5" xfId="1" applyFont="1" applyFill="1" applyBorder="1" applyAlignment="1" applyProtection="1">
      <alignment horizontal="center" vertical="center"/>
      <protection locked="0"/>
    </xf>
    <xf numFmtId="0" fontId="19" fillId="0" borderId="54" xfId="0" applyFont="1" applyBorder="1" applyAlignment="1">
      <alignment horizontal="center" vertical="center"/>
    </xf>
    <xf numFmtId="0" fontId="19" fillId="0" borderId="42" xfId="0" applyFont="1" applyBorder="1" applyAlignment="1">
      <alignment horizontal="center" vertical="center"/>
    </xf>
    <xf numFmtId="0" fontId="19" fillId="0" borderId="55"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26" fillId="0" borderId="78" xfId="0" applyFont="1" applyBorder="1" applyAlignment="1">
      <alignment horizontal="center" vertical="center"/>
    </xf>
    <xf numFmtId="0" fontId="14" fillId="0" borderId="42"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52" xfId="0" applyFont="1" applyBorder="1" applyAlignment="1">
      <alignment horizontal="center" vertical="center" textRotation="255"/>
    </xf>
    <xf numFmtId="0" fontId="21" fillId="0" borderId="42"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77" xfId="0" applyFont="1" applyBorder="1" applyAlignment="1">
      <alignment horizontal="center"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15" fillId="0" borderId="0" xfId="0" applyFont="1" applyAlignment="1">
      <alignment horizontal="left" vertical="center" wrapText="1"/>
    </xf>
    <xf numFmtId="0" fontId="0" fillId="0" borderId="57" xfId="0" applyBorder="1" applyAlignment="1">
      <alignment horizontal="center" vertical="center"/>
    </xf>
    <xf numFmtId="0" fontId="0" fillId="0" borderId="10" xfId="0" applyBorder="1" applyAlignment="1">
      <alignment horizontal="center" vertical="center"/>
    </xf>
    <xf numFmtId="0" fontId="0" fillId="0" borderId="58" xfId="0" applyBorder="1" applyAlignment="1">
      <alignment horizontal="center" vertical="center"/>
    </xf>
    <xf numFmtId="3" fontId="8" fillId="0" borderId="14" xfId="29" applyNumberFormat="1" applyFont="1" applyBorder="1" applyAlignment="1">
      <alignment horizontal="center" vertical="center" wrapText="1"/>
    </xf>
    <xf numFmtId="10" fontId="0" fillId="0" borderId="9" xfId="75" applyNumberFormat="1" applyFont="1" applyBorder="1" applyAlignment="1">
      <alignment horizontal="center" vertical="center"/>
    </xf>
    <xf numFmtId="10" fontId="0" fillId="0" borderId="8" xfId="75" applyNumberFormat="1" applyFont="1" applyBorder="1" applyAlignment="1">
      <alignment horizontal="center" vertical="center"/>
    </xf>
    <xf numFmtId="10" fontId="0" fillId="0" borderId="28" xfId="75" applyNumberFormat="1" applyFont="1" applyBorder="1" applyAlignment="1">
      <alignment horizontal="center" vertical="center"/>
    </xf>
    <xf numFmtId="10" fontId="0" fillId="0" borderId="34" xfId="75" applyNumberFormat="1" applyFont="1" applyBorder="1" applyAlignment="1">
      <alignment horizontal="center" vertical="center"/>
    </xf>
    <xf numFmtId="3" fontId="8" fillId="0" borderId="21" xfId="29" applyNumberFormat="1" applyFont="1" applyBorder="1" applyAlignment="1">
      <alignment horizontal="center" vertical="center" wrapText="1"/>
    </xf>
    <xf numFmtId="10" fontId="0" fillId="0" borderId="38" xfId="75" applyNumberFormat="1" applyFont="1" applyBorder="1" applyAlignment="1">
      <alignment horizontal="center" vertical="center"/>
    </xf>
    <xf numFmtId="10" fontId="0" fillId="0" borderId="59" xfId="75" applyNumberFormat="1" applyFont="1" applyBorder="1" applyAlignment="1">
      <alignment horizontal="center" vertical="center"/>
    </xf>
    <xf numFmtId="3" fontId="8" fillId="0" borderId="15" xfId="29" applyNumberFormat="1" applyFont="1" applyBorder="1" applyAlignment="1">
      <alignment horizontal="center" vertical="center" wrapText="1"/>
    </xf>
    <xf numFmtId="3" fontId="8" fillId="0" borderId="18" xfId="29" applyNumberFormat="1" applyFont="1" applyBorder="1" applyAlignment="1">
      <alignment horizontal="center" vertical="center" wrapText="1"/>
    </xf>
    <xf numFmtId="3" fontId="8" fillId="0" borderId="20" xfId="29" applyNumberFormat="1" applyFont="1" applyBorder="1" applyAlignment="1">
      <alignment horizontal="center" vertical="center" wrapText="1"/>
    </xf>
    <xf numFmtId="3" fontId="8" fillId="0" borderId="16" xfId="29" applyNumberFormat="1" applyFont="1" applyBorder="1" applyAlignment="1">
      <alignment horizontal="center" vertical="center" wrapText="1"/>
    </xf>
    <xf numFmtId="10" fontId="0" fillId="0" borderId="44" xfId="75" applyNumberFormat="1" applyFont="1" applyBorder="1" applyAlignment="1">
      <alignment horizontal="center" vertical="center"/>
    </xf>
    <xf numFmtId="10" fontId="0" fillId="0" borderId="23" xfId="0" applyNumberFormat="1" applyBorder="1" applyAlignment="1">
      <alignment horizontal="center" vertical="center"/>
    </xf>
    <xf numFmtId="0" fontId="0" fillId="0" borderId="24" xfId="0" applyBorder="1" applyAlignment="1">
      <alignment horizontal="center" vertical="center"/>
    </xf>
    <xf numFmtId="10" fontId="0" fillId="0" borderId="45" xfId="75" applyNumberFormat="1" applyFont="1" applyBorder="1" applyAlignment="1">
      <alignment horizontal="center" vertical="center"/>
    </xf>
    <xf numFmtId="3" fontId="8" fillId="0" borderId="23" xfId="29" applyNumberFormat="1" applyFont="1" applyBorder="1" applyAlignment="1">
      <alignment horizontal="center" vertical="center" wrapText="1"/>
    </xf>
    <xf numFmtId="3" fontId="8" fillId="0" borderId="13" xfId="29" applyNumberFormat="1" applyFont="1" applyBorder="1" applyAlignment="1">
      <alignment horizontal="center" vertical="center" wrapText="1"/>
    </xf>
    <xf numFmtId="3" fontId="8" fillId="0" borderId="8" xfId="29" applyNumberFormat="1" applyFont="1" applyBorder="1" applyAlignment="1">
      <alignment horizontal="center" vertical="center" wrapText="1"/>
    </xf>
    <xf numFmtId="3" fontId="8" fillId="0" borderId="9" xfId="29" applyNumberFormat="1" applyFont="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10" fontId="0" fillId="0" borderId="7" xfId="0" applyNumberFormat="1" applyBorder="1" applyAlignment="1">
      <alignment horizontal="center" vertical="center"/>
    </xf>
    <xf numFmtId="10" fontId="0" fillId="0" borderId="32" xfId="0" applyNumberFormat="1" applyBorder="1" applyAlignment="1">
      <alignment horizontal="center" vertical="center"/>
    </xf>
    <xf numFmtId="10" fontId="0" fillId="0" borderId="10" xfId="0" applyNumberFormat="1" applyBorder="1" applyAlignment="1">
      <alignment horizontal="center" vertical="center"/>
    </xf>
    <xf numFmtId="10" fontId="0" fillId="0" borderId="8" xfId="0" applyNumberFormat="1" applyBorder="1" applyAlignment="1">
      <alignment horizontal="center" vertical="center"/>
    </xf>
    <xf numFmtId="10" fontId="0" fillId="2" borderId="5" xfId="75" applyNumberFormat="1" applyFont="1" applyFill="1" applyBorder="1" applyAlignment="1">
      <alignment horizontal="center" vertical="center"/>
    </xf>
    <xf numFmtId="10" fontId="0" fillId="2" borderId="61" xfId="75" applyNumberFormat="1" applyFont="1" applyFill="1" applyBorder="1" applyAlignment="1">
      <alignment horizontal="center" vertical="center"/>
    </xf>
    <xf numFmtId="10" fontId="0" fillId="0" borderId="3" xfId="75" applyNumberFormat="1" applyFont="1" applyBorder="1" applyAlignment="1">
      <alignment horizontal="center" vertical="center"/>
    </xf>
    <xf numFmtId="10" fontId="0" fillId="0" borderId="50" xfId="75" applyNumberFormat="1" applyFont="1" applyBorder="1" applyAlignment="1">
      <alignment horizontal="center" vertical="center"/>
    </xf>
    <xf numFmtId="0" fontId="0" fillId="0" borderId="39" xfId="0" applyBorder="1" applyAlignment="1">
      <alignment horizontal="center" vertical="center" wrapText="1"/>
    </xf>
    <xf numFmtId="0" fontId="0" fillId="0" borderId="53" xfId="0" applyBorder="1" applyAlignment="1">
      <alignment horizontal="center" vertical="center" wrapText="1"/>
    </xf>
    <xf numFmtId="3" fontId="8" fillId="0" borderId="14" xfId="29" applyNumberFormat="1" applyFont="1" applyBorder="1" applyAlignment="1">
      <alignment vertical="center" wrapText="1"/>
    </xf>
    <xf numFmtId="0" fontId="8" fillId="0" borderId="14" xfId="29" applyFont="1" applyBorder="1">
      <alignment vertical="center"/>
    </xf>
    <xf numFmtId="0" fontId="8" fillId="0" borderId="21" xfId="29" applyFont="1" applyBorder="1">
      <alignment vertical="center"/>
    </xf>
    <xf numFmtId="10" fontId="0" fillId="0" borderId="14" xfId="75" applyNumberFormat="1" applyFont="1" applyBorder="1" applyAlignment="1">
      <alignment horizontal="center" vertical="center"/>
    </xf>
    <xf numFmtId="10" fontId="0" fillId="0" borderId="21" xfId="75" applyNumberFormat="1" applyFont="1" applyBorder="1" applyAlignment="1">
      <alignment horizontal="center" vertical="center"/>
    </xf>
    <xf numFmtId="10" fontId="0" fillId="0" borderId="19" xfId="75" applyNumberFormat="1" applyFont="1" applyBorder="1" applyAlignment="1">
      <alignment horizontal="center" vertical="center"/>
    </xf>
    <xf numFmtId="10" fontId="0" fillId="0" borderId="22" xfId="75" applyNumberFormat="1" applyFont="1" applyBorder="1" applyAlignment="1">
      <alignment horizontal="center" vertical="center"/>
    </xf>
    <xf numFmtId="0" fontId="8" fillId="0" borderId="14" xfId="29" applyFont="1" applyBorder="1" applyAlignment="1">
      <alignment horizontal="center" vertical="center"/>
    </xf>
    <xf numFmtId="0" fontId="8" fillId="0" borderId="21" xfId="29" applyFont="1" applyBorder="1" applyAlignment="1">
      <alignment horizontal="center" vertical="center"/>
    </xf>
    <xf numFmtId="3" fontId="8" fillId="0" borderId="32" xfId="29" applyNumberFormat="1" applyFont="1" applyBorder="1" applyAlignment="1">
      <alignment horizontal="center" vertical="center" wrapText="1"/>
    </xf>
    <xf numFmtId="3" fontId="8" fillId="0" borderId="8" xfId="29" applyNumberFormat="1" applyFont="1" applyBorder="1" applyAlignment="1">
      <alignment vertical="center" wrapText="1"/>
    </xf>
    <xf numFmtId="10" fontId="0" fillId="0" borderId="34" xfId="0" applyNumberFormat="1" applyBorder="1" applyAlignment="1">
      <alignment horizontal="center" vertical="center"/>
    </xf>
    <xf numFmtId="0" fontId="0" fillId="0" borderId="22" xfId="0" applyBorder="1" applyAlignment="1">
      <alignment horizontal="center" vertical="center"/>
    </xf>
    <xf numFmtId="0" fontId="8" fillId="0" borderId="9" xfId="29" applyFont="1" applyBorder="1" applyAlignment="1">
      <alignment horizontal="center" vertical="center"/>
    </xf>
    <xf numFmtId="10" fontId="0" fillId="0" borderId="16" xfId="75" applyNumberFormat="1" applyFont="1" applyBorder="1" applyAlignment="1">
      <alignment horizontal="center" vertical="center"/>
    </xf>
    <xf numFmtId="10" fontId="0" fillId="0" borderId="17" xfId="0" applyNumberFormat="1" applyBorder="1" applyAlignment="1">
      <alignment horizontal="center" vertical="center"/>
    </xf>
    <xf numFmtId="0" fontId="0" fillId="0" borderId="28" xfId="0" applyBorder="1" applyAlignment="1">
      <alignment horizontal="center" vertical="center"/>
    </xf>
    <xf numFmtId="10" fontId="0" fillId="0" borderId="17" xfId="75" applyNumberFormat="1" applyFont="1" applyBorder="1" applyAlignment="1">
      <alignment horizontal="center" vertical="center"/>
    </xf>
    <xf numFmtId="0" fontId="0" fillId="0" borderId="57" xfId="0" applyBorder="1" applyAlignment="1">
      <alignment horizontal="center" vertical="center" wrapText="1"/>
    </xf>
    <xf numFmtId="0" fontId="0" fillId="0" borderId="10" xfId="0" applyBorder="1" applyAlignment="1">
      <alignment horizontal="center" vertical="center" wrapText="1"/>
    </xf>
    <xf numFmtId="0" fontId="0" fillId="0" borderId="58" xfId="0" applyBorder="1" applyAlignment="1">
      <alignment horizontal="center" vertical="center" wrapText="1"/>
    </xf>
    <xf numFmtId="38" fontId="23" fillId="13" borderId="32" xfId="1" applyFont="1" applyFill="1" applyBorder="1" applyAlignment="1" applyProtection="1">
      <alignment horizontal="center" vertical="center"/>
      <protection locked="0"/>
    </xf>
    <xf numFmtId="38" fontId="23" fillId="13" borderId="11" xfId="1" applyFont="1" applyFill="1" applyBorder="1" applyAlignment="1" applyProtection="1">
      <alignment horizontal="center" vertical="center"/>
      <protection locked="0"/>
    </xf>
    <xf numFmtId="38" fontId="23" fillId="13" borderId="8" xfId="1" applyFont="1" applyFill="1" applyBorder="1" applyAlignment="1" applyProtection="1">
      <alignment horizontal="center" vertical="center"/>
      <protection locked="0"/>
    </xf>
    <xf numFmtId="38" fontId="0" fillId="13" borderId="8" xfId="1" applyFont="1" applyFill="1" applyBorder="1">
      <alignment vertical="center"/>
    </xf>
    <xf numFmtId="38" fontId="0" fillId="13" borderId="34" xfId="1" applyFont="1" applyFill="1" applyBorder="1">
      <alignment vertical="center"/>
    </xf>
    <xf numFmtId="38" fontId="23" fillId="13" borderId="18" xfId="1" applyFont="1" applyFill="1" applyBorder="1" applyAlignment="1" applyProtection="1">
      <alignment horizontal="center" vertical="center"/>
      <protection locked="0"/>
    </xf>
    <xf numFmtId="38" fontId="23" fillId="13" borderId="26" xfId="1" applyFont="1" applyFill="1" applyBorder="1" applyAlignment="1" applyProtection="1">
      <alignment horizontal="center" vertical="center"/>
      <protection locked="0"/>
    </xf>
    <xf numFmtId="38" fontId="23" fillId="13" borderId="14" xfId="1" applyFont="1" applyFill="1" applyBorder="1" applyAlignment="1" applyProtection="1">
      <alignment horizontal="center" vertical="center"/>
      <protection locked="0"/>
    </xf>
    <xf numFmtId="38" fontId="0" fillId="13" borderId="14" xfId="1" applyFont="1" applyFill="1" applyBorder="1">
      <alignment vertical="center"/>
    </xf>
    <xf numFmtId="38" fontId="0" fillId="13" borderId="19" xfId="1" applyFont="1" applyFill="1" applyBorder="1">
      <alignment vertical="center"/>
    </xf>
    <xf numFmtId="38" fontId="0" fillId="13" borderId="13" xfId="1" applyFont="1" applyFill="1" applyBorder="1">
      <alignment vertical="center"/>
    </xf>
    <xf numFmtId="38" fontId="23" fillId="13" borderId="14" xfId="1" applyFont="1" applyFill="1" applyBorder="1" applyAlignment="1" applyProtection="1">
      <alignment vertical="center"/>
      <protection locked="0"/>
    </xf>
    <xf numFmtId="38" fontId="23" fillId="13" borderId="19" xfId="1" applyFont="1" applyFill="1" applyBorder="1" applyAlignment="1" applyProtection="1">
      <alignment vertical="center"/>
      <protection locked="0"/>
    </xf>
    <xf numFmtId="38" fontId="0" fillId="13" borderId="26" xfId="1" applyFont="1" applyFill="1" applyBorder="1">
      <alignment vertical="center"/>
    </xf>
    <xf numFmtId="38" fontId="23" fillId="13" borderId="13" xfId="1" applyFont="1" applyFill="1" applyBorder="1" applyAlignment="1" applyProtection="1">
      <alignment vertical="center"/>
      <protection locked="0"/>
    </xf>
    <xf numFmtId="0" fontId="0" fillId="0" borderId="0" xfId="0" applyFill="1">
      <alignment vertical="center"/>
    </xf>
  </cellXfs>
  <cellStyles count="79">
    <cellStyle name="パーセント" xfId="75" builtinId="5"/>
    <cellStyle name="パーセント 2" xfId="3" xr:uid="{616FBA4B-D9EA-45B0-A855-728281C7423A}"/>
    <cellStyle name="パーセント 3" xfId="4" xr:uid="{989A6E18-F004-477C-8D1E-A63D054D8828}"/>
    <cellStyle name="桁区切り" xfId="1" builtinId="6"/>
    <cellStyle name="桁区切り 10" xfId="72" xr:uid="{599A5E3C-E0D2-4C62-B807-C5A19B78020D}"/>
    <cellStyle name="桁区切り 2" xfId="5" xr:uid="{514A3F04-8C1E-4201-9CAC-0CE0D3B46535}"/>
    <cellStyle name="桁区切り 2 2" xfId="6" xr:uid="{D1A4A6B2-F981-44A7-9FF7-DA5A157D91C0}"/>
    <cellStyle name="桁区切り 3" xfId="7" xr:uid="{E77ECEB5-2FF2-4E74-973B-1492E1AB25E8}"/>
    <cellStyle name="桁区切り 3 2" xfId="42" xr:uid="{0F95E45C-4A85-414E-A138-DEEC9EF31213}"/>
    <cellStyle name="桁区切り 4" xfId="8" xr:uid="{ED8B5317-D5C8-4C1E-873E-948C1E6CE116}"/>
    <cellStyle name="桁区切り 4 2" xfId="43" xr:uid="{A015D18B-9A86-4B83-975B-0DC876C2F390}"/>
    <cellStyle name="桁区切り 5" xfId="9" xr:uid="{911C3457-9086-4163-821E-1A8A3A872A7A}"/>
    <cellStyle name="桁区切り 5 2" xfId="44" xr:uid="{8B317549-EBE7-4363-9511-00BA387D997D}"/>
    <cellStyle name="桁区切り 6" xfId="10" xr:uid="{9F70A12A-040B-4699-9D24-2AC2ECC610A6}"/>
    <cellStyle name="桁区切り 6 2" xfId="45" xr:uid="{B880C1DD-D469-41E0-9F16-2D21C1029F5C}"/>
    <cellStyle name="桁区切り 7" xfId="11" xr:uid="{E4D7EB16-CAAB-4EDB-8403-7147FBED3CD3}"/>
    <cellStyle name="桁区切り 7 2" xfId="12" xr:uid="{E6E76E07-680B-49E7-8FD4-51B62E62E63F}"/>
    <cellStyle name="桁区切り 7 2 2" xfId="67" xr:uid="{35562864-FDE8-4174-9B0A-15A35730DC6F}"/>
    <cellStyle name="桁区切り 7 3" xfId="46" xr:uid="{69FECB3B-8CD3-472C-A63A-5E3DEBC9F69B}"/>
    <cellStyle name="桁区切り 8" xfId="13" xr:uid="{82B5B7C9-EF5A-4BEA-8A3D-1E0DEB983577}"/>
    <cellStyle name="桁区切り 9" xfId="14" xr:uid="{A35D1626-5719-4192-AA60-6F1A12DE4F5C}"/>
    <cellStyle name="桁区切り 9 2" xfId="47" xr:uid="{D78C114D-1F3E-4521-88CA-CCAB9D388930}"/>
    <cellStyle name="通貨 2" xfId="15" xr:uid="{38A8BE7D-5361-46FE-8701-E02DD1061BF3}"/>
    <cellStyle name="通貨 2 2" xfId="73" xr:uid="{4A492EBF-5C4E-4A6E-97A0-B3F7DBC9B963}"/>
    <cellStyle name="通貨 2 2 2" xfId="77" xr:uid="{765520B6-F0DA-40E5-A768-28C2C6B0EE7A}"/>
    <cellStyle name="通貨 2 3" xfId="76" xr:uid="{E5FD6685-1CDD-481B-A114-05C7E9F14806}"/>
    <cellStyle name="通貨 2 4" xfId="78" xr:uid="{6AEB62B6-3873-46B6-84B0-F77E4B03725C}"/>
    <cellStyle name="標準" xfId="0" builtinId="0"/>
    <cellStyle name="標準 10" xfId="16" xr:uid="{5A719E3A-617C-48B4-B4F8-AD52932EF805}"/>
    <cellStyle name="標準 10 2" xfId="48" xr:uid="{4ED9EE74-8C44-4610-89C0-3C79EF1FA1E6}"/>
    <cellStyle name="標準 11" xfId="17" xr:uid="{500C2FCC-52A5-48CF-97A3-68A90646A038}"/>
    <cellStyle name="標準 11 2" xfId="18" xr:uid="{F7E18C42-94A0-4C8B-8302-A7D639522E9D}"/>
    <cellStyle name="標準 11 2 2" xfId="68" xr:uid="{C4ACE781-2D70-4308-BF8D-A67F33E5EB40}"/>
    <cellStyle name="標準 11 3" xfId="49" xr:uid="{66AD012E-15CE-44EE-9146-44D2920EAE72}"/>
    <cellStyle name="標準 12" xfId="19" xr:uid="{C04ED3B2-3074-40B9-AD27-8953C9BC6A88}"/>
    <cellStyle name="標準 12 2" xfId="20" xr:uid="{E3649168-CB1F-4D07-BCE1-72F772F66946}"/>
    <cellStyle name="標準 12 2 2" xfId="21" xr:uid="{A073DD5A-D651-4304-8672-183781B69902}"/>
    <cellStyle name="標準 12 2 2 2" xfId="69" xr:uid="{583D1AE5-8A63-4254-8791-99E50DF761B7}"/>
    <cellStyle name="標準 12 2 3" xfId="51" xr:uid="{D8C85A0F-4C61-4645-BE5E-FF6E2D9B908C}"/>
    <cellStyle name="標準 12 3" xfId="50" xr:uid="{7E0B0F32-315E-47A6-BB83-3168082DF372}"/>
    <cellStyle name="標準 13" xfId="22" xr:uid="{4B7C724E-F13F-4FC2-90DB-0D681EAB06B7}"/>
    <cellStyle name="標準 13 2" xfId="52" xr:uid="{A0542248-8F36-4C71-8682-7568A9441A39}"/>
    <cellStyle name="標準 14" xfId="23" xr:uid="{16F1C34B-5EFE-44C4-B1DC-8B330FF45FD3}"/>
    <cellStyle name="標準 14 2" xfId="53" xr:uid="{E611FD33-FC8E-475B-AEC9-C9F9B6AA8A61}"/>
    <cellStyle name="標準 15" xfId="2" xr:uid="{B552FD9F-E88D-479E-8FA2-5705E1B088D7}"/>
    <cellStyle name="標準 16" xfId="74" xr:uid="{5BA3DF1E-4309-4119-8A01-3B1E119671CD}"/>
    <cellStyle name="標準 2" xfId="24" xr:uid="{043764A2-DFD7-4A86-BCB9-EF6D86D6B018}"/>
    <cellStyle name="標準 2 2" xfId="25" xr:uid="{F6BE8773-54E4-4DF5-BAB2-AFB264019234}"/>
    <cellStyle name="標準 2 2 2" xfId="55" xr:uid="{CB5CB017-57D2-4F98-98D8-1B88BCC55249}"/>
    <cellStyle name="標準 2 3" xfId="26" xr:uid="{8FB139F3-12F1-4CFA-9AD0-6698DCAC91F9}"/>
    <cellStyle name="標準 2 4" xfId="54" xr:uid="{BE673D9E-D3CC-4C1C-8B89-7B41F10AC076}"/>
    <cellStyle name="標準 3" xfId="27" xr:uid="{8AE72A5D-9FEA-49FA-86FC-7E095E2F15B1}"/>
    <cellStyle name="標準 4" xfId="28" xr:uid="{6D5BEE97-D440-45A7-BFD5-A3571735AEBB}"/>
    <cellStyle name="標準 4 2" xfId="29" xr:uid="{F7C1C2B2-4050-4570-8054-D2F06A32C7C1}"/>
    <cellStyle name="標準 4 3" xfId="56" xr:uid="{0300BEAA-1BBB-4237-95A0-E2C27D2FD7FD}"/>
    <cellStyle name="標準 5" xfId="30" xr:uid="{F216CA04-DB04-489A-9CFF-360F1623986A}"/>
    <cellStyle name="標準 5 2" xfId="57" xr:uid="{FC30DAA9-4D44-4013-9F16-8152F3D27CBA}"/>
    <cellStyle name="標準 6" xfId="31" xr:uid="{E85F23C3-74DE-4276-A04D-FC926A7586C1}"/>
    <cellStyle name="標準 6 2" xfId="58" xr:uid="{03A0146D-7894-44DB-A5EB-439EA81E176E}"/>
    <cellStyle name="標準 7" xfId="32" xr:uid="{243731D7-C206-4AE4-A349-9346969C7CF8}"/>
    <cellStyle name="標準 7 2" xfId="33" xr:uid="{2BD1B131-2356-4E40-8C98-8A2BB5804F5F}"/>
    <cellStyle name="標準 7 2 2" xfId="60" xr:uid="{B9A76E4B-D164-49A8-8A41-F11A4B5913EF}"/>
    <cellStyle name="標準 7 3" xfId="34" xr:uid="{5EE67DA0-6C49-45CB-B9F4-F214F8C9FB41}"/>
    <cellStyle name="標準 7 3 2" xfId="61" xr:uid="{EAC02D55-E7F9-4157-8011-868E2BBA103D}"/>
    <cellStyle name="標準 7 4" xfId="35" xr:uid="{9299D1DB-AE72-452D-B2F4-F05CB35811A7}"/>
    <cellStyle name="標準 7 4 2" xfId="36" xr:uid="{03EF3FBD-D123-4413-B010-5467D43B18D4}"/>
    <cellStyle name="標準 7 4 2 2" xfId="70" xr:uid="{B9A4D4ED-7584-4695-952E-909A532630E2}"/>
    <cellStyle name="標準 7 4 3" xfId="62" xr:uid="{9113DE51-23BE-4389-8264-508F56ABD77A}"/>
    <cellStyle name="標準 7 5" xfId="37" xr:uid="{93B3DF7F-BF19-48F6-AFB7-74140E71935D}"/>
    <cellStyle name="標準 7 5 2" xfId="71" xr:uid="{38600BD1-42C8-40C1-899D-28FEDDEAE361}"/>
    <cellStyle name="標準 7 6" xfId="59" xr:uid="{C72F14A0-D522-43FB-A75C-EC3011302A64}"/>
    <cellStyle name="標準 8" xfId="38" xr:uid="{2062E2A4-844B-4113-B543-664BD3F6E38C}"/>
    <cellStyle name="標準 8 2" xfId="39" xr:uid="{EEEB6861-424D-43E7-B445-1AE5C50BDD8C}"/>
    <cellStyle name="標準 8 2 2" xfId="64" xr:uid="{E805BC91-3685-4793-875F-FF23F55BD2D3}"/>
    <cellStyle name="標準 8 3" xfId="63" xr:uid="{E3C4823B-56B4-4D0C-9D2C-3C9CFA5CC6DD}"/>
    <cellStyle name="標準 9" xfId="40" xr:uid="{6ADF0244-ACA8-4FB6-9061-1C7590A11EA8}"/>
    <cellStyle name="標準 9 2" xfId="41" xr:uid="{0DBAD53C-8169-4DEC-90D3-89E7218ACF60}"/>
    <cellStyle name="標準 9 2 2" xfId="66" xr:uid="{C24A4804-6663-418E-999D-7AD47DBEFDA4}"/>
    <cellStyle name="標準 9 3" xfId="65" xr:uid="{D707546A-1B25-4D0E-B74F-53FEF5C7549D}"/>
  </cellStyles>
  <dxfs count="8">
    <dxf>
      <font>
        <b/>
        <i val="0"/>
        <color theme="1"/>
      </font>
      <fill>
        <patternFill>
          <bgColor rgb="FFFFCCFF"/>
        </patternFill>
      </fill>
    </dxf>
    <dxf>
      <font>
        <b/>
        <i val="0"/>
      </font>
      <fill>
        <patternFill>
          <bgColor rgb="FFFF99FF"/>
        </patternFill>
      </fill>
    </dxf>
    <dxf>
      <font>
        <b/>
        <i val="0"/>
      </font>
      <fill>
        <patternFill>
          <bgColor rgb="FFFFCCFF"/>
        </patternFill>
      </fill>
    </dxf>
    <dxf>
      <font>
        <b/>
        <i val="0"/>
      </font>
      <fill>
        <patternFill>
          <bgColor rgb="FFFF99FF"/>
        </patternFill>
      </fill>
    </dxf>
    <dxf>
      <font>
        <b/>
        <i val="0"/>
      </font>
      <fill>
        <patternFill>
          <bgColor rgb="FFFFCCFF"/>
        </patternFill>
      </fill>
    </dxf>
    <dxf>
      <font>
        <b/>
        <i val="0"/>
      </font>
      <fill>
        <patternFill>
          <bgColor rgb="FFFF99FF"/>
        </patternFill>
      </fill>
    </dxf>
    <dxf>
      <font>
        <b/>
        <i val="0"/>
      </font>
      <fill>
        <patternFill>
          <bgColor rgb="FFFFCCFF"/>
        </patternFill>
      </fill>
    </dxf>
    <dxf>
      <font>
        <b/>
        <i val="0"/>
      </font>
      <fill>
        <patternFill>
          <bgColor rgb="FFFF99FF"/>
        </patternFill>
      </fill>
    </dxf>
  </dxfs>
  <tableStyles count="0" defaultTableStyle="TableStyleMedium2" defaultPivotStyle="PivotStyleLight16"/>
  <colors>
    <mruColors>
      <color rgb="FFFFEFFE"/>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134937</xdr:colOff>
      <xdr:row>6</xdr:row>
      <xdr:rowOff>23813</xdr:rowOff>
    </xdr:from>
    <xdr:to>
      <xdr:col>3</xdr:col>
      <xdr:colOff>365125</xdr:colOff>
      <xdr:row>6</xdr:row>
      <xdr:rowOff>238125</xdr:rowOff>
    </xdr:to>
    <xdr:sp macro="" textlink="">
      <xdr:nvSpPr>
        <xdr:cNvPr id="2" name="矢印: 下 1">
          <a:extLst>
            <a:ext uri="{FF2B5EF4-FFF2-40B4-BE49-F238E27FC236}">
              <a16:creationId xmlns:a16="http://schemas.microsoft.com/office/drawing/2014/main" id="{5E9A33E9-4BC2-F163-F683-8EB9E62FDFBD}"/>
            </a:ext>
          </a:extLst>
        </xdr:cNvPr>
        <xdr:cNvSpPr/>
      </xdr:nvSpPr>
      <xdr:spPr>
        <a:xfrm>
          <a:off x="1444625" y="500063"/>
          <a:ext cx="230188" cy="21431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65AD3-FC3C-42B6-832F-29387552B473}">
  <sheetPr>
    <tabColor rgb="FF00B050"/>
  </sheetPr>
  <dimension ref="A1:AI164"/>
  <sheetViews>
    <sheetView showZeros="0" tabSelected="1" zoomScale="60" zoomScaleNormal="60" workbookViewId="0">
      <pane xSplit="4" ySplit="10" topLeftCell="J11" activePane="bottomRight" state="frozen"/>
      <selection activeCell="H32" sqref="H32"/>
      <selection pane="topRight" activeCell="H32" sqref="H32"/>
      <selection pane="bottomLeft" activeCell="H32" sqref="H32"/>
      <selection pane="bottomRight" activeCell="A43" sqref="A43:XFD66"/>
    </sheetView>
  </sheetViews>
  <sheetFormatPr defaultRowHeight="18"/>
  <cols>
    <col min="1" max="1" width="3.75" bestFit="1" customWidth="1"/>
    <col min="4" max="4" width="11" customWidth="1"/>
    <col min="5" max="12" width="10.5" bestFit="1" customWidth="1"/>
    <col min="13" max="14" width="10.5" customWidth="1"/>
    <col min="15" max="26" width="10.5" bestFit="1" customWidth="1"/>
    <col min="33" max="35" width="9" hidden="1" customWidth="1"/>
    <col min="36" max="37" width="9" customWidth="1"/>
  </cols>
  <sheetData>
    <row r="1" spans="1:35" ht="36">
      <c r="A1" s="200" t="s">
        <v>100</v>
      </c>
      <c r="AG1" s="364" t="s">
        <v>262</v>
      </c>
      <c r="AH1" s="363" t="s">
        <v>9</v>
      </c>
      <c r="AI1" s="363" t="s">
        <v>36</v>
      </c>
    </row>
    <row r="2" spans="1:35" ht="36.5" thickBot="1">
      <c r="B2" s="164" t="s">
        <v>157</v>
      </c>
      <c r="AG2" s="364" t="s">
        <v>260</v>
      </c>
      <c r="AH2" s="363" t="s">
        <v>13</v>
      </c>
      <c r="AI2" s="363" t="s">
        <v>41</v>
      </c>
    </row>
    <row r="3" spans="1:35" ht="33" thickBot="1">
      <c r="B3" s="588" t="s">
        <v>238</v>
      </c>
      <c r="C3" s="588"/>
      <c r="D3" s="589"/>
      <c r="E3" s="590"/>
      <c r="F3" s="590"/>
      <c r="G3" s="591"/>
      <c r="H3" s="428"/>
      <c r="I3" s="429"/>
      <c r="J3" s="429"/>
      <c r="K3" s="429"/>
      <c r="L3" s="429"/>
      <c r="M3" s="429"/>
      <c r="N3" s="429"/>
      <c r="O3" s="429"/>
      <c r="P3" s="429"/>
      <c r="Q3" s="429"/>
      <c r="R3" s="429"/>
      <c r="S3" s="429"/>
      <c r="T3" s="429"/>
      <c r="U3" s="429"/>
      <c r="V3" s="429"/>
      <c r="W3" s="429"/>
      <c r="X3" s="429"/>
      <c r="Y3" s="448"/>
      <c r="Z3" s="448"/>
      <c r="AG3" s="363" t="s">
        <v>30</v>
      </c>
      <c r="AH3" s="363" t="s">
        <v>14</v>
      </c>
      <c r="AI3" s="363" t="s">
        <v>42</v>
      </c>
    </row>
    <row r="4" spans="1:35">
      <c r="A4" s="580" t="s">
        <v>144</v>
      </c>
      <c r="B4" s="581"/>
      <c r="C4" s="453" t="s">
        <v>135</v>
      </c>
      <c r="D4" s="534"/>
      <c r="E4" s="453" t="s">
        <v>115</v>
      </c>
      <c r="F4" s="447"/>
      <c r="G4" s="534" t="s">
        <v>60</v>
      </c>
      <c r="H4" s="534"/>
      <c r="I4" s="453" t="s">
        <v>61</v>
      </c>
      <c r="J4" s="447"/>
      <c r="K4" s="534" t="s">
        <v>155</v>
      </c>
      <c r="L4" s="534"/>
      <c r="M4" s="453" t="s">
        <v>153</v>
      </c>
      <c r="N4" s="534"/>
      <c r="O4" s="534" t="s">
        <v>152</v>
      </c>
      <c r="P4" s="447"/>
      <c r="Q4" s="534" t="s">
        <v>65</v>
      </c>
      <c r="R4" s="534"/>
      <c r="S4" s="453" t="s">
        <v>66</v>
      </c>
      <c r="T4" s="447"/>
      <c r="U4" s="534" t="s">
        <v>67</v>
      </c>
      <c r="V4" s="534"/>
      <c r="W4" s="453" t="s">
        <v>81</v>
      </c>
      <c r="X4" s="447"/>
      <c r="Y4" s="453" t="s">
        <v>245</v>
      </c>
      <c r="Z4" s="447"/>
      <c r="AG4" s="363" t="s">
        <v>31</v>
      </c>
      <c r="AH4" s="363" t="s">
        <v>15</v>
      </c>
      <c r="AI4" s="363" t="s">
        <v>43</v>
      </c>
    </row>
    <row r="5" spans="1:35" ht="18.75" customHeight="1" thickBot="1">
      <c r="A5" s="582"/>
      <c r="B5" s="583"/>
      <c r="C5" s="586" t="s">
        <v>136</v>
      </c>
      <c r="D5" s="587"/>
      <c r="E5" s="454">
        <v>2015</v>
      </c>
      <c r="F5" s="455"/>
      <c r="G5" s="541">
        <v>2016</v>
      </c>
      <c r="H5" s="541"/>
      <c r="I5" s="454">
        <v>2017</v>
      </c>
      <c r="J5" s="455"/>
      <c r="K5" s="541">
        <v>2018</v>
      </c>
      <c r="L5" s="541"/>
      <c r="M5" s="454">
        <v>2019</v>
      </c>
      <c r="N5" s="541"/>
      <c r="O5" s="541"/>
      <c r="P5" s="455"/>
      <c r="Q5" s="541">
        <v>2020</v>
      </c>
      <c r="R5" s="541"/>
      <c r="S5" s="454">
        <v>2021</v>
      </c>
      <c r="T5" s="455"/>
      <c r="U5" s="541">
        <v>2022</v>
      </c>
      <c r="V5" s="541"/>
      <c r="W5" s="454">
        <v>2023</v>
      </c>
      <c r="X5" s="455"/>
      <c r="Y5" s="454">
        <v>2024</v>
      </c>
      <c r="Z5" s="455"/>
      <c r="AG5" s="363" t="s">
        <v>32</v>
      </c>
      <c r="AH5" s="363" t="s">
        <v>16</v>
      </c>
      <c r="AI5" s="363" t="s">
        <v>44</v>
      </c>
    </row>
    <row r="6" spans="1:35">
      <c r="A6" s="582"/>
      <c r="B6" s="583"/>
      <c r="C6" s="525" t="s">
        <v>82</v>
      </c>
      <c r="D6" s="172" t="s">
        <v>83</v>
      </c>
      <c r="E6" s="209">
        <v>1.9E-2</v>
      </c>
      <c r="F6" s="210">
        <f>E6*100</f>
        <v>1.9</v>
      </c>
      <c r="G6" s="207">
        <v>1.2999999999999999E-2</v>
      </c>
      <c r="H6" s="213">
        <f>G6*100</f>
        <v>1.3</v>
      </c>
      <c r="I6" s="209">
        <v>1.0999999999999999E-2</v>
      </c>
      <c r="J6" s="195">
        <f>I6*100</f>
        <v>1.0999999999999999</v>
      </c>
      <c r="K6" s="207">
        <v>8.0000000000000002E-3</v>
      </c>
      <c r="L6" s="213">
        <f>K6*100</f>
        <v>0.8</v>
      </c>
      <c r="M6" s="209">
        <v>0.01</v>
      </c>
      <c r="N6" s="167">
        <f>M6*100</f>
        <v>1</v>
      </c>
      <c r="O6" s="175"/>
      <c r="P6" s="195">
        <f>N6</f>
        <v>1</v>
      </c>
      <c r="Q6" s="207">
        <v>-3.0000000000000001E-3</v>
      </c>
      <c r="R6" s="195">
        <f>Q6*100</f>
        <v>-0.3</v>
      </c>
      <c r="S6" s="207">
        <v>0</v>
      </c>
      <c r="T6" s="195">
        <f>S6*100</f>
        <v>0</v>
      </c>
      <c r="U6" s="207">
        <v>1.2E-2</v>
      </c>
      <c r="V6" s="213">
        <f>U6*100</f>
        <v>1.2</v>
      </c>
      <c r="W6" s="209">
        <v>5.1999999999999998E-2</v>
      </c>
      <c r="X6" s="195">
        <f>W6*100</f>
        <v>5.2</v>
      </c>
      <c r="Y6" s="295">
        <v>0.107</v>
      </c>
      <c r="Z6" s="195">
        <f>Y6*100</f>
        <v>10.7</v>
      </c>
      <c r="AG6" s="363" t="s">
        <v>33</v>
      </c>
      <c r="AH6" s="363" t="s">
        <v>17</v>
      </c>
      <c r="AI6" s="363" t="s">
        <v>45</v>
      </c>
    </row>
    <row r="7" spans="1:35">
      <c r="A7" s="582"/>
      <c r="B7" s="583"/>
      <c r="C7" s="507"/>
      <c r="D7" s="171" t="s">
        <v>95</v>
      </c>
      <c r="E7" s="211">
        <v>1.9E-2</v>
      </c>
      <c r="F7" s="165">
        <f t="shared" ref="F7:H8" si="0">E7*100</f>
        <v>1.9</v>
      </c>
      <c r="G7" s="110">
        <v>3.2000000000000001E-2</v>
      </c>
      <c r="H7" s="214">
        <f t="shared" si="0"/>
        <v>3.2</v>
      </c>
      <c r="I7" s="211">
        <v>4.2999999999999997E-2</v>
      </c>
      <c r="J7" s="165">
        <f t="shared" ref="J7:J8" si="1">I7*100</f>
        <v>4.3</v>
      </c>
      <c r="K7" s="110">
        <v>5.0999999999999997E-2</v>
      </c>
      <c r="L7" s="214">
        <f t="shared" ref="L7:L8" si="2">K7*100</f>
        <v>5.0999999999999996</v>
      </c>
      <c r="M7" s="211">
        <v>6.0999999999999999E-2</v>
      </c>
      <c r="N7" s="162">
        <f t="shared" ref="N7:N8" si="3">M7*100</f>
        <v>6.1</v>
      </c>
      <c r="O7" s="176"/>
      <c r="P7" s="218">
        <f t="shared" ref="P7:P8" si="4">N7</f>
        <v>6.1</v>
      </c>
      <c r="Q7" s="110">
        <v>5.7999999999999996E-2</v>
      </c>
      <c r="R7" s="165">
        <f t="shared" ref="R7:R8" si="5">Q7*100</f>
        <v>5.8</v>
      </c>
      <c r="S7" s="110">
        <v>5.7999999999999996E-2</v>
      </c>
      <c r="T7" s="165">
        <f t="shared" ref="T7:T8" si="6">S7*100</f>
        <v>5.8</v>
      </c>
      <c r="U7" s="110">
        <v>6.9999999999999993E-2</v>
      </c>
      <c r="V7" s="214">
        <f t="shared" ref="V7:V8" si="7">U7*100</f>
        <v>6.9999999999999991</v>
      </c>
      <c r="W7" s="211">
        <v>0.122</v>
      </c>
      <c r="X7" s="165">
        <f>W7*100</f>
        <v>12.2</v>
      </c>
      <c r="Y7" s="211">
        <f>W7+Y6</f>
        <v>0.22899999999999998</v>
      </c>
      <c r="Z7" s="286">
        <f>Y7*100</f>
        <v>22.9</v>
      </c>
      <c r="AG7" s="363" t="s">
        <v>34</v>
      </c>
      <c r="AH7" s="363" t="s">
        <v>18</v>
      </c>
      <c r="AI7" s="363" t="s">
        <v>46</v>
      </c>
    </row>
    <row r="8" spans="1:35" ht="18.5" thickBot="1">
      <c r="A8" s="584"/>
      <c r="B8" s="585"/>
      <c r="C8" s="510"/>
      <c r="D8" s="170" t="s">
        <v>246</v>
      </c>
      <c r="E8" s="212">
        <v>1.9E-2</v>
      </c>
      <c r="F8" s="166">
        <f t="shared" si="0"/>
        <v>1.9</v>
      </c>
      <c r="G8" s="208">
        <f>(E8+1)*(G6+1)-1</f>
        <v>3.2246999999999693E-2</v>
      </c>
      <c r="H8" s="215">
        <f t="shared" si="0"/>
        <v>3.2246999999999693</v>
      </c>
      <c r="I8" s="216">
        <f>(G8+1)*(I6+1)-1</f>
        <v>4.3601716999999596E-2</v>
      </c>
      <c r="J8" s="166">
        <f t="shared" si="1"/>
        <v>4.3601716999999596</v>
      </c>
      <c r="K8" s="208">
        <f>(I8+1)*(K6+1)-1</f>
        <v>5.1950530735999534E-2</v>
      </c>
      <c r="L8" s="217">
        <f t="shared" si="2"/>
        <v>5.1950530735999534</v>
      </c>
      <c r="M8" s="216">
        <f>(K8+1)*(M6+1)-1</f>
        <v>6.2470036043359434E-2</v>
      </c>
      <c r="N8" s="163">
        <f t="shared" si="3"/>
        <v>6.2470036043359434</v>
      </c>
      <c r="O8" s="169"/>
      <c r="P8" s="219">
        <f t="shared" si="4"/>
        <v>6.2470036043359434</v>
      </c>
      <c r="Q8" s="208">
        <f>(M8+1)*(Q6+1)-1</f>
        <v>5.9282625935229261E-2</v>
      </c>
      <c r="R8" s="166">
        <f t="shared" si="5"/>
        <v>5.9282625935229261</v>
      </c>
      <c r="S8" s="208">
        <f>(Q8+1)*(S6+1)-1</f>
        <v>5.9282625935229261E-2</v>
      </c>
      <c r="T8" s="166">
        <f t="shared" si="6"/>
        <v>5.9282625935229261</v>
      </c>
      <c r="U8" s="208">
        <f>(S8+1)*(U6+1)-1</f>
        <v>7.1994017446451952E-2</v>
      </c>
      <c r="V8" s="215">
        <f t="shared" si="7"/>
        <v>7.1994017446451952</v>
      </c>
      <c r="W8" s="216">
        <f>(U8+1)*(W6+1)-1</f>
        <v>0.12773770635366755</v>
      </c>
      <c r="X8" s="166">
        <f>W8*100</f>
        <v>12.773770635366755</v>
      </c>
      <c r="Y8" s="216">
        <f>(W8+1)*(Y6+1)-1</f>
        <v>0.24840564093351003</v>
      </c>
      <c r="Z8" s="287">
        <f>Y8*100</f>
        <v>24.840564093351002</v>
      </c>
      <c r="AG8" s="363" t="s">
        <v>35</v>
      </c>
      <c r="AH8" s="363" t="s">
        <v>19</v>
      </c>
      <c r="AI8" s="363" t="s">
        <v>47</v>
      </c>
    </row>
    <row r="9" spans="1:35">
      <c r="A9" s="580" t="s">
        <v>110</v>
      </c>
      <c r="B9" s="592"/>
      <c r="C9" s="592"/>
      <c r="D9" s="596" t="s">
        <v>8</v>
      </c>
      <c r="E9" s="525" t="s">
        <v>140</v>
      </c>
      <c r="F9" s="535"/>
      <c r="G9" s="525" t="s">
        <v>60</v>
      </c>
      <c r="H9" s="535"/>
      <c r="I9" s="536" t="s">
        <v>61</v>
      </c>
      <c r="J9" s="446"/>
      <c r="K9" s="525" t="s">
        <v>155</v>
      </c>
      <c r="L9" s="535"/>
      <c r="M9" s="453" t="s">
        <v>142</v>
      </c>
      <c r="N9" s="534"/>
      <c r="O9" s="579" t="s">
        <v>143</v>
      </c>
      <c r="P9" s="535"/>
      <c r="Q9" s="536" t="s">
        <v>65</v>
      </c>
      <c r="R9" s="446"/>
      <c r="S9" s="525" t="s">
        <v>66</v>
      </c>
      <c r="T9" s="535"/>
      <c r="U9" s="536" t="s">
        <v>67</v>
      </c>
      <c r="V9" s="446"/>
      <c r="W9" s="453" t="s">
        <v>99</v>
      </c>
      <c r="X9" s="447"/>
      <c r="Y9" s="453" t="s">
        <v>245</v>
      </c>
      <c r="Z9" s="447"/>
      <c r="AG9" s="363"/>
      <c r="AH9" s="363" t="s">
        <v>20</v>
      </c>
      <c r="AI9" s="363" t="s">
        <v>48</v>
      </c>
    </row>
    <row r="10" spans="1:35" ht="18.5" thickBot="1">
      <c r="A10" s="584"/>
      <c r="B10" s="593"/>
      <c r="C10" s="593"/>
      <c r="D10" s="595"/>
      <c r="E10" s="46" t="s">
        <v>102</v>
      </c>
      <c r="F10" s="94" t="s">
        <v>103</v>
      </c>
      <c r="G10" s="46" t="s">
        <v>102</v>
      </c>
      <c r="H10" s="94" t="s">
        <v>103</v>
      </c>
      <c r="I10" s="50" t="s">
        <v>102</v>
      </c>
      <c r="J10" s="95" t="s">
        <v>103</v>
      </c>
      <c r="K10" s="46" t="s">
        <v>102</v>
      </c>
      <c r="L10" s="94" t="s">
        <v>103</v>
      </c>
      <c r="M10" s="50" t="s">
        <v>102</v>
      </c>
      <c r="N10" s="95" t="s">
        <v>103</v>
      </c>
      <c r="O10" s="93" t="s">
        <v>102</v>
      </c>
      <c r="P10" s="94" t="s">
        <v>103</v>
      </c>
      <c r="Q10" s="50" t="s">
        <v>102</v>
      </c>
      <c r="R10" s="95" t="s">
        <v>103</v>
      </c>
      <c r="S10" s="46" t="s">
        <v>102</v>
      </c>
      <c r="T10" s="94" t="s">
        <v>103</v>
      </c>
      <c r="U10" s="50" t="s">
        <v>102</v>
      </c>
      <c r="V10" s="95" t="s">
        <v>103</v>
      </c>
      <c r="W10" s="46" t="s">
        <v>102</v>
      </c>
      <c r="X10" s="94" t="s">
        <v>103</v>
      </c>
      <c r="Y10" s="46" t="s">
        <v>102</v>
      </c>
      <c r="Z10" s="94" t="s">
        <v>103</v>
      </c>
      <c r="AG10" s="363"/>
      <c r="AH10" s="363" t="s">
        <v>21</v>
      </c>
      <c r="AI10" s="363" t="s">
        <v>49</v>
      </c>
    </row>
    <row r="11" spans="1:35" ht="72.650000000000006" customHeight="1" thickBot="1">
      <c r="A11" s="489" t="s">
        <v>139</v>
      </c>
      <c r="B11" s="487" t="s">
        <v>141</v>
      </c>
      <c r="C11" s="505" t="s">
        <v>108</v>
      </c>
      <c r="D11" s="506"/>
      <c r="E11" s="339" t="s">
        <v>9</v>
      </c>
      <c r="F11" s="340" t="s">
        <v>36</v>
      </c>
      <c r="G11" s="339" t="s">
        <v>9</v>
      </c>
      <c r="H11" s="340" t="s">
        <v>36</v>
      </c>
      <c r="I11" s="339" t="s">
        <v>9</v>
      </c>
      <c r="J11" s="340" t="s">
        <v>36</v>
      </c>
      <c r="K11" s="339" t="s">
        <v>9</v>
      </c>
      <c r="L11" s="340" t="s">
        <v>36</v>
      </c>
      <c r="M11" s="339" t="s">
        <v>9</v>
      </c>
      <c r="N11" s="340" t="s">
        <v>36</v>
      </c>
      <c r="O11" s="339" t="s">
        <v>9</v>
      </c>
      <c r="P11" s="340" t="s">
        <v>36</v>
      </c>
      <c r="Q11" s="339" t="s">
        <v>9</v>
      </c>
      <c r="R11" s="340" t="s">
        <v>36</v>
      </c>
      <c r="S11" s="339" t="s">
        <v>9</v>
      </c>
      <c r="T11" s="340" t="s">
        <v>36</v>
      </c>
      <c r="U11" s="339" t="s">
        <v>9</v>
      </c>
      <c r="V11" s="340" t="s">
        <v>36</v>
      </c>
      <c r="W11" s="339" t="s">
        <v>9</v>
      </c>
      <c r="X11" s="340" t="s">
        <v>36</v>
      </c>
      <c r="Y11" s="339" t="s">
        <v>9</v>
      </c>
      <c r="Z11" s="340" t="s">
        <v>36</v>
      </c>
      <c r="AG11" s="363"/>
      <c r="AH11" s="363" t="s">
        <v>22</v>
      </c>
      <c r="AI11" s="363" t="s">
        <v>50</v>
      </c>
    </row>
    <row r="12" spans="1:35">
      <c r="A12" s="490"/>
      <c r="B12" s="487"/>
      <c r="C12" s="498" t="s">
        <v>109</v>
      </c>
      <c r="D12" s="186" t="s">
        <v>40</v>
      </c>
      <c r="E12" s="179"/>
      <c r="F12" s="341">
        <v>1</v>
      </c>
      <c r="G12" s="179"/>
      <c r="H12" s="341">
        <v>1</v>
      </c>
      <c r="I12" s="179"/>
      <c r="J12" s="341">
        <v>1</v>
      </c>
      <c r="K12" s="179"/>
      <c r="L12" s="341">
        <v>1</v>
      </c>
      <c r="M12" s="179"/>
      <c r="N12" s="342">
        <v>1</v>
      </c>
      <c r="O12" s="179"/>
      <c r="P12" s="343">
        <v>1</v>
      </c>
      <c r="Q12" s="179"/>
      <c r="R12" s="341">
        <v>1</v>
      </c>
      <c r="S12" s="179"/>
      <c r="T12" s="341">
        <v>1</v>
      </c>
      <c r="U12" s="179"/>
      <c r="V12" s="341">
        <v>1</v>
      </c>
      <c r="W12" s="179"/>
      <c r="X12" s="341">
        <v>1</v>
      </c>
      <c r="Y12" s="179"/>
      <c r="Z12" s="341">
        <v>1</v>
      </c>
      <c r="AG12" s="363"/>
      <c r="AH12" s="363" t="s">
        <v>23</v>
      </c>
      <c r="AI12" s="363" t="s">
        <v>51</v>
      </c>
    </row>
    <row r="13" spans="1:35">
      <c r="A13" s="490"/>
      <c r="B13" s="487"/>
      <c r="C13" s="499"/>
      <c r="D13" s="187" t="s">
        <v>39</v>
      </c>
      <c r="E13" s="180"/>
      <c r="F13" s="345">
        <v>3</v>
      </c>
      <c r="G13" s="180"/>
      <c r="H13" s="345">
        <v>3</v>
      </c>
      <c r="I13" s="180"/>
      <c r="J13" s="345">
        <v>3</v>
      </c>
      <c r="K13" s="180"/>
      <c r="L13" s="345">
        <v>3</v>
      </c>
      <c r="M13" s="180"/>
      <c r="N13" s="346">
        <v>3</v>
      </c>
      <c r="O13" s="180"/>
      <c r="P13" s="347">
        <v>3</v>
      </c>
      <c r="Q13" s="180"/>
      <c r="R13" s="345">
        <v>3</v>
      </c>
      <c r="S13" s="180"/>
      <c r="T13" s="345">
        <v>3</v>
      </c>
      <c r="U13" s="180"/>
      <c r="V13" s="345">
        <v>3</v>
      </c>
      <c r="W13" s="180"/>
      <c r="X13" s="345">
        <v>3</v>
      </c>
      <c r="Y13" s="180"/>
      <c r="Z13" s="345">
        <v>3</v>
      </c>
      <c r="AG13" s="363"/>
      <c r="AH13" s="363" t="s">
        <v>24</v>
      </c>
      <c r="AI13" s="363" t="s">
        <v>52</v>
      </c>
    </row>
    <row r="14" spans="1:35">
      <c r="A14" s="490"/>
      <c r="B14" s="487"/>
      <c r="C14" s="499"/>
      <c r="D14" s="187" t="s">
        <v>101</v>
      </c>
      <c r="E14" s="348">
        <v>5</v>
      </c>
      <c r="F14" s="345">
        <v>2</v>
      </c>
      <c r="G14" s="348">
        <v>5</v>
      </c>
      <c r="H14" s="345">
        <v>2</v>
      </c>
      <c r="I14" s="348">
        <v>5</v>
      </c>
      <c r="J14" s="345">
        <v>2</v>
      </c>
      <c r="K14" s="348">
        <v>5</v>
      </c>
      <c r="L14" s="345">
        <v>2</v>
      </c>
      <c r="M14" s="348">
        <v>5</v>
      </c>
      <c r="N14" s="346">
        <v>2</v>
      </c>
      <c r="O14" s="344">
        <v>5</v>
      </c>
      <c r="P14" s="347">
        <v>2</v>
      </c>
      <c r="Q14" s="349">
        <v>5</v>
      </c>
      <c r="R14" s="345">
        <v>2</v>
      </c>
      <c r="S14" s="348">
        <v>5</v>
      </c>
      <c r="T14" s="345">
        <v>2</v>
      </c>
      <c r="U14" s="348">
        <v>5</v>
      </c>
      <c r="V14" s="345">
        <v>2</v>
      </c>
      <c r="W14" s="348">
        <v>5</v>
      </c>
      <c r="X14" s="345">
        <v>2</v>
      </c>
      <c r="Y14" s="348">
        <v>5</v>
      </c>
      <c r="Z14" s="345">
        <v>2</v>
      </c>
      <c r="AG14" s="363"/>
      <c r="AH14" s="363" t="s">
        <v>25</v>
      </c>
      <c r="AI14" s="363" t="s">
        <v>53</v>
      </c>
    </row>
    <row r="15" spans="1:35" ht="18.5" thickBot="1">
      <c r="A15" s="490"/>
      <c r="B15" s="487"/>
      <c r="C15" s="499"/>
      <c r="D15" s="161" t="s">
        <v>106</v>
      </c>
      <c r="E15" s="350">
        <v>10</v>
      </c>
      <c r="F15" s="351">
        <v>4</v>
      </c>
      <c r="G15" s="350">
        <v>10</v>
      </c>
      <c r="H15" s="351">
        <v>4</v>
      </c>
      <c r="I15" s="350">
        <v>10</v>
      </c>
      <c r="J15" s="351">
        <v>4</v>
      </c>
      <c r="K15" s="350">
        <v>10</v>
      </c>
      <c r="L15" s="351">
        <v>4</v>
      </c>
      <c r="M15" s="350">
        <v>10</v>
      </c>
      <c r="N15" s="352">
        <v>4</v>
      </c>
      <c r="O15" s="353">
        <v>10</v>
      </c>
      <c r="P15" s="354">
        <v>4</v>
      </c>
      <c r="Q15" s="355">
        <v>10</v>
      </c>
      <c r="R15" s="351">
        <v>4</v>
      </c>
      <c r="S15" s="350">
        <v>10</v>
      </c>
      <c r="T15" s="351">
        <v>4</v>
      </c>
      <c r="U15" s="350">
        <v>10</v>
      </c>
      <c r="V15" s="351">
        <v>4</v>
      </c>
      <c r="W15" s="350">
        <v>10</v>
      </c>
      <c r="X15" s="351">
        <v>4</v>
      </c>
      <c r="Y15" s="350">
        <v>10</v>
      </c>
      <c r="Z15" s="351">
        <v>4</v>
      </c>
      <c r="AG15" s="363"/>
      <c r="AH15" s="363" t="s">
        <v>26</v>
      </c>
      <c r="AI15" s="363" t="s">
        <v>54</v>
      </c>
    </row>
    <row r="16" spans="1:35" ht="18.5" thickBot="1">
      <c r="A16" s="490"/>
      <c r="B16" s="488"/>
      <c r="C16" s="500"/>
      <c r="D16" s="188" t="s">
        <v>104</v>
      </c>
      <c r="E16" s="106">
        <f>SUM(E12:E15)</f>
        <v>15</v>
      </c>
      <c r="F16" s="108">
        <f>SUM(F12:F15)</f>
        <v>10</v>
      </c>
      <c r="G16" s="106">
        <f t="shared" ref="G16:X16" si="8">SUM(G12:G15)</f>
        <v>15</v>
      </c>
      <c r="H16" s="108">
        <f>SUM(H12:H15)</f>
        <v>10</v>
      </c>
      <c r="I16" s="185">
        <f t="shared" si="8"/>
        <v>15</v>
      </c>
      <c r="J16" s="184">
        <f>SUM(J12:J15)</f>
        <v>10</v>
      </c>
      <c r="K16" s="106">
        <f t="shared" si="8"/>
        <v>15</v>
      </c>
      <c r="L16" s="108">
        <f>SUM(L12:L15)</f>
        <v>10</v>
      </c>
      <c r="M16" s="185">
        <f t="shared" si="8"/>
        <v>15</v>
      </c>
      <c r="N16" s="184">
        <f>SUM(N12:N15)</f>
        <v>10</v>
      </c>
      <c r="O16" s="86">
        <f t="shared" si="8"/>
        <v>15</v>
      </c>
      <c r="P16" s="104">
        <f>SUM(P12:P15)</f>
        <v>10</v>
      </c>
      <c r="Q16" s="185">
        <f t="shared" si="8"/>
        <v>15</v>
      </c>
      <c r="R16" s="184">
        <f>SUM(R12:R15)</f>
        <v>10</v>
      </c>
      <c r="S16" s="106">
        <f t="shared" si="8"/>
        <v>15</v>
      </c>
      <c r="T16" s="108">
        <f>SUM(T12:T15)</f>
        <v>10</v>
      </c>
      <c r="U16" s="185">
        <f t="shared" si="8"/>
        <v>15</v>
      </c>
      <c r="V16" s="184">
        <f>SUM(V12:V15)</f>
        <v>10</v>
      </c>
      <c r="W16" s="106">
        <f t="shared" si="8"/>
        <v>15</v>
      </c>
      <c r="X16" s="108">
        <f t="shared" si="8"/>
        <v>10</v>
      </c>
      <c r="Y16" s="288">
        <f>SUM(Y12:Y15)</f>
        <v>15</v>
      </c>
      <c r="Z16" s="108">
        <f>SUM(Z12:Z15)</f>
        <v>10</v>
      </c>
      <c r="AG16" s="363"/>
      <c r="AH16" s="363" t="s">
        <v>27</v>
      </c>
      <c r="AI16" s="363" t="s">
        <v>55</v>
      </c>
    </row>
    <row r="17" spans="1:35" ht="18.75" customHeight="1">
      <c r="A17" s="490"/>
      <c r="B17" s="492" t="s">
        <v>134</v>
      </c>
      <c r="C17" s="507" t="s">
        <v>68</v>
      </c>
      <c r="D17" s="186" t="s">
        <v>40</v>
      </c>
      <c r="E17" s="179"/>
      <c r="F17" s="71">
        <f>SUMIFS('認子　保育'!$E$6:$E$581,'認子　保育'!$A$6:$A$581,D9,'認子　保育'!$B$6:$B$581,F11,'認子　保育'!$D$6:$D$581,D17)*F12*12</f>
        <v>4447680</v>
      </c>
      <c r="G17" s="179"/>
      <c r="H17" s="71">
        <f>SUMIFS('認子　保育'!$F$6:$F$581,'認子　保育'!$A$6:$A$581,D9,'認子　保育'!$B$6:$B$581,H11,'認子　保育'!$D$6:$D$581,D17)*H12*12</f>
        <v>4562520</v>
      </c>
      <c r="I17" s="182"/>
      <c r="J17" s="73">
        <f>SUMIFS('認子　保育'!$G$6:$G$581,'認子　保育'!$A$6:$A$581,D9,'認子　保育'!$B$6:$B$581,J11,'認子　保育'!$D$6:$D$581,D17)*J12*12</f>
        <v>4610520</v>
      </c>
      <c r="K17" s="179"/>
      <c r="L17" s="71">
        <f>SUMIFS('認子　保育'!$H$6:$H$581,'認子　保育'!$A$6:$A$581,D9,'認子　保育'!$B$6:$B$581,L11,'認子　保育'!$D$6:$D$581,D17)*L12*12</f>
        <v>4647600</v>
      </c>
      <c r="M17" s="182"/>
      <c r="N17" s="73">
        <f>SUMIFS('認子　保育'!$I$6:$I$581,'認子　保育'!$A$6:$A$581,D9,'認子　保育'!$B$6:$B$581,N11,'認子　保育'!$D$6:$D$581,D17)*N12*6</f>
        <v>2346300</v>
      </c>
      <c r="O17" s="301"/>
      <c r="P17" s="71">
        <f>SUMIFS('認子　保育'!$J$6:$J$581,'認子　保育'!$A$6:$A$581,D9,'認子　保育'!$B$6:$B$581,P11,'認子　保育'!$D$6:$D$581,D17)*P12*6</f>
        <v>2349180</v>
      </c>
      <c r="Q17" s="182"/>
      <c r="R17" s="73">
        <f>SUMIFS('認子　保育'!$K$6:$K$581,'認子　保育'!$A$6:$A$581,D9,'認子　保育'!$B$6:$B$581,R11,'認子　保育'!$D$6:$D$581,D17)*R12*12</f>
        <v>4636800</v>
      </c>
      <c r="S17" s="179"/>
      <c r="T17" s="71">
        <f>SUMIFS('認子　保育'!$L$6:$L$581,'認子　保育'!$A$6:$A$581,D9,'認子　保育'!$B$6:$B$581,T11,'認子　保育'!$D$6:$D$581,D17)*T12*12</f>
        <v>4691760</v>
      </c>
      <c r="U17" s="182"/>
      <c r="V17" s="73">
        <f>SUMIFS('認子　保育'!$M$6:$M$581,'認子　保育'!$A$6:$A$581,D9,'認子　保育'!$B$6:$B$581,V11,'認子　保育'!$D$6:$D$581,D17)*V12*12</f>
        <v>4741560</v>
      </c>
      <c r="W17" s="179"/>
      <c r="X17" s="71">
        <f>SUMIFS('認子　保育'!$N$6:$N$581,'認子　保育'!$A$6:$A$581,$D$9,'認子　保育'!$B$6:$B$581,X$11,'認子　保育'!$D$6:$D$581,$D17)*X12*12</f>
        <v>4945080</v>
      </c>
      <c r="Y17" s="289"/>
      <c r="Z17" s="57">
        <f>SUMIFS('認子　保育'!$O$6:O$581,'認子　保育'!$A$6:$A$581,$D$9,'認子　保育'!$B$6:$B$581,Z$11,'認子　保育'!$D$6:$D$581,$D17)*Z12*12</f>
        <v>5399280</v>
      </c>
      <c r="AG17" s="363"/>
      <c r="AH17" s="363" t="s">
        <v>28</v>
      </c>
      <c r="AI17" s="363" t="s">
        <v>56</v>
      </c>
    </row>
    <row r="18" spans="1:35">
      <c r="A18" s="490"/>
      <c r="B18" s="467"/>
      <c r="C18" s="508"/>
      <c r="D18" s="187" t="s">
        <v>39</v>
      </c>
      <c r="E18" s="180"/>
      <c r="F18" s="22">
        <f>SUMIFS('認子　保育'!$E$6:$E$581,'認子　保育'!$A$6:$A$581,D9,'認子　保育'!$B$6:$B$581,F11,'認子　保育'!$D$6:$D$581,D18)*F13*12</f>
        <v>10692720</v>
      </c>
      <c r="G18" s="180"/>
      <c r="H18" s="22">
        <f>SUMIFS('認子　保育'!$F$6:$F$581,'認子　保育'!$A$6:$A$581,D9,'認子　保育'!$B$6:$B$581,H11,'認子　保育'!$D$6:$D$581,D18)*H13*12</f>
        <v>10961280</v>
      </c>
      <c r="I18" s="178"/>
      <c r="J18" s="25">
        <f>SUMIFS('認子　保育'!$G$6:$G$581,'認子　保育'!$A$6:$A$581,D9,'認子　保育'!$B$6:$B$581,J11,'認子　保育'!$D$6:$D$581,D18)*J13*12</f>
        <v>11076840</v>
      </c>
      <c r="K18" s="180"/>
      <c r="L18" s="22">
        <f>SUMIFS('認子　保育'!$H$6:$H$581,'認子　保育'!$A$6:$A$581,D9,'認子　保育'!$B$6:$B$581,L11,'認子　保育'!$D$6:$D$581,D18)*L13*12</f>
        <v>11163600</v>
      </c>
      <c r="M18" s="178"/>
      <c r="N18" s="25">
        <f>SUMIFS('認子　保育'!$I$6:$I$581,'認子　保育'!$A$6:$A$581,D9,'認子　保育'!$B$6:$B$581,N11,'認子　保育'!$D$6:$D$581,D18)*N13*6</f>
        <v>5634180</v>
      </c>
      <c r="O18" s="298"/>
      <c r="P18" s="22">
        <f>SUMIFS('認子　保育'!$J$6:$J$581,'認子　保育'!$A$6:$A$581,D9,'認子　保育'!$B$6:$B$581,P11,'認子　保育'!$D$6:$D$581,D18)*P13*6</f>
        <v>5641020</v>
      </c>
      <c r="Q18" s="178"/>
      <c r="R18" s="25">
        <f>SUMIFS('認子　保育'!$K$6:$K$581,'認子　保育'!$A$6:$A$581,D9,'認子　保育'!$B$6:$B$581,R11,'認子　保育'!$D$6:$D$581,D18)*R13*12</f>
        <v>11137680</v>
      </c>
      <c r="S18" s="180"/>
      <c r="T18" s="22">
        <f>SUMIFS('認子　保育'!$L$6:$L$581,'認子　保育'!$A$6:$A$581,D9,'認子　保育'!$B$6:$B$581,T11,'認子　保育'!$D$6:$D$581,D18)*T13*12</f>
        <v>11268720</v>
      </c>
      <c r="U18" s="178"/>
      <c r="V18" s="25">
        <f>SUMIFS('認子　保育'!$M$6:$M$581,'認子　保育'!$A$6:$A$581,D9,'認子　保育'!$B$6:$B$581,V11,'認子　保育'!$D$6:$D$581,D18)*V13*12</f>
        <v>11383920</v>
      </c>
      <c r="W18" s="180"/>
      <c r="X18" s="22">
        <f>SUMIFS('認子　保育'!$N$6:$N$581,'認子　保育'!$A$6:$A$581,D9,'認子　保育'!$B$6:$B$581,X11,'認子　保育'!$D$6:$D$581,D18)*X13*12</f>
        <v>11857680</v>
      </c>
      <c r="Y18" s="290"/>
      <c r="Z18" s="22">
        <f>SUMIFS('認子　保育'!$O$6:O$581,'認子　保育'!$A$6:$A$581,$D$9,'認子　保育'!$B$6:$B$581,Z$11,'認子　保育'!$D$6:$D$581,$D18)*Z13*12</f>
        <v>12921120</v>
      </c>
      <c r="AG18" s="363"/>
      <c r="AH18" s="363"/>
      <c r="AI18" s="363" t="s">
        <v>57</v>
      </c>
    </row>
    <row r="19" spans="1:35">
      <c r="A19" s="490"/>
      <c r="B19" s="467"/>
      <c r="C19" s="508"/>
      <c r="D19" s="187" t="s">
        <v>101</v>
      </c>
      <c r="E19" s="21">
        <f>SUMIFS('認子　教育'!$E$6:$E$277,'認子　教育'!$A$6:$A$277,D9,'認子　教育'!$B$6:$B$277,E11,'認子　教育'!$D$6:$D$277,D19)*E14*12</f>
        <v>5707800</v>
      </c>
      <c r="F19" s="22">
        <f>SUMIFS('認子　保育'!$E$6:$E$581,'認子　保育'!$A$6:$A$581,D9,'認子　保育'!$B$6:$B$581,F11,'認子　保育'!$D$6:$D$581,D19)*F14*12</f>
        <v>5815680</v>
      </c>
      <c r="G19" s="21">
        <f>SUMIFS('認子　教育'!$F$6:$F$277,'認子　教育'!$A$6:$A$277,D9,'認子　教育'!$B$6:$B$277,G11,'認子　教育'!$D$6:$D$277,D19)*G14*12</f>
        <v>5879400</v>
      </c>
      <c r="H19" s="22">
        <f>SUMIFS('認子　保育'!$F$6:$F$581,'認子　保育'!$A$6:$A$581,D9,'認子　保育'!$B$6:$B$581,H11,'認子　保育'!$D$6:$D$581,D19)*H14*12</f>
        <v>5959440</v>
      </c>
      <c r="I19" s="18">
        <f>SUMIFS('認子　教育'!$G$6:$G$277,'認子　教育'!$A$6:$A$277,D9,'認子　教育'!$B$6:$B$277,I11,'認子　教育'!$D$6:$D$277,D19)*I14*12</f>
        <v>5929800</v>
      </c>
      <c r="J19" s="25">
        <f>SUMIFS('認子　保育'!$G$6:$G$581,'認子　保育'!$A$6:$A$581,D9,'認子　保育'!$B$6:$B$581,J11,'認子　保育'!$D$6:$D$581,D19)*J14*12</f>
        <v>6020640</v>
      </c>
      <c r="K19" s="21">
        <f>SUMIFS('認子　教育'!$H$6:$H$277,'認子　教育'!$A$6:$A$277,D9,'認子　教育'!$B$6:$B$277,K11,'認子　教育'!$D$6:$D$277,D19)*K14*12</f>
        <v>5971200</v>
      </c>
      <c r="L19" s="22">
        <f>SUMIFS('認子　保育'!$H$6:$H$581,'認子　保育'!$A$6:$A$581,D9,'認子　保育'!$B$6:$B$581,L11,'認子　保育'!$D$6:$D$581,D19)*L14*12</f>
        <v>6066480</v>
      </c>
      <c r="M19" s="18">
        <f>SUMIFS('認子　教育'!$I$6:$I$277,'認子　教育'!$A$6:$A$277,D9,'認子　教育'!$B$6:$B$277,M11,'認子　教育'!$D$6:$D$277,D19)*M14*6</f>
        <v>2839200</v>
      </c>
      <c r="N19" s="25">
        <f>SUMIFS('認子　保育'!$I$6:$I$581,'認子　保育'!$A$6:$A$581,D9,'認子　保育'!$B$6:$B$581,N11,'認子　保育'!$D$6:$D$581,D19)*N14*6</f>
        <v>3061080</v>
      </c>
      <c r="O19" s="7">
        <f>SUMIFS('認子　教育'!$J$6:$J$277,'認子　教育'!$A$6:$A$277,D9,'認子　教育'!$B$6:$B$277,O11,'認子　教育'!$D$6:$D$277,D19)*O14*6</f>
        <v>2844000</v>
      </c>
      <c r="P19" s="22">
        <f>SUMIFS('認子　保育'!$J$6:$J$581,'認子　保育'!$A$6:$A$581,D9,'認子　保育'!$B$6:$B$581,P11,'認子　保育'!$D$6:$D$581,D19)*P14*6</f>
        <v>3010800</v>
      </c>
      <c r="Q19" s="18">
        <f>SUMIFS('認子　教育'!$K$6:$K$277,'認子　教育'!$A$6:$A$277,D9,'認子　教育'!$B$6:$B$277,Q11,'認子　教育'!$D$6:$D$277,D19)*Q14*12</f>
        <v>5670600</v>
      </c>
      <c r="R19" s="25">
        <f>SUMIFS('認子　保育'!$K$6:$K$581,'認子　保育'!$A$6:$A$581,D9,'認子　保育'!$B$6:$B$581,R11,'認子　保育'!$D$6:$D$581,D19)*R14*12</f>
        <v>5940240</v>
      </c>
      <c r="S19" s="21">
        <f>SUMIFS('認子　教育'!$L$6:$L$277,'認子　教育'!$A$6:$A$277,D9,'認子　教育'!$B$6:$B$277,S11,'認子　教育'!$D$6:$D$277,D19)*S14*12</f>
        <v>5692800</v>
      </c>
      <c r="T19" s="22">
        <f>SUMIFS('認子　保育'!$L$6:$L$581,'認子　保育'!$A$6:$A$581,D9,'認子　保育'!$B$6:$B$581,T11,'認子　保育'!$D$6:$D$581,D19)*T14*12</f>
        <v>6010080</v>
      </c>
      <c r="U19" s="18">
        <f>SUMIFS('認子　教育'!$M$6:$M$277,'認子　教育'!$A$6:$A$277,D9,'認子　教育'!$B$6:$B$277,U11,'認子　教育'!$D$6:$D$277,D19)*U14*12</f>
        <v>5751600</v>
      </c>
      <c r="V19" s="25">
        <f>SUMIFS('認子　保育'!$M$6:$M$581,'認子　保育'!$A$6:$A$581,D9,'認子　保育'!$B$6:$B$581,V11,'認子　保育'!$D$6:$D$581,D19)*V14*12</f>
        <v>6070320</v>
      </c>
      <c r="W19" s="21">
        <f>SUMIFS('認子　教育'!N$6:N$277,'認子　教育'!$A$6:$A$277,$D9,'認子　教育'!$B$6:$B$277,W11,'認子　教育'!$D$6:$D$277,$D19)*W14*12</f>
        <v>5958600</v>
      </c>
      <c r="X19" s="22">
        <f>SUMIFS('認子　保育'!$N$6:$N$581,'認子　保育'!$A$6:$A$581,D9,'認子　保育'!$B$6:$B$581,X11,'認子　保育'!$D$6:$D$581,D19)*X14*12</f>
        <v>6317520</v>
      </c>
      <c r="Y19" s="292">
        <f>SUMIFS('認子　教育'!O$6:O$277,'認子　教育'!$A$6:$A$277,$D$9,'認子　教育'!$B$6:$B$277,Y$11,'認子　教育'!$D$6:$D$277,$D19)*Y14*12</f>
        <v>6437400</v>
      </c>
      <c r="Z19" s="22">
        <f>SUMIFS('認子　保育'!$O$6:O$581,'認子　保育'!$A$6:$A$581,$D$9,'認子　保育'!$B$6:$B$581,Z$11,'認子　保育'!$D$6:$D$581,$D19)*Z14*12</f>
        <v>6879600</v>
      </c>
    </row>
    <row r="20" spans="1:35" ht="18.5" thickBot="1">
      <c r="A20" s="490"/>
      <c r="B20" s="467"/>
      <c r="C20" s="508"/>
      <c r="D20" s="161" t="s">
        <v>11</v>
      </c>
      <c r="E20" s="41">
        <f>SUMIFS('認子　教育'!$E$6:$E$277,'認子　教育'!$A$6:$A$277,D9,'認子　教育'!$B$6:$B$277,E11,'認子　教育'!$D$6:$D$277,D20)*E15*12</f>
        <v>10524000</v>
      </c>
      <c r="F20" s="43">
        <f>SUMIFS('認子　保育'!$E$6:$E$581,'認子　保育'!$A$6:$A$581,D9,'認子　保育'!$B$6:$B$581,F11,'認子　保育'!$D$6:$D$581,D20)*F15*12</f>
        <v>11278080</v>
      </c>
      <c r="G20" s="41">
        <f>SUMIFS('認子　教育'!$F$6:$F$277,'認子　教育'!$A$6:$A$277,D9,'認子　教育'!$B$6:$B$277,G11,'認子　教育'!$D$6:$D$277,D20)*G15*12</f>
        <v>10832400</v>
      </c>
      <c r="H20" s="43">
        <f>SUMIFS('認子　保育'!$F$6:$F$581,'認子　保育'!$A$6:$A$581,D9,'認子　保育'!$B$6:$B$581,H11,'認子　保育'!$D$6:$D$581,D20)*H15*12</f>
        <v>11555520</v>
      </c>
      <c r="I20" s="44">
        <f>SUMIFS('認子　教育'!$G$6:$G$277,'認子　教育'!$A$6:$A$277,D9,'認子　教育'!$B$6:$B$277,I11,'認子　教育'!$D$6:$D$277,D20)*I15*12</f>
        <v>10923600</v>
      </c>
      <c r="J20" s="45">
        <f>SUMIFS('認子　保育'!$G$6:$G$581,'認子　保育'!$A$6:$A$581,D9,'認子　保育'!$B$6:$B$581,J11,'認子　保育'!$D$6:$D$581,D20)*J15*12</f>
        <v>11674080</v>
      </c>
      <c r="K20" s="41">
        <f>SUMIFS('認子　教育'!$H$6:$H$277,'認子　教育'!$A$6:$A$277,D9,'認子　教育'!$B$6:$B$277,K11,'認子　教育'!$D$6:$D$277,D20)*K15*12</f>
        <v>10996800</v>
      </c>
      <c r="L20" s="43">
        <f>SUMIFS('認子　保育'!$H$6:$H$581,'認子　保育'!$A$6:$A$581,D9,'認子　保育'!$B$6:$B$581,L11,'認子　保育'!$D$6:$D$581,D20)*L15*12</f>
        <v>11762400</v>
      </c>
      <c r="M20" s="44">
        <f>SUMIFS('認子　教育'!$I$6:$I$277,'認子　教育'!$A$6:$A$277,D9,'認子　教育'!$B$6:$B$277,M11,'認子　教育'!$D$6:$D$277,D20)*M15*6</f>
        <v>5199600</v>
      </c>
      <c r="N20" s="45">
        <f>SUMIFS('認子　保育'!$I$6:$I$581,'認子　保育'!$A$6:$A$581,D9,'認子　保育'!$B$6:$B$581,N11,'認子　保育'!$D$6:$D$581,D20)*N15*6</f>
        <v>5934960</v>
      </c>
      <c r="O20" s="12">
        <f>SUMIFS('認子　教育'!$J$6:$J$277,'認子　教育'!$A$6:$A$277,D9,'認子　教育'!$B$6:$B$277,O11,'認子　教育'!$D$6:$D$277,D20)*O15*6</f>
        <v>5208600</v>
      </c>
      <c r="P20" s="24">
        <f>SUMIFS('認子　保育'!$J$6:$J$581,'認子　保育'!$A$6:$A$581,D9,'認子　保育'!$B$6:$B$581,P11,'認子　保育'!$D$6:$D$581,D20)*P15*6</f>
        <v>5834160</v>
      </c>
      <c r="Q20" s="44">
        <f>SUMIFS('認子　教育'!$K$6:$K$277,'認子　教育'!$A$6:$A$277,D9,'認子　教育'!$B$6:$B$277,Q11,'認子　教育'!$D$6:$D$277,D20)*Q15*12</f>
        <v>10386000</v>
      </c>
      <c r="R20" s="45">
        <f>SUMIFS('認子　保育'!$K$6:$K$581,'認子　保育'!$A$6:$A$581,D9,'認子　保育'!$B$6:$B$581,R11,'認子　保育'!$D$6:$D$581,D20)*R15*12</f>
        <v>11510880</v>
      </c>
      <c r="S20" s="41">
        <f>SUMIFS('認子　教育'!$L$6:$L$277,'認子　教育'!$A$6:$A$277,D9,'認子　教育'!$B$6:$B$277,S11,'認子　教育'!$D$6:$D$277,D20)*S15*12</f>
        <v>10425600</v>
      </c>
      <c r="T20" s="43">
        <f>SUMIFS('認子　保育'!$L$6:$L$581,'認子　保育'!$A$6:$A$581,D9,'認子　保育'!$B$6:$B$581,T11,'認子　保育'!$D$6:$D$581,D20)*T15*12</f>
        <v>11646240</v>
      </c>
      <c r="U20" s="44">
        <f>SUMIFS('認子　教育'!$M$6:$M$277,'認子　教育'!$A$6:$A$277,D9,'認子　教育'!$B$6:$B$277,U11,'認子　教育'!$D$6:$D$277,D20)*U15*12</f>
        <v>10530000</v>
      </c>
      <c r="V20" s="45">
        <f>SUMIFS('認子　保育'!$M$6:$M$581,'認子　保育'!$A$6:$A$581,D9,'認子　保育'!$B$6:$B$581,V11,'認子　保育'!$D$6:$D$581,D20)*V15*12</f>
        <v>11761920</v>
      </c>
      <c r="W20" s="41">
        <f>SUMIFS('認子　教育'!$N$6:$N$277,'認子　教育'!$A$6:$A$277,D9,'認子　教育'!$B$6:$B$277,W11,'認子　教育'!$D$6:$D$277,D20)*W15*12</f>
        <v>10893600</v>
      </c>
      <c r="X20" s="43">
        <f>SUMIFS('認子　保育'!$N$6:$N$581,'認子　保育'!$A$6:$A$581,D9,'認子　保育'!$B$6:$B$581,X11,'認子　保育'!$D$6:$D$581,D20)*X15*12</f>
        <v>12238080</v>
      </c>
      <c r="Y20" s="291">
        <f>SUMIFS('認子　教育'!O$6:O$277,'認子　教育'!$A$6:$A$277,$D$9,'認子　教育'!$B$6:$B$277,Y$11,'認子　教育'!$D$6:$D$277,$D20)*Y15*12</f>
        <v>11742000</v>
      </c>
      <c r="Z20" s="24">
        <f>SUMIFS('認子　保育'!$O$6:O$581,'認子　保育'!$A$6:$A$581,$D$9,'認子　保育'!$B$6:$B$581,Z$11,'認子　保育'!$D$6:$D$581,$D20)*Z15*12</f>
        <v>13322400</v>
      </c>
    </row>
    <row r="21" spans="1:35" ht="18.5" thickBot="1">
      <c r="A21" s="490"/>
      <c r="B21" s="467"/>
      <c r="C21" s="509"/>
      <c r="D21" s="183" t="s">
        <v>104</v>
      </c>
      <c r="E21" s="456">
        <f>SUM(E17:F20)</f>
        <v>48465960</v>
      </c>
      <c r="F21" s="457"/>
      <c r="G21" s="456">
        <f t="shared" ref="G21" si="9">SUM(G17:H20)</f>
        <v>49750560</v>
      </c>
      <c r="H21" s="457"/>
      <c r="I21" s="575">
        <f t="shared" ref="I21" si="10">SUM(I17:J20)</f>
        <v>50235480</v>
      </c>
      <c r="J21" s="576"/>
      <c r="K21" s="456">
        <f t="shared" ref="K21" si="11">SUM(K17:L20)</f>
        <v>50608080</v>
      </c>
      <c r="L21" s="457"/>
      <c r="M21" s="449">
        <f>SUM(M17:P20)</f>
        <v>49903080</v>
      </c>
      <c r="N21" s="462"/>
      <c r="O21" s="462"/>
      <c r="P21" s="450"/>
      <c r="Q21" s="575">
        <f t="shared" ref="Q21" si="12">SUM(Q17:R20)</f>
        <v>49282200</v>
      </c>
      <c r="R21" s="576"/>
      <c r="S21" s="456">
        <f t="shared" ref="S21:U21" si="13">SUM(S17:T20)</f>
        <v>49735200</v>
      </c>
      <c r="T21" s="457"/>
      <c r="U21" s="575">
        <f t="shared" si="13"/>
        <v>50239320</v>
      </c>
      <c r="V21" s="576"/>
      <c r="W21" s="449">
        <f>SUM(W17:X20)</f>
        <v>52210560</v>
      </c>
      <c r="X21" s="450"/>
      <c r="Y21" s="456">
        <f>SUM(Y17:Z20)</f>
        <v>56701800</v>
      </c>
      <c r="Z21" s="457"/>
    </row>
    <row r="22" spans="1:35">
      <c r="A22" s="490"/>
      <c r="B22" s="467"/>
      <c r="C22" s="189" t="s">
        <v>112</v>
      </c>
      <c r="D22" s="173" t="s">
        <v>40</v>
      </c>
      <c r="E22" s="179"/>
      <c r="F22" s="71">
        <f>SUMIFS('認子　保育'!$P$6:$P$581,'認子　保育'!$A$6:$A$581,D9,'認子　保育'!$B$6:$B$581,F11,'認子　保育'!$D$6:$D$581,D22)*F12*12*E26</f>
        <v>129600</v>
      </c>
      <c r="G22" s="179"/>
      <c r="H22" s="71">
        <f>SUMIFS('認子　保育'!Q6:Q581,'認子　保育'!$A$6:$A$581,D9,'認子　保育'!$B$6:$B$581,H11,'認子　保育'!$D$6:$D$581,D22)*H12*12*G26</f>
        <v>177600</v>
      </c>
      <c r="I22" s="182"/>
      <c r="J22" s="73">
        <f>SUMIFS('認子　保育'!R6:R581,'認子　保育'!$A$6:$A$581,D9,'認子　保育'!$B$6:$B$581,J11,'認子　保育'!$D$6:$D$581,D22)*J12*12*I26</f>
        <v>268560</v>
      </c>
      <c r="K22" s="179"/>
      <c r="L22" s="71">
        <f>SUMIFS('認子　保育'!S6:S581,'認子　保育'!$A$6:$A$581,D9,'認子　保育'!$B$6:$B$581,L11,'認子　保育'!$D$6:$D$581,D22)*L12*12*K26</f>
        <v>270720</v>
      </c>
      <c r="M22" s="182"/>
      <c r="N22" s="73">
        <f>SUMIFS('認子　保育'!T6:T581,'認子　保育'!$A$6:$A$581,D9,'認子　保育'!$B$6:$B$581,N11,'認子　保育'!$D$6:$D$581,D22)*N12*6*M26</f>
        <v>136800</v>
      </c>
      <c r="O22" s="297"/>
      <c r="P22" s="71">
        <f>SUMIFS('認子　保育'!U6:U581,'認子　保育'!$A$6:$A$581,D9,'認子　保育'!$B$6:$B$581,P11,'認子　保育'!$D$6:$D$581,D22)*P12*6*O26</f>
        <v>136800</v>
      </c>
      <c r="Q22" s="182"/>
      <c r="R22" s="73">
        <f>SUMIFS('認子　保育'!V6:V581,'認子　保育'!$A$6:$A$581,D9,'認子　保育'!$B$6:$B$581,R11,'認子　保育'!$D$6:$D$581,D22)*R12*12*Q26</f>
        <v>270000</v>
      </c>
      <c r="S22" s="179"/>
      <c r="T22" s="71">
        <f>SUMIFS('認子　保育'!W6:W581,'認子　保育'!$A$6:$A$581,D9,'認子　保育'!$B$6:$B$581,T11,'認子　保育'!$D$6:$D$581,D22)*T12*12*S26</f>
        <v>273600</v>
      </c>
      <c r="U22" s="182"/>
      <c r="V22" s="73">
        <f>SUMIFS('認子　保育'!X6:X581,'認子　保育'!$A$6:$A$581,D9,'認子　保育'!$B$6:$B$581,V11,'認子　保育'!$D$6:$D$581,D22)*V12*12*U26</f>
        <v>276480</v>
      </c>
      <c r="W22" s="179"/>
      <c r="X22" s="71">
        <f>SUMIFS('認子　保育'!Y6:Y581,'認子　保育'!$A$6:$A$581,$D$9,'認子　保育'!$B$6:$B$581,X$11,'認子　保育'!$D$6:$D$581,$D22)*X12*12*W26</f>
        <v>288000</v>
      </c>
      <c r="Y22" s="289"/>
      <c r="Z22" s="57">
        <f>SUMIFS('認子　保育'!Z$6:Z$581,'認子　保育'!$A$6:$A$581,$D$9,'認子　保育'!$B$6:$B$581,Z$11,'認子　保育'!$D$6:$D$581,$D22)*Z12*12*Y26</f>
        <v>314640</v>
      </c>
    </row>
    <row r="23" spans="1:35">
      <c r="A23" s="490"/>
      <c r="B23" s="467"/>
      <c r="C23" s="507" t="s">
        <v>113</v>
      </c>
      <c r="D23" s="190" t="s">
        <v>39</v>
      </c>
      <c r="E23" s="180"/>
      <c r="F23" s="22">
        <f>SUMIFS('認子　保育'!$P$6:$P$581,'認子　保育'!$A$6:$A$581,D9,'認子　保育'!$B$6:$B$581,F11,'認子　保育'!$D$6:$D$581,D23)*F13*12*E26</f>
        <v>308880</v>
      </c>
      <c r="G23" s="180"/>
      <c r="H23" s="22">
        <f>SUMIFS('認子　保育'!Q6:Q581,'認子　保育'!$A$6:$A$581,D9,'認子　保育'!$B$6:$B$581,H11,'認子　保育'!$D$6:$D$581,D23)*H13*12*G26</f>
        <v>423360</v>
      </c>
      <c r="I23" s="178"/>
      <c r="J23" s="25">
        <f>SUMIFS('認子　保育'!R6:R581,'認子　保育'!$A$6:$A$581,D9,'認子　保育'!$B$6:$B$581,J11,'認子　保育'!$D$6:$D$581,D23)*J13*12*I26</f>
        <v>641520</v>
      </c>
      <c r="K23" s="180"/>
      <c r="L23" s="22">
        <f>SUMIFS('認子　保育'!S6:S581,'認子　保育'!$A$6:$A$581,D9,'認子　保育'!$B$6:$B$581,L11,'認子　保育'!$D$6:$D$581,D23)*L13*12*K26</f>
        <v>645840</v>
      </c>
      <c r="M23" s="178"/>
      <c r="N23" s="25">
        <f>SUMIFS('認子　保育'!T6:T581,'認子　保育'!$A$6:$A$581,D9,'認子　保育'!$B$6:$B$581,N11,'認子　保育'!$D$6:$D$581,D23)*N13*6*M26</f>
        <v>326160</v>
      </c>
      <c r="O23" s="298"/>
      <c r="P23" s="22">
        <f>SUMIFS('認子　保育'!U6:U581,'認子　保育'!$A$6:$A$581,D9,'認子　保育'!$B$6:$B$581,P11,'認子　保育'!$D$6:$D$581,D23)*P13*6*O26</f>
        <v>326160</v>
      </c>
      <c r="Q23" s="178"/>
      <c r="R23" s="25">
        <f>SUMIFS('認子　保育'!V6:V581,'認子　保育'!$A$6:$A$581,D9,'認子　保育'!$B$6:$B$581,R11,'認子　保育'!$D$6:$D$581,D23)*R13*12*Q26</f>
        <v>643680</v>
      </c>
      <c r="S23" s="180"/>
      <c r="T23" s="22">
        <f>SUMIFS('認子　保育'!W6:W581,'認子　保育'!$A$6:$A$581,D9,'認子　保育'!$B$6:$B$581,T11,'認子　保育'!$D$6:$D$581,D23)*T13*12*S26</f>
        <v>652320</v>
      </c>
      <c r="U23" s="178"/>
      <c r="V23" s="25">
        <f>SUMIFS('認子　保育'!X6:X581,'認子　保育'!$A$6:$A$581,D9,'認子　保育'!$B$6:$B$581,V11,'認子　保育'!$D$6:$D$581,D23)*V13*12*U26</f>
        <v>658800</v>
      </c>
      <c r="W23" s="180"/>
      <c r="X23" s="22">
        <f>SUMIFS('認子　保育'!Y6:Y581,'認子　保育'!$A$6:$A$581,D9,'認子　保育'!$B$6:$B$581,X11,'認子　保育'!$D$6:$D$581,D23)*X13*12*W26</f>
        <v>686880</v>
      </c>
      <c r="Y23" s="290"/>
      <c r="Z23" s="22">
        <f>SUMIFS('認子　保育'!Z$6:Z$581,'認子　保育'!$A$6:$A$581,$D$9,'認子　保育'!$B$6:$B$581,Z$11,'認子　保育'!$D$6:$D$581,$D23)*Z13*12*Y26</f>
        <v>747360</v>
      </c>
    </row>
    <row r="24" spans="1:35">
      <c r="A24" s="490"/>
      <c r="B24" s="467"/>
      <c r="C24" s="508"/>
      <c r="D24" s="190" t="s">
        <v>101</v>
      </c>
      <c r="E24" s="21">
        <f>SUMIFS('認子　教育'!$P$6:$P$277,'認子　教育'!$A$6:$A$277,D9,'認子　教育'!$B$6:$B$277,E11,'認子　教育'!$D$6:$D$277,D24)*E14*12*E26</f>
        <v>167400</v>
      </c>
      <c r="F24" s="22">
        <f>SUMIFS('認子　保育'!$P$6:$P$581,'認子　保育'!$A$6:$A$581,D9,'認子　保育'!$B$6:$B$581,F11,'認子　保育'!$D$6:$D$581,D24)*F14*12*E26</f>
        <v>169200</v>
      </c>
      <c r="G24" s="21">
        <f>SUMIFS('認子　教育'!Q6:Q277,'認子　教育'!$A$6:$A$277,D9,'認子　教育'!$B$6:$B$277,G11,'認子　教育'!$D$6:$D$277,D24)*G14*12*G26</f>
        <v>230400</v>
      </c>
      <c r="H24" s="22">
        <f>SUMIFS('認子　保育'!Q6:Q581,'認子　保育'!$A$6:$A$581,D9,'認子　保育'!$B$6:$B$581,H11,'認子　保育'!$D$6:$D$581,D24)*H14*12*G26</f>
        <v>231360</v>
      </c>
      <c r="I24" s="18">
        <f>SUMIFS('認子　教育'!R6:R277,'認子　教育'!$A$6:$A$277,D9,'認子　教育'!$B$6:$B$277,I11,'認子　教育'!$D$6:$D$277,D24)*I14*12*I26</f>
        <v>349200</v>
      </c>
      <c r="J24" s="25">
        <f>SUMIFS('認子　保育'!R6:R581,'認子　保育'!$A$6:$A$581,D9,'認子　保育'!$B$6:$B$581,J11,'認子　保育'!$D$6:$D$581,D24)*J14*12*I26</f>
        <v>349920</v>
      </c>
      <c r="K24" s="21">
        <f>SUMIFS('認子　教育'!S6:S277,'認子　教育'!$A$6:$A$277,D9,'認子　教育'!$B$6:$B$277,K11,'認子　教育'!$D$6:$D$277,D24)*K14*12*K26</f>
        <v>349200</v>
      </c>
      <c r="L24" s="22">
        <f>SUMIFS('認子　保育'!S6:S581,'認子　保育'!$A$6:$A$581,D9,'認子　保育'!$B$6:$B$581,L11,'認子　保育'!$D$6:$D$581,D24)*L14*12*K26</f>
        <v>352800</v>
      </c>
      <c r="M24" s="18">
        <f>SUMIFS('認子　教育'!T6:T277,'認子　教育'!$A$6:$A$277,D9,'認子　教育'!$B$6:$B$277,M11,'認子　教育'!$D$6:$D$277,D24)*M14*6*M26</f>
        <v>165600</v>
      </c>
      <c r="N24" s="25">
        <f>SUMIFS('認子　保育'!T6:T581,'認子　保育'!$A$6:$A$581,D9,'認子　保育'!$B$6:$B$581,N11,'認子　保育'!$D$6:$D$581,D24)*N14*6*M26</f>
        <v>177840</v>
      </c>
      <c r="O24" s="7">
        <f>SUMIFS('認子　教育'!U6:U277,'認子　教育'!$A$6:$A$277,D9,'認子　教育'!$B$6:$B$277,O11,'認子　教育'!$D$6:$D$277,D24)*O14*6*O26</f>
        <v>167400</v>
      </c>
      <c r="P24" s="22">
        <f>SUMIFS('認子　保育'!U6:U581,'認子　保育'!$A$6:$A$581,D9,'認子　保育'!$B$6:$B$581,P11,'認子　保育'!$D$6:$D$581,D24)*P14*6*O26</f>
        <v>177840</v>
      </c>
      <c r="Q24" s="18">
        <f>SUMIFS('認子　教育'!V6:V277,'認子　教育'!$A$6:$A$277,D9,'認子　教育'!$B$6:$B$277,Q11,'認子　教育'!$D$6:$D$277,D24)*Q14*12*Q26</f>
        <v>331200</v>
      </c>
      <c r="R24" s="25">
        <f>SUMIFS('認子　保育'!V6:V581,'認子　保育'!$A$6:$A$581,D9,'認子　保育'!$B$6:$B$581,R11,'認子　保育'!$D$6:$D$581,D24)*R14*12*Q26</f>
        <v>352800</v>
      </c>
      <c r="S24" s="21">
        <f>SUMIFS('認子　教育'!W6:W277,'認子　教育'!$A$6:$A$277,D9,'認子　教育'!$B$6:$B$277,S11,'認子　教育'!$D$6:$D$277,D24)*S14*12*S26</f>
        <v>334800</v>
      </c>
      <c r="T24" s="22">
        <f>SUMIFS('認子　保育'!W6:W581,'認子　保育'!$A$6:$A$581,D9,'認子　保育'!$B$6:$B$581,T11,'認子　保育'!$D$6:$D$581,D24)*T14*12*S26</f>
        <v>355680</v>
      </c>
      <c r="U24" s="18">
        <f>SUMIFS('認子　教育'!X6:X277,'認子　教育'!$A$6:$A$277,D9,'認子　教育'!$B$6:$B$277,U11,'認子　教育'!$D$6:$D$277,D24)*U14*12*U26</f>
        <v>338400</v>
      </c>
      <c r="V24" s="25">
        <f>SUMIFS('認子　保育'!X6:X581,'認子　保育'!$A$6:$A$581,D9,'認子　保育'!$B$6:$B$581,V11,'認子　保育'!$D$6:$D$581,D24)*V14*12*U26</f>
        <v>360000</v>
      </c>
      <c r="W24" s="21">
        <f>SUMIFS('認子　教育'!Y6:Y277,'認子　教育'!$A$6:$A$277,$D$9,'認子　教育'!$B$6:$B$277,W$11,'認子　教育'!$D$6:$D$277,$D24)*W$14*12*W26</f>
        <v>349200</v>
      </c>
      <c r="X24" s="22">
        <f>SUMIFS('認子　保育'!Y6:Y581,'認子　保育'!$A$6:$A$581,D9,'認子　保育'!$B$6:$B$581,X11,'認子　保育'!$D$6:$D$581,D24)*X14*12*W26</f>
        <v>375840</v>
      </c>
      <c r="Y24" s="292">
        <f>SUMIFS('認子　教育'!Z$6:Z$277,'認子　教育'!$A$6:$A$277,$D$9,'認子　教育'!$B$6:$B$277,Y$11,'認子　教育'!$D$6:$D$277,$D24)*Y$14*12*Y26</f>
        <v>378000</v>
      </c>
      <c r="Z24" s="22">
        <f>SUMIFS('認子　保育'!Z$6:Z$581,'認子　保育'!$A$6:$A$581,$D$9,'認子　保育'!$B$6:$B$581,Z$11,'認子　保育'!$D$6:$D$581,$D24)*Z14*12*Y26</f>
        <v>408960</v>
      </c>
    </row>
    <row r="25" spans="1:35">
      <c r="A25" s="490"/>
      <c r="B25" s="467"/>
      <c r="C25" s="508"/>
      <c r="D25" s="190" t="s">
        <v>11</v>
      </c>
      <c r="E25" s="21">
        <f>SUMIFS('認子　教育'!$P$6:$P$277,'認子　教育'!$A$6:$A$277,D9,'認子　教育'!$B$6:$B$277,E11,'認子　教育'!$D$6:$D$277,D25)*E15*12*E26</f>
        <v>309600</v>
      </c>
      <c r="F25" s="22">
        <f>SUMIFS('認子　保育'!$P$6:$P$581,'認子　保育'!$A$6:$A$581,D9,'認子　保育'!$B$6:$B$581,F11,'認子　保育'!$D$6:$D$581,D25)*F15*12*E26</f>
        <v>328320</v>
      </c>
      <c r="G25" s="21">
        <f>SUMIFS('認子　教育'!Q6:Q277,'認子　教育'!$A$6:$A$277,D9,'認子　教育'!$B$6:$B$277,G11,'認子　教育'!$D$6:$D$277,D25)*G15*12*G26</f>
        <v>422400</v>
      </c>
      <c r="H25" s="22">
        <f>SUMIFS('認子　保育'!Q6:Q581,'認子　保育'!$A$6:$A$581,D9,'認子　保育'!$B$6:$B$581,H11,'認子　保育'!$D$6:$D$581,D25)*H15*12*G26</f>
        <v>449280</v>
      </c>
      <c r="I25" s="18">
        <f>SUMIFS('認子　教育'!R6:R277,'認子　教育'!$A$6:$A$277,D9,'認子　教育'!$B$6:$B$277,I11,'認子　教育'!$D$6:$D$277,D25)*I15*12*I26</f>
        <v>640800</v>
      </c>
      <c r="J25" s="25">
        <f>SUMIFS('認子　保育'!R6:R581,'認子　保育'!$A$6:$A$581,D9,'認子　保育'!$B$6:$B$581,J11,'認子　保育'!$D$6:$D$581,D25)*J15*12*I26</f>
        <v>679680</v>
      </c>
      <c r="K25" s="21">
        <f>SUMIFS('認子　教育'!S6:S277,'認子　教育'!$A$6:$A$277,D9,'認子　教育'!$B$6:$B$277,K11,'認子　教育'!$D$6:$D$277,D25)*K15*12*K26</f>
        <v>640800</v>
      </c>
      <c r="L25" s="22">
        <f>SUMIFS('認子　保育'!S6:S581,'認子　保育'!$A$6:$A$581,D9,'認子　保育'!$B$6:$B$581,L11,'認子　保育'!$D$6:$D$581,D25)*L15*12*K26</f>
        <v>685440</v>
      </c>
      <c r="M25" s="18">
        <f>SUMIFS('認子　教育'!T6:T277,'認子　教育'!$A$6:$A$277,D9,'認子　教育'!$B$6:$B$277,M11,'認子　教育'!$D$6:$D$277,D25)*M15*6*M26</f>
        <v>306000</v>
      </c>
      <c r="N25" s="25">
        <f>SUMIFS('認子　保育'!T6:T581,'認子　保育'!$A$6:$A$581,D9,'認子　保育'!$B$6:$B$581,N11,'認子　保育'!$D$6:$D$581,D25)*N15*6*M26</f>
        <v>345600</v>
      </c>
      <c r="O25" s="7">
        <f>SUMIFS('認子　教育'!U6:U277,'認子　教育'!$A$6:$A$277,D9,'認子　教育'!$B$6:$B$277,O11,'認子　教育'!$D$6:$D$277,D25)*O15*6*O26</f>
        <v>306000</v>
      </c>
      <c r="P25" s="22">
        <f>SUMIFS('認子　保育'!U6:U581,'認子　保育'!$A$6:$A$581,D9,'認子　保育'!$B$6:$B$581,P11,'認子　保育'!$D$6:$D$581,D25)*P15*6*O26</f>
        <v>345600</v>
      </c>
      <c r="Q25" s="18">
        <f>SUMIFS('認子　教育'!V6:V277,'認子　教育'!$A$6:$A$277,D9,'認子　教育'!$B$6:$B$277,Q11,'認子　教育'!$D$6:$D$277,D25)*Q15*12*Q26</f>
        <v>604800</v>
      </c>
      <c r="R25" s="25">
        <f>SUMIFS('認子　保育'!V6:V581,'認子　保育'!$A$6:$A$581,D9,'認子　保育'!$B$6:$B$581,R11,'認子　保育'!$D$6:$D$581,D25)*R15*12*Q26</f>
        <v>685440</v>
      </c>
      <c r="S25" s="21">
        <f>SUMIFS('認子　教育'!W6:W277,'認子　教育'!$A$6:$A$277,D9,'認子　教育'!$B$6:$B$277,S11,'認子　教育'!$D$6:$D$277,D25)*S15*12*S26</f>
        <v>612000</v>
      </c>
      <c r="T25" s="22">
        <f>SUMIFS('認子　保育'!W6:W581,'認子　保育'!$A$6:$A$581,D9,'認子　保育'!$B$6:$B$581,T11,'認子　保育'!$D$6:$D$581,D25)*T15*12*S26</f>
        <v>691200</v>
      </c>
      <c r="U25" s="18">
        <f>SUMIFS('認子　教育'!X6:X277,'認子　教育'!$A$6:$A$277,D9,'認子　教育'!$B$6:$B$277,U11,'認子　教育'!$D$6:$D$277,D25)*U15*12*U26</f>
        <v>619200</v>
      </c>
      <c r="V25" s="25">
        <f>SUMIFS('認子　保育'!X6:X581,'認子　保育'!$A$6:$A$581,D9,'認子　保育'!$B$6:$B$581,V11,'認子　保育'!$D$6:$D$581,D25)*V15*12*U26</f>
        <v>699840</v>
      </c>
      <c r="W25" s="21">
        <f>SUMIFS('認子　教育'!Y6:Y277,'認子　教育'!$A$6:$A$277,D9,'認子　教育'!$B$6:$B$277,W11,'認子　教育'!$D$6:$D$277,D25)*W15*12*W26</f>
        <v>633600</v>
      </c>
      <c r="X25" s="22">
        <f>SUMIFS('認子　保育'!Y6:Y581,'認子　保育'!$A$6:$A$581,D9,'認子　保育'!$B$6:$B$581,X11,'認子　保育'!$D$6:$D$581,D25)*X15*12*W26</f>
        <v>728640</v>
      </c>
      <c r="Y25" s="292">
        <f>SUMIFS('認子　教育'!Z$6:Z$277,'認子　教育'!$A$6:$A$277,$D$9,'認子　教育'!$B$6:$B$277,Y$11,'認子　教育'!$D$6:$D$277,$D25)*Y15*12*Y26</f>
        <v>684000</v>
      </c>
      <c r="Z25" s="22">
        <f>SUMIFS('認子　保育'!Z$6:Z$581,'認子　保育'!$A$6:$A$581,$D$9,'認子　保育'!$B$6:$B$581,Z$11,'認子　保育'!$D$6:$D$581,$D25)*Z15*12*Y26</f>
        <v>792000</v>
      </c>
    </row>
    <row r="26" spans="1:35" ht="18.5" thickBot="1">
      <c r="A26" s="490"/>
      <c r="B26" s="467"/>
      <c r="C26" s="508"/>
      <c r="D26" s="174" t="s">
        <v>114</v>
      </c>
      <c r="E26" s="413">
        <v>3</v>
      </c>
      <c r="F26" s="337"/>
      <c r="G26" s="413">
        <v>4</v>
      </c>
      <c r="H26" s="337"/>
      <c r="I26" s="413">
        <v>6</v>
      </c>
      <c r="J26" s="338"/>
      <c r="K26" s="413">
        <v>6</v>
      </c>
      <c r="L26" s="337"/>
      <c r="M26" s="413">
        <v>6</v>
      </c>
      <c r="N26" s="338"/>
      <c r="O26" s="413">
        <v>6</v>
      </c>
      <c r="P26" s="337"/>
      <c r="Q26" s="413">
        <v>6</v>
      </c>
      <c r="R26" s="338"/>
      <c r="S26" s="413">
        <v>6</v>
      </c>
      <c r="T26" s="337"/>
      <c r="U26" s="413">
        <v>6</v>
      </c>
      <c r="V26" s="338"/>
      <c r="W26" s="413">
        <v>6</v>
      </c>
      <c r="X26" s="43"/>
      <c r="Y26" s="412">
        <v>6</v>
      </c>
      <c r="Z26" s="24"/>
    </row>
    <row r="27" spans="1:35" ht="18.5" thickBot="1">
      <c r="A27" s="490"/>
      <c r="B27" s="467"/>
      <c r="C27" s="510"/>
      <c r="D27" s="194" t="s">
        <v>104</v>
      </c>
      <c r="E27" s="458">
        <f>SUM(E22:F25)</f>
        <v>1413000</v>
      </c>
      <c r="F27" s="459"/>
      <c r="G27" s="458">
        <f>SUM(G22:H25)</f>
        <v>1934400</v>
      </c>
      <c r="H27" s="459"/>
      <c r="I27" s="458">
        <f>SUM(I22:J25)</f>
        <v>2929680</v>
      </c>
      <c r="J27" s="459"/>
      <c r="K27" s="458">
        <f>SUM(K22:L25)</f>
        <v>2944800</v>
      </c>
      <c r="L27" s="459"/>
      <c r="M27" s="520">
        <f>SUM(M22:P25)</f>
        <v>2917800</v>
      </c>
      <c r="N27" s="521"/>
      <c r="O27" s="521"/>
      <c r="P27" s="522"/>
      <c r="Q27" s="458">
        <f>SUM(Q22:R25)</f>
        <v>2887920</v>
      </c>
      <c r="R27" s="459"/>
      <c r="S27" s="458">
        <f>SUM(S22:T25)</f>
        <v>2919600</v>
      </c>
      <c r="T27" s="459"/>
      <c r="U27" s="458">
        <f>SUM(U22:V25)</f>
        <v>2952720</v>
      </c>
      <c r="V27" s="551"/>
      <c r="W27" s="520">
        <f>SUM(W22:X25)</f>
        <v>3062160</v>
      </c>
      <c r="X27" s="522"/>
      <c r="Y27" s="458">
        <f>SUM(Y22:Z25)</f>
        <v>3324960</v>
      </c>
      <c r="Z27" s="459"/>
    </row>
    <row r="28" spans="1:35" ht="18.5" thickBot="1">
      <c r="A28" s="491"/>
      <c r="B28" s="493"/>
      <c r="C28" s="530" t="s">
        <v>104</v>
      </c>
      <c r="D28" s="531"/>
      <c r="E28" s="543">
        <f>E21+E27</f>
        <v>49878960</v>
      </c>
      <c r="F28" s="544"/>
      <c r="G28" s="543">
        <f t="shared" ref="G28" si="14">G21+G27</f>
        <v>51684960</v>
      </c>
      <c r="H28" s="544"/>
      <c r="I28" s="577">
        <f t="shared" ref="I28" si="15">I21+I27</f>
        <v>53165160</v>
      </c>
      <c r="J28" s="578"/>
      <c r="K28" s="543">
        <f t="shared" ref="K28" si="16">K21+K27</f>
        <v>53552880</v>
      </c>
      <c r="L28" s="544"/>
      <c r="M28" s="537">
        <f>M21+M27</f>
        <v>52820880</v>
      </c>
      <c r="N28" s="572"/>
      <c r="O28" s="572"/>
      <c r="P28" s="538"/>
      <c r="Q28" s="577">
        <f t="shared" ref="Q28" si="17">Q21+Q27</f>
        <v>52170120</v>
      </c>
      <c r="R28" s="578"/>
      <c r="S28" s="543">
        <f t="shared" ref="S28" si="18">S21+S27</f>
        <v>52654800</v>
      </c>
      <c r="T28" s="544"/>
      <c r="U28" s="577">
        <f t="shared" ref="U28:W28" si="19">U21+U27</f>
        <v>53192040</v>
      </c>
      <c r="V28" s="578"/>
      <c r="W28" s="537">
        <f t="shared" si="19"/>
        <v>55272720</v>
      </c>
      <c r="X28" s="538"/>
      <c r="Y28" s="543">
        <f t="shared" ref="Y28" si="20">Y21+Y27</f>
        <v>60026760</v>
      </c>
      <c r="Z28" s="544"/>
    </row>
    <row r="29" spans="1:35">
      <c r="A29" s="463" t="s">
        <v>138</v>
      </c>
      <c r="B29" s="466" t="s">
        <v>134</v>
      </c>
      <c r="C29" s="525" t="s">
        <v>68</v>
      </c>
      <c r="D29" s="168" t="s">
        <v>40</v>
      </c>
      <c r="E29" s="181"/>
      <c r="F29" s="57"/>
      <c r="G29" s="181"/>
      <c r="H29" s="57">
        <f>SUMIFS('認子　保育'!$E$6:$E$581,'認子　保育'!$A$6:$A$581,D9,'認子　保育'!$B$6:$B$581,H11,'認子　保育'!$D$6:$D$581,D29)*H12*12</f>
        <v>4447680</v>
      </c>
      <c r="I29" s="177"/>
      <c r="J29" s="59">
        <f>SUMIFS('認子　保育'!$F$6:$F$581,'認子　保育'!$A$6:$A$581,D9,'認子　保育'!$B$6:$B$581,J11,'認子　保育'!$D$6:$D$581,D29)*J12*12</f>
        <v>4562520</v>
      </c>
      <c r="K29" s="181"/>
      <c r="L29" s="57">
        <f>SUMIFS('認子　保育'!$G$6:$G$581,'認子　保育'!$A$6:$A$581,D9,'認子　保育'!$B$6:$B$581,L11,'認子　保育'!$D$6:$D$581,D29)*L12*12</f>
        <v>4610520</v>
      </c>
      <c r="M29" s="177"/>
      <c r="N29" s="59">
        <f>SUMIFS('認子　保育'!$H$6:$H$581,'認子　保育'!$A$6:$A$581,D9,'認子　保育'!$B$6:$B$581,N11,'認子　保育'!$D$6:$D$581,D29)*N12*12</f>
        <v>4647600</v>
      </c>
      <c r="O29" s="297"/>
      <c r="P29" s="196"/>
      <c r="Q29" s="177"/>
      <c r="R29" s="59">
        <f>SUMIFS('認子　保育'!$J$6:$J$581,'認子　保育'!$A$6:$A$581,D9,'認子　保育'!$B$6:$B$581,R11,'認子　保育'!$D$6:$D$581,D29)*R12*12</f>
        <v>4698360</v>
      </c>
      <c r="S29" s="181"/>
      <c r="T29" s="57">
        <f>SUMIFS('認子　保育'!$K$6:$K$581,'認子　保育'!$A$6:$A$581,D9,'認子　保育'!$B$6:$B$581,T11,'認子　保育'!$D$6:$D$581,D29)*T12*12</f>
        <v>4636800</v>
      </c>
      <c r="U29" s="177"/>
      <c r="V29" s="59">
        <f>SUMIFS('認子　保育'!$L$6:$L$581,'認子　保育'!$A$6:$A$581,D9,'認子　保育'!$B$6:$B$581,V11,'認子　保育'!$D$6:$D$581,D29)*V12*12</f>
        <v>4691760</v>
      </c>
      <c r="W29" s="181"/>
      <c r="X29" s="57">
        <f>SUMIFS('認子　保育'!$M$6:$M$581,'認子　保育'!$A$6:$A$581,$D$9,'認子　保育'!$B$6:$B$581,X$11,'認子　保育'!$D$6:$D$581,$D29)*X12*12</f>
        <v>4741560</v>
      </c>
      <c r="Y29" s="293"/>
      <c r="Z29" s="57">
        <f>SUMIFS('認子　保育'!N$6:N$581,'認子　保育'!$A$6:$A$581,$D$9,'認子　保育'!$B$6:$B$581,Z$11,'認子　保育'!$D$6:$D$581,$D29)*Z12*12</f>
        <v>4945080</v>
      </c>
    </row>
    <row r="30" spans="1:35" ht="18.75" customHeight="1">
      <c r="A30" s="464"/>
      <c r="B30" s="467"/>
      <c r="C30" s="508"/>
      <c r="D30" s="187" t="s">
        <v>39</v>
      </c>
      <c r="E30" s="180"/>
      <c r="F30" s="22"/>
      <c r="G30" s="180"/>
      <c r="H30" s="22">
        <f>SUMIFS('認子　保育'!$E$6:$E$581,'認子　保育'!$A$6:$A$581,D9,'認子　保育'!$B$6:$B$581,H11,'認子　保育'!$D$6:$D$581,D30)*H13*12</f>
        <v>10692720</v>
      </c>
      <c r="I30" s="178"/>
      <c r="J30" s="25">
        <f>SUMIFS('認子　保育'!$F$6:$F$581,'認子　保育'!$A$6:$A$581,D9,'認子　保育'!$B$6:$B$581,J11,'認子　保育'!$D$6:$D$581,D30)*J13*12</f>
        <v>10961280</v>
      </c>
      <c r="K30" s="180"/>
      <c r="L30" s="22">
        <f>SUMIFS('認子　保育'!$G$6:$G$581,'認子　保育'!$A$6:$A$581,D9,'認子　保育'!$B$6:$B$581,L11,'認子　保育'!$D$6:$D$581,D30)*L13*12</f>
        <v>11076840</v>
      </c>
      <c r="M30" s="178"/>
      <c r="N30" s="25">
        <f>SUMIFS('認子　保育'!$H$6:$H$581,'認子　保育'!$A$6:$A$581,D9,'認子　保育'!$B$6:$B$581,N11,'認子　保育'!$D$6:$D$581,D30)*N13*12</f>
        <v>11163600</v>
      </c>
      <c r="O30" s="298"/>
      <c r="P30" s="197"/>
      <c r="Q30" s="178"/>
      <c r="R30" s="25">
        <f>SUMIFS('認子　保育'!$J$6:$J$581,'認子　保育'!$A$6:$A$581,D9,'認子　保育'!$B$6:$B$581,R11,'認子　保育'!$D$6:$D$581,D30)*R13*12</f>
        <v>11282040</v>
      </c>
      <c r="S30" s="180"/>
      <c r="T30" s="22">
        <f>SUMIFS('認子　保育'!$K$6:$K$581,'認子　保育'!$A$6:$A$581,D9,'認子　保育'!$B$6:$B$581,T11,'認子　保育'!$D$6:$D$581,D30)*T13*12</f>
        <v>11137680</v>
      </c>
      <c r="U30" s="178"/>
      <c r="V30" s="25">
        <f>SUMIFS('認子　保育'!$L$6:$L$581,'認子　保育'!$A$6:$A$581,D9,'認子　保育'!$B$6:$B$581,V11,'認子　保育'!$D$6:$D$581,D30)*V13*12</f>
        <v>11268720</v>
      </c>
      <c r="W30" s="180"/>
      <c r="X30" s="22">
        <f>SUMIFS('認子　保育'!$M$6:$M$581,'認子　保育'!$A$6:$A$581,D9,'認子　保育'!$B$6:$B$581,X11,'認子　保育'!$D$6:$D$581,D30)*X13*12</f>
        <v>11383920</v>
      </c>
      <c r="Y30" s="290"/>
      <c r="Z30" s="22">
        <f>SUMIFS('認子　保育'!N$6:N$581,'認子　保育'!$A$6:$A$581,$D$9,'認子　保育'!$B$6:$B$581,Z$11,'認子　保育'!$D$6:$D$581,$D30)*Z13*12</f>
        <v>11857680</v>
      </c>
    </row>
    <row r="31" spans="1:35">
      <c r="A31" s="464"/>
      <c r="B31" s="467"/>
      <c r="C31" s="508"/>
      <c r="D31" s="187" t="s">
        <v>101</v>
      </c>
      <c r="E31" s="180"/>
      <c r="F31" s="22"/>
      <c r="G31" s="21">
        <f>SUMIFS('認子　教育'!$E$6:$E$277,'認子　教育'!$A$6:$A$277,D9,'認子　教育'!$B$6:$B$277,G11,'認子　教育'!$D$6:$D$277,D31)*G14*12</f>
        <v>5707800</v>
      </c>
      <c r="H31" s="22">
        <f>SUMIFS('認子　保育'!$E$6:$E$581,'認子　保育'!$A$6:$A$581,D9,'認子　保育'!$B$6:$B$581,H11,'認子　保育'!$D$6:$D$581,D31)*H14*12</f>
        <v>5815680</v>
      </c>
      <c r="I31" s="18">
        <f>SUMIFS('認子　教育'!$F$6:$F$277,'認子　教育'!$A$6:$A$277,D9,'認子　教育'!$B$6:$B$277,I11,'認子　教育'!$D$6:$D$277,D31)*I14*12</f>
        <v>5879400</v>
      </c>
      <c r="J31" s="25">
        <f>SUMIFS('認子　保育'!$F$6:$F$581,'認子　保育'!$A$6:$A$581,D9,'認子　保育'!$B$6:$B$581,J11,'認子　保育'!$D$6:$D$581,D31)*J14*12</f>
        <v>5959440</v>
      </c>
      <c r="K31" s="21">
        <f>SUMIFS('認子　教育'!$G$6:$G$277,'認子　教育'!$A$6:$A$277,D9,'認子　教育'!$B$6:$B$277,K11,'認子　教育'!$D$6:$D$277,D31)*K14*12</f>
        <v>5929800</v>
      </c>
      <c r="L31" s="22">
        <f>SUMIFS('認子　保育'!$G$6:$G$581,'認子　保育'!$A$6:$A$581,D9,'認子　保育'!$B$6:$B$581,L11,'認子　保育'!$D$6:$D$581,D31)*L14*12</f>
        <v>6020640</v>
      </c>
      <c r="M31" s="18">
        <f>SUMIFS('認子　教育'!$H$6:$H$277,'認子　教育'!$A$6:$A$277,D9,'認子　教育'!$B$6:$B$277,M11,'認子　教育'!$D$6:$D$277,D31)*M14*12</f>
        <v>5971200</v>
      </c>
      <c r="N31" s="25">
        <f>SUMIFS('認子　保育'!$H$6:$H$581,'認子　保育'!$A$6:$A$581,D9,'認子　保育'!$B$6:$B$581,N11,'認子　保育'!$D$6:$D$581,D31)*N14*12</f>
        <v>6066480</v>
      </c>
      <c r="O31" s="298"/>
      <c r="P31" s="197"/>
      <c r="Q31" s="18">
        <f>SUMIFS('認子　教育'!$J$6:$J$277,'認子　教育'!$A$6:$A$277,D9,'認子　教育'!$B$6:$B$277,Q11,'認子　教育'!$D$6:$D$277,D31)*Q14*12</f>
        <v>5688000</v>
      </c>
      <c r="R31" s="25">
        <f>SUMIFS('認子　保育'!$J$6:$J$581,'認子　保育'!$A$6:$A$581,D9,'認子　保育'!$B$6:$B$581,R11,'認子　保育'!$D$6:$D$581,D31)*R14*12</f>
        <v>6021600</v>
      </c>
      <c r="S31" s="21">
        <f>SUMIFS('認子　教育'!$K$6:$K$277,'認子　教育'!$A$6:$A$277,D9,'認子　教育'!$B$6:$B$277,S11,'認子　教育'!$D$6:$D$277,D31)*S14*12</f>
        <v>5670600</v>
      </c>
      <c r="T31" s="22">
        <f>SUMIFS('認子　保育'!$K$6:$K$581,'認子　保育'!$A$6:$A$581,D9,'認子　保育'!$B$6:$B$581,T11,'認子　保育'!$D$6:$D$581,D31)*T14*12</f>
        <v>5940240</v>
      </c>
      <c r="U31" s="18">
        <f>SUMIFS('認子　教育'!$L$6:$L$277,'認子　教育'!$A$6:$A$277,D9,'認子　教育'!$B$6:$B$277,U11,'認子　教育'!$D$6:$D$277,D31)*U14*12</f>
        <v>5692800</v>
      </c>
      <c r="V31" s="25">
        <f>SUMIFS('認子　保育'!$L$6:$L$581,'認子　保育'!$A$6:$A$581,D9,'認子　保育'!$B$6:$B$581,V11,'認子　保育'!$D$6:$D$581,D31)*V14*12</f>
        <v>6010080</v>
      </c>
      <c r="W31" s="21">
        <f>SUMIFS('認子　教育'!$M$6:$M$277,'認子　教育'!$A$6:$A$277,$D$9,'認子　教育'!$B$6:$B$277,W$11,'認子　教育'!$D$6:$D$277,$D31)*W$14*12</f>
        <v>5751600</v>
      </c>
      <c r="X31" s="22">
        <f>SUMIFS('認子　保育'!$M$6:$M$581,'認子　保育'!$A$6:$A$581,D9,'認子　保育'!$B$6:$B$581,X11,'認子　保育'!$D$6:$D$581,D31)*X14*12</f>
        <v>6070320</v>
      </c>
      <c r="Y31" s="292">
        <f>SUMIFS('認子　教育'!N$6:N$277,'認子　教育'!$A$6:$A$277,$D$9,'認子　教育'!$B$6:$B$277,Y$11,'認子　教育'!$D$6:$D$277,$D31)*Y$14*12</f>
        <v>5958600</v>
      </c>
      <c r="Z31" s="22">
        <f>SUMIFS('認子　保育'!N$6:N$581,'認子　保育'!$A$6:$A$581,$D$9,'認子　保育'!$B$6:$B$581,Z$11,'認子　保育'!$D$6:$D$581,$D31)*Z14*12</f>
        <v>6317520</v>
      </c>
    </row>
    <row r="32" spans="1:35" ht="18.5" thickBot="1">
      <c r="A32" s="464"/>
      <c r="B32" s="467"/>
      <c r="C32" s="508"/>
      <c r="D32" s="161" t="s">
        <v>11</v>
      </c>
      <c r="E32" s="191"/>
      <c r="F32" s="43"/>
      <c r="G32" s="41">
        <f>SUMIFS('認子　教育'!$E$6:$E$277,'認子　教育'!$A$6:$A$277,D9,'認子　教育'!$B$6:$B$277,G11,'認子　教育'!$D$6:$D$277,D32)*G15*12</f>
        <v>10524000</v>
      </c>
      <c r="H32" s="43">
        <f>SUMIFS('認子　保育'!$E$6:$E$581,'認子　保育'!$A$6:$A$581,D9,'認子　保育'!$B$6:$B$581,H11,'認子　保育'!$D$6:$D$581,D32)*H15*12</f>
        <v>11278080</v>
      </c>
      <c r="I32" s="44">
        <f>SUMIFS('認子　教育'!$F$6:$F$277,'認子　教育'!$A$6:$A$277,D9,'認子　教育'!$B$6:$B$277,I11,'認子　教育'!$D$6:$D$277,D32)*I15*12</f>
        <v>10832400</v>
      </c>
      <c r="J32" s="45">
        <f>SUMIFS('認子　保育'!$F$6:$F$581,'認子　保育'!$A$6:$A$581,D9,'認子　保育'!$B$6:$B$581,J11,'認子　保育'!$D$6:$D$581,D32)*J15*12</f>
        <v>11555520</v>
      </c>
      <c r="K32" s="41">
        <f>SUMIFS('認子　教育'!$G$6:$G$277,'認子　教育'!$A$6:$A$277,D9,'認子　教育'!$B$6:$B$277,K11,'認子　教育'!$D$6:$D$277,D32)*K15*12</f>
        <v>10923600</v>
      </c>
      <c r="L32" s="43">
        <f>SUMIFS('認子　保育'!$G$6:$G$581,'認子　保育'!$A$6:$A$581,D9,'認子　保育'!$B$6:$B$581,L11,'認子　保育'!$D$6:$D$581,D32)*L15*12</f>
        <v>11674080</v>
      </c>
      <c r="M32" s="44">
        <f>SUMIFS('認子　教育'!$H$6:$H$277,'認子　教育'!$A$6:$A$277,D9,'認子　教育'!$B$6:$B$277,M11,'認子　教育'!$D$6:$D$277,D32)*M15*12</f>
        <v>10996800</v>
      </c>
      <c r="N32" s="45">
        <f>SUMIFS('認子　保育'!$H$6:$H$581,'認子　保育'!$A$6:$A$581,D9,'認子　保育'!$B$6:$B$581,N11,'認子　保育'!$D$6:$D$581,D32)*N15*12</f>
        <v>11762400</v>
      </c>
      <c r="O32" s="299"/>
      <c r="P32" s="198"/>
      <c r="Q32" s="44">
        <f>SUMIFS('認子　教育'!$J$6:$J$277,'認子　教育'!$A$6:$A$277,D9,'認子　教育'!$B$6:$B$277,Q11,'認子　教育'!$D$6:$D$277,D32)*Q15*12</f>
        <v>10417200</v>
      </c>
      <c r="R32" s="45">
        <f>SUMIFS('認子　保育'!$J$6:$J$581,'認子　保育'!$A$6:$A$581,D9,'認子　保育'!$B$6:$B$581,R11,'認子　保育'!$D$6:$D$581,D32)*R15*12</f>
        <v>11668320</v>
      </c>
      <c r="S32" s="41">
        <f>SUMIFS('認子　教育'!$K$6:$K$277,'認子　教育'!$A$6:$A$277,D9,'認子　教育'!$B$6:$B$277,S11,'認子　教育'!$D$6:$D$277,D32)*S15*12</f>
        <v>10386000</v>
      </c>
      <c r="T32" s="43">
        <f>SUMIFS('認子　保育'!$K$6:$K$581,'認子　保育'!$A$6:$A$581,D9,'認子　保育'!$B$6:$B$581,T11,'認子　保育'!$D$6:$D$581,D32)*T15*12</f>
        <v>11510880</v>
      </c>
      <c r="U32" s="44">
        <f>SUMIFS('認子　教育'!$L$6:$L$277,'認子　教育'!$A$6:$A$277,D9,'認子　教育'!$B$6:$B$277,U11,'認子　教育'!$D$6:$D$277,D32)*U15*12</f>
        <v>10425600</v>
      </c>
      <c r="V32" s="45">
        <f>SUMIFS('認子　保育'!$L$6:$L$581,'認子　保育'!$A$6:$A$581,D9,'認子　保育'!$B$6:$B$581,V11,'認子　保育'!$D$6:$D$581,D32)*V15*12</f>
        <v>11646240</v>
      </c>
      <c r="W32" s="41">
        <f>SUMIFS('認子　教育'!$M$6:$M$277,'認子　教育'!$A$6:$A$277,D9,'認子　教育'!$B$6:$B$277,W11,'認子　教育'!$D$6:$D$277,D32)*W15*12</f>
        <v>10530000</v>
      </c>
      <c r="X32" s="43">
        <f>SUMIFS('認子　保育'!$M$6:$M$581,'認子　保育'!$A$6:$A$581,D9,'認子　保育'!$B$6:$B$581,X11,'認子　保育'!$D$6:$D$581,D32)*X15*12</f>
        <v>11761920</v>
      </c>
      <c r="Y32" s="291">
        <f>SUMIFS('認子　教育'!N$6:N$277,'認子　教育'!$A$6:$A$277,$D$9,'認子　教育'!$B$6:$B$277,Y$11,'認子　教育'!$D$6:$D$277,$D32)*Y15*12</f>
        <v>10893600</v>
      </c>
      <c r="Z32" s="24">
        <f>SUMIFS('認子　保育'!N$6:N$581,'認子　保育'!$A$6:$A$581,$D$9,'認子　保育'!$B$6:$B$581,Z$11,'認子　保育'!$D$6:$D$581,$D32)*Z15*12</f>
        <v>12238080</v>
      </c>
    </row>
    <row r="33" spans="1:26" ht="18.5" thickBot="1">
      <c r="A33" s="464"/>
      <c r="B33" s="467"/>
      <c r="C33" s="509"/>
      <c r="D33" s="183" t="s">
        <v>104</v>
      </c>
      <c r="E33" s="526">
        <f>SUM(E29:F32)</f>
        <v>0</v>
      </c>
      <c r="F33" s="527"/>
      <c r="G33" s="526">
        <f t="shared" ref="G33" si="21">SUM(G29:H32)</f>
        <v>48465960</v>
      </c>
      <c r="H33" s="527"/>
      <c r="I33" s="528">
        <f t="shared" ref="I33" si="22">SUM(I29:J32)</f>
        <v>49750560</v>
      </c>
      <c r="J33" s="529"/>
      <c r="K33" s="526">
        <f t="shared" ref="K33" si="23">SUM(K29:L32)</f>
        <v>50235480</v>
      </c>
      <c r="L33" s="527"/>
      <c r="M33" s="449">
        <f t="shared" ref="M33" si="24">SUM(M29:N32)</f>
        <v>50608080</v>
      </c>
      <c r="N33" s="462"/>
      <c r="O33" s="462"/>
      <c r="P33" s="450"/>
      <c r="Q33" s="528">
        <f t="shared" ref="Q33" si="25">SUM(Q29:R32)</f>
        <v>49775520</v>
      </c>
      <c r="R33" s="529"/>
      <c r="S33" s="526">
        <f t="shared" ref="S33:Y33" si="26">SUM(S29:T32)</f>
        <v>49282200</v>
      </c>
      <c r="T33" s="527"/>
      <c r="U33" s="528">
        <f t="shared" si="26"/>
        <v>49735200</v>
      </c>
      <c r="V33" s="529"/>
      <c r="W33" s="456">
        <f t="shared" si="26"/>
        <v>50239320</v>
      </c>
      <c r="X33" s="457"/>
      <c r="Y33" s="456">
        <f t="shared" si="26"/>
        <v>52210560</v>
      </c>
      <c r="Z33" s="457"/>
    </row>
    <row r="34" spans="1:26">
      <c r="A34" s="464"/>
      <c r="B34" s="467"/>
      <c r="C34" s="189" t="s">
        <v>112</v>
      </c>
      <c r="D34" s="168" t="s">
        <v>40</v>
      </c>
      <c r="E34" s="181"/>
      <c r="F34" s="57"/>
      <c r="G34" s="181"/>
      <c r="H34" s="57">
        <f>SUMIFS('認子　保育'!P6:P581,'認子　保育'!$A$6:$A$581,D9,'認子　保育'!$B$6:$B$581,H11,'認子　保育'!$D$6:$D$581,D34)*H12*12*G38</f>
        <v>172800</v>
      </c>
      <c r="I34" s="177"/>
      <c r="J34" s="59">
        <f>SUMIFS('認子　保育'!Q6:Q581,'認子　保育'!$A$6:$A$581,D9,'認子　保育'!$B$6:$B$581,J11,'認子　保育'!$D$6:$D$581,D34)*J12*12*I38</f>
        <v>266400</v>
      </c>
      <c r="K34" s="181"/>
      <c r="L34" s="57">
        <f>SUMIFS('認子　保育'!R6:R581,'認子　保育'!$A$6:$A$581,D9,'認子　保育'!$B$6:$B$581,L11,'認子　保育'!$D$6:$D$581,D34)*L12*12*K38</f>
        <v>268560</v>
      </c>
      <c r="M34" s="177"/>
      <c r="N34" s="59">
        <f>SUMIFS('認子　保育'!S6:S581,'認子　保育'!$A$6:$A$581,D9,'認子　保育'!$B$6:$B$581,N11,'認子　保育'!$D$6:$D$581,D34)*N12*12*M38</f>
        <v>270720</v>
      </c>
      <c r="O34" s="297"/>
      <c r="P34" s="196"/>
      <c r="Q34" s="177"/>
      <c r="R34" s="59">
        <f>SUMIFS('認子　保育'!U6:U581,'認子　保育'!$A$6:$A$581,D9,'認子　保育'!$B$6:$B$581,R11,'認子　保育'!$D$6:$D$581,D34)*R12*12*Q38</f>
        <v>273600</v>
      </c>
      <c r="S34" s="181"/>
      <c r="T34" s="57">
        <f>SUMIFS('認子　保育'!V6:V581,'認子　保育'!$A$6:$A$581,D9,'認子　保育'!$B$6:$B$581,T11,'認子　保育'!$D$6:$D$581,D34)*T12*12*S38</f>
        <v>270000</v>
      </c>
      <c r="U34" s="177"/>
      <c r="V34" s="59">
        <f>SUMIFS('認子　保育'!W6:W581,'認子　保育'!$A$6:$A$581,D9,'認子　保育'!$B$6:$B$581,V11,'認子　保育'!$D$6:$D$581,D34)*V12*12*U38</f>
        <v>273600</v>
      </c>
      <c r="W34" s="181"/>
      <c r="X34" s="57">
        <f>SUMIFS('認子　保育'!X6:X581,'認子　保育'!$A$6:$A$581,$D$9,'認子　保育'!$B$6:$B$581,X$11,'認子　保育'!$D$6:$D$581,$D34)*X12*12*W38</f>
        <v>276480</v>
      </c>
      <c r="Y34" s="293"/>
      <c r="Z34" s="57">
        <f>SUMIFS('認子　保育'!Y$6:Y$581,'認子　保育'!$A$6:$A$581,$D$9,'認子　保育'!$B$6:$B$581,Z$11,'認子　保育'!$D$6:$D$581,$D34)*Z12*12*Y38</f>
        <v>288000</v>
      </c>
    </row>
    <row r="35" spans="1:26">
      <c r="A35" s="464"/>
      <c r="B35" s="467"/>
      <c r="C35" s="507" t="s">
        <v>113</v>
      </c>
      <c r="D35" s="187" t="s">
        <v>39</v>
      </c>
      <c r="E35" s="180"/>
      <c r="F35" s="22"/>
      <c r="G35" s="180"/>
      <c r="H35" s="22">
        <f>SUMIFS('認子　保育'!P6:P581,'認子　保育'!$A$6:$A$581,D9,'認子　保育'!$B$6:$B$581,H11,'認子　保育'!$D$6:$D$581,D35)*H13*12*G38</f>
        <v>411840</v>
      </c>
      <c r="I35" s="178"/>
      <c r="J35" s="25">
        <f>SUMIFS('認子　保育'!Q6:Q581,'認子　保育'!$A$6:$A$581,D9,'認子　保育'!$B$6:$B$581,J11,'認子　保育'!$D$6:$D$581,D35)*J13*12*I38</f>
        <v>635040</v>
      </c>
      <c r="K35" s="180"/>
      <c r="L35" s="22">
        <f>SUMIFS('認子　保育'!R6:R581,'認子　保育'!$A$6:$A$581,D9,'認子　保育'!$B$6:$B$581,L11,'認子　保育'!$D$6:$D$581,D35)*L13*12*K38</f>
        <v>641520</v>
      </c>
      <c r="M35" s="178"/>
      <c r="N35" s="25">
        <f>SUMIFS('認子　保育'!S6:S581,'認子　保育'!$A$6:$A$581,D9,'認子　保育'!$B$6:$B$581,N11,'認子　保育'!$D$6:$D$581,D35)*N13*12*M38</f>
        <v>645840</v>
      </c>
      <c r="O35" s="298"/>
      <c r="P35" s="197"/>
      <c r="Q35" s="178"/>
      <c r="R35" s="25">
        <f>SUMIFS('認子　保育'!U6:U581,'認子　保育'!$A$6:$A$581,D9,'認子　保育'!$B$6:$B$581,R11,'認子　保育'!$D$6:$D$581,D35)*R13*12*Q38</f>
        <v>652320</v>
      </c>
      <c r="S35" s="180"/>
      <c r="T35" s="22">
        <f>SUMIFS('認子　保育'!V6:V581,'認子　保育'!$A$6:$A$581,D9,'認子　保育'!$B$6:$B$581,T11,'認子　保育'!$D$6:$D$581,D35)*T13*12*S38</f>
        <v>643680</v>
      </c>
      <c r="U35" s="178"/>
      <c r="V35" s="25">
        <f>SUMIFS('認子　保育'!W6:W581,'認子　保育'!$A$6:$A$581,D9,'認子　保育'!$B$6:$B$581,V11,'認子　保育'!$D$6:$D$581,D35)*V13*12*U38</f>
        <v>652320</v>
      </c>
      <c r="W35" s="180"/>
      <c r="X35" s="22">
        <f>SUMIFS('認子　保育'!X6:X581,'認子　保育'!$A$6:$A$581,D9,'認子　保育'!$B$6:$B$581,X11,'認子　保育'!$D$6:$D$581,D35)*X13*12*W38</f>
        <v>658800</v>
      </c>
      <c r="Y35" s="290"/>
      <c r="Z35" s="22">
        <f>SUMIFS('認子　保育'!Y$6:Y$581,'認子　保育'!$A$6:$A$581,$D$9,'認子　保育'!$B$6:$B$581,Z$11,'認子　保育'!$D$6:$D$581,$D35)*Z13*12*Y38</f>
        <v>686880</v>
      </c>
    </row>
    <row r="36" spans="1:26">
      <c r="A36" s="464"/>
      <c r="B36" s="467"/>
      <c r="C36" s="508"/>
      <c r="D36" s="187" t="s">
        <v>101</v>
      </c>
      <c r="E36" s="180"/>
      <c r="F36" s="22"/>
      <c r="G36" s="21">
        <f>SUMIFS('認子　教育'!$P$6:$P$277,'認子　教育'!$A$6:$A$277,D9,'認子　教育'!$B$6:$B$277,G11,'認子　教育'!$D$6:$D$277,D36)*G14*12*G38</f>
        <v>223200</v>
      </c>
      <c r="H36" s="22">
        <f>SUMIFS('認子　保育'!P6:P581,'認子　保育'!$A$6:$A$581,D9,'認子　保育'!$B$6:$B$581,H11,'認子　保育'!$D$6:$D$581,D36)*H14*12*G38</f>
        <v>225600</v>
      </c>
      <c r="I36" s="18">
        <f>SUMIFS('認子　教育'!Q6:Q277,'認子　教育'!$A$6:$A$277,D9,'認子　教育'!$B$6:$B$277,I11,'認子　教育'!$D$6:$D$277,D36)*I14*12*I38</f>
        <v>345600</v>
      </c>
      <c r="J36" s="25">
        <f>SUMIFS('認子　保育'!Q6:Q581,'認子　保育'!$A$6:$A$581,D9,'認子　保育'!$B$6:$B$581,J11,'認子　保育'!$D$6:$D$581,D36)*J14*12*I38</f>
        <v>347040</v>
      </c>
      <c r="K36" s="21">
        <f>SUMIFS('認子　教育'!R6:R277,'認子　教育'!$A$6:$A$277,D9,'認子　教育'!$B$6:$B$277,K11,'認子　教育'!$D$6:$D$277,D36)*K14*12*K38</f>
        <v>349200</v>
      </c>
      <c r="L36" s="22">
        <f>SUMIFS('認子　保育'!R6:R581,'認子　保育'!$A$6:$A$581,D9,'認子　保育'!$B$6:$B$581,L11,'認子　保育'!$D$6:$D$581,D36)*L14*12*K38</f>
        <v>349920</v>
      </c>
      <c r="M36" s="18">
        <f>SUMIFS('認子　教育'!S6:S277,'認子　教育'!$A$6:$A$277,D9,'認子　教育'!$B$6:$B$277,M11,'認子　教育'!$D$6:$D$277,D36)*M14*12*M38</f>
        <v>349200</v>
      </c>
      <c r="N36" s="25">
        <f>SUMIFS('認子　保育'!S6:S581,'認子　保育'!$A$6:$A$581,D9,'認子　保育'!$B$6:$B$581,N11,'認子　保育'!$D$6:$D$581,D36)*N14*12*M38</f>
        <v>352800</v>
      </c>
      <c r="O36" s="298"/>
      <c r="P36" s="197"/>
      <c r="Q36" s="18">
        <f>SUMIFS('認子　教育'!U6:U277,'認子　教育'!$A$6:$A$277,D9,'認子　教育'!$B$6:$B$277,Q11,'認子　教育'!$D$6:$D$277,D36)*Q14*12*Q38</f>
        <v>334800</v>
      </c>
      <c r="R36" s="25">
        <f>SUMIFS('認子　保育'!U6:U581,'認子　保育'!$A$6:$A$581,D9,'認子　保育'!$B$6:$B$581,R11,'認子　保育'!$D$6:$D$581,D36)*R14*12*Q38</f>
        <v>355680</v>
      </c>
      <c r="S36" s="21">
        <f>SUMIFS('認子　教育'!V6:V277,'認子　教育'!$A$6:$A$277,D9,'認子　教育'!$B$6:$B$277,S11,'認子　教育'!$D$6:$D$277,D36)*S14*12*S38</f>
        <v>331200</v>
      </c>
      <c r="T36" s="22">
        <f>SUMIFS('認子　保育'!V6:V581,'認子　保育'!$A$6:$A$581,D9,'認子　保育'!$B$6:$B$581,T11,'認子　保育'!$D$6:$D$581,D36)*T14*12*S38</f>
        <v>352800</v>
      </c>
      <c r="U36" s="18">
        <f>SUMIFS('認子　教育'!W6:W277,'認子　教育'!$A$6:$A$277,D9,'認子　教育'!$B$6:$B$277,U11,'認子　教育'!$D$6:$D$277,D36)*U14*12*U38</f>
        <v>334800</v>
      </c>
      <c r="V36" s="25">
        <f>SUMIFS('認子　保育'!W6:W581,'認子　保育'!$A$6:$A$581,D9,'認子　保育'!$B$6:$B$581,V11,'認子　保育'!$D$6:$D$581,D36)*V14*12*U38</f>
        <v>355680</v>
      </c>
      <c r="W36" s="21">
        <f>SUMIFS('認子　教育'!X6:X277,'認子　教育'!$A$6:$A$277,$D$9,'認子　教育'!$B$6:$B$277,W$11,'認子　教育'!$D$6:$D$277,$D36)*W$14*12*W38</f>
        <v>338400</v>
      </c>
      <c r="X36" s="22">
        <f>SUMIFS('認子　保育'!X6:X581,'認子　保育'!$A$6:$A$581,D9,'認子　保育'!$B$6:$B$581,X11,'認子　保育'!$D$6:$D$581,D36)*X14*12*W38</f>
        <v>360000</v>
      </c>
      <c r="Y36" s="292">
        <f>SUMIFS('認子　教育'!Y$6:Y$277,'認子　教育'!$A$6:$A$277,$D$9,'認子　教育'!$B$6:$B$277,Y$11,'認子　教育'!$D$6:$D$277,$D36)*Y$14*12*Y38</f>
        <v>349200</v>
      </c>
      <c r="Z36" s="22">
        <f>SUMIFS('認子　保育'!Y$6:Y$581,'認子　保育'!$A$6:$A$581,$D$9,'認子　保育'!$B$6:$B$581,Z$11,'認子　保育'!$D$6:$D$581,$D36)*Z14*12*Y38</f>
        <v>375840</v>
      </c>
    </row>
    <row r="37" spans="1:26">
      <c r="A37" s="464"/>
      <c r="B37" s="467"/>
      <c r="C37" s="508"/>
      <c r="D37" s="187" t="s">
        <v>11</v>
      </c>
      <c r="E37" s="180"/>
      <c r="F37" s="22"/>
      <c r="G37" s="21">
        <f>SUMIFS('認子　教育'!$P$6:$P$277,'認子　教育'!$A$6:$A$277,D9,'認子　教育'!$B$6:$B$277,G11,'認子　教育'!$D$6:$D$277,D37)*G15*12*G38</f>
        <v>412800</v>
      </c>
      <c r="H37" s="22">
        <f>SUMIFS('認子　保育'!P6:P581,'認子　保育'!$A$6:$A$581,D9,'認子　保育'!$B$6:$B$581,H11,'認子　保育'!$D$6:$D$581,D37)*H15*12*G38</f>
        <v>437760</v>
      </c>
      <c r="I37" s="18">
        <f>SUMIFS('認子　教育'!Q6:Q277,'認子　教育'!$A$6:$A$277,D9,'認子　教育'!$B$6:$B$277,I11,'認子　教育'!$D$6:$D$277,D37)*I15*12*I38</f>
        <v>633600</v>
      </c>
      <c r="J37" s="25">
        <f>SUMIFS('認子　保育'!Q6:Q581,'認子　保育'!$A$6:$A$581,D9,'認子　保育'!$B$6:$B$581,J11,'認子　保育'!$D$6:$D$581,D37)*J15*12*I38</f>
        <v>673920</v>
      </c>
      <c r="K37" s="21">
        <f>SUMIFS('認子　教育'!R6:R277,'認子　教育'!$A$6:$A$277,D9,'認子　教育'!$B$6:$B$277,K11,'認子　教育'!$D$6:$D$277,D37)*K15*12*K38</f>
        <v>640800</v>
      </c>
      <c r="L37" s="22">
        <f>SUMIFS('認子　保育'!R6:R581,'認子　保育'!$A$6:$A$581,D9,'認子　保育'!$B$6:$B$581,L11,'認子　保育'!$D$6:$D$581,D37)*L15*12*K38</f>
        <v>679680</v>
      </c>
      <c r="M37" s="18">
        <f>SUMIFS('認子　教育'!S6:S277,'認子　教育'!$A$6:$A$277,D9,'認子　教育'!$B$6:$B$277,M11,'認子　教育'!$D$6:$D$277,D37)*M15*12*M38</f>
        <v>640800</v>
      </c>
      <c r="N37" s="25">
        <f>SUMIFS('認子　保育'!S6:S581,'認子　保育'!$A$6:$A$581,D9,'認子　保育'!$B$6:$B$581,N11,'認子　保育'!$D$6:$D$581,D37)*N15*12*M38</f>
        <v>685440</v>
      </c>
      <c r="O37" s="298"/>
      <c r="P37" s="197"/>
      <c r="Q37" s="18">
        <f>SUMIFS('認子　教育'!U6:U277,'認子　教育'!$A$6:$A$277,D9,'認子　教育'!$B$6:$B$277,Q11,'認子　教育'!$D$6:$D$277,D37)*Q15*12*Q38</f>
        <v>612000</v>
      </c>
      <c r="R37" s="25">
        <f>SUMIFS('認子　保育'!U6:U581,'認子　保育'!$A$6:$A$581,D9,'認子　保育'!$B$6:$B$581,R11,'認子　保育'!$D$6:$D$581,D37)*R15*12*Q38</f>
        <v>691200</v>
      </c>
      <c r="S37" s="21">
        <f>SUMIFS('認子　教育'!V6:V277,'認子　教育'!$A$6:$A$277,D9,'認子　教育'!$B$6:$B$277,S11,'認子　教育'!$D$6:$D$277,D37)*S15*12*S38</f>
        <v>604800</v>
      </c>
      <c r="T37" s="22">
        <f>SUMIFS('認子　保育'!V6:V581,'認子　保育'!$A$6:$A$581,D9,'認子　保育'!$B$6:$B$581,T11,'認子　保育'!$D$6:$D$581,D37)*T15*12*S38</f>
        <v>685440</v>
      </c>
      <c r="U37" s="18">
        <f>SUMIFS('認子　教育'!W6:W277,'認子　教育'!$A$6:$A$277,D9,'認子　教育'!$B$6:$B$277,U11,'認子　教育'!$D$6:$D$277,D37)*U15*12*U38</f>
        <v>612000</v>
      </c>
      <c r="V37" s="25">
        <f>SUMIFS('認子　保育'!W6:W581,'認子　保育'!$A$6:$A$581,D9,'認子　保育'!$B$6:$B$581,V11,'認子　保育'!$D$6:$D$581,D37)*V15*12*U38</f>
        <v>691200</v>
      </c>
      <c r="W37" s="21">
        <f>SUMIFS('認子　教育'!X6:X277,'認子　教育'!$A$6:$A$277,D9,'認子　教育'!$B$6:$B$277,W11,'認子　教育'!$D$6:$D$277,D37)*W15*12*W38</f>
        <v>619200</v>
      </c>
      <c r="X37" s="22">
        <f>SUMIFS('認子　保育'!X6:X581,'認子　保育'!$A$6:$A$581,D9,'認子　保育'!$B$6:$B$581,X11,'認子　保育'!$D$6:$D$581,D37)*X15*12*W38</f>
        <v>699840</v>
      </c>
      <c r="Y37" s="292">
        <f>SUMIFS('認子　教育'!Y$6:Y$277,'認子　教育'!$A$6:$A$277,$D$9,'認子　教育'!$B$6:$B$277,Y$11,'認子　教育'!$D$6:$D$277,$D37)*Y15*12*Y38</f>
        <v>633600</v>
      </c>
      <c r="Z37" s="22">
        <f>SUMIFS('認子　保育'!Y$6:Y$581,'認子　保育'!$A$6:$A$581,$D$9,'認子　保育'!$B$6:$B$581,Z$11,'認子　保育'!$D$6:$D$581,$D37)*Z15*12*Y38</f>
        <v>728640</v>
      </c>
    </row>
    <row r="38" spans="1:26" ht="18.5" thickBot="1">
      <c r="A38" s="464"/>
      <c r="B38" s="467"/>
      <c r="C38" s="508"/>
      <c r="D38" s="192" t="s">
        <v>114</v>
      </c>
      <c r="E38" s="23"/>
      <c r="F38" s="24"/>
      <c r="G38" s="23">
        <f>G26</f>
        <v>4</v>
      </c>
      <c r="H38" s="24"/>
      <c r="I38" s="19">
        <f t="shared" ref="I38:U38" si="27">I26</f>
        <v>6</v>
      </c>
      <c r="J38" s="26"/>
      <c r="K38" s="23">
        <f t="shared" si="27"/>
        <v>6</v>
      </c>
      <c r="L38" s="24"/>
      <c r="M38" s="19">
        <f t="shared" si="27"/>
        <v>6</v>
      </c>
      <c r="N38" s="26"/>
      <c r="O38" s="299"/>
      <c r="P38" s="199"/>
      <c r="Q38" s="19">
        <f t="shared" si="27"/>
        <v>6</v>
      </c>
      <c r="R38" s="26"/>
      <c r="S38" s="23">
        <f t="shared" si="27"/>
        <v>6</v>
      </c>
      <c r="T38" s="24"/>
      <c r="U38" s="19">
        <f t="shared" si="27"/>
        <v>6</v>
      </c>
      <c r="V38" s="26"/>
      <c r="W38" s="23">
        <v>6</v>
      </c>
      <c r="X38" s="24"/>
      <c r="Y38" s="294">
        <f>Y26</f>
        <v>6</v>
      </c>
      <c r="Z38" s="24"/>
    </row>
    <row r="39" spans="1:26" ht="18.5" thickBot="1">
      <c r="A39" s="464"/>
      <c r="B39" s="467"/>
      <c r="C39" s="510"/>
      <c r="D39" s="193" t="s">
        <v>104</v>
      </c>
      <c r="E39" s="523">
        <f>SUM(E34:F37)</f>
        <v>0</v>
      </c>
      <c r="F39" s="524"/>
      <c r="G39" s="523">
        <f>SUM(G34:H37)</f>
        <v>1884000</v>
      </c>
      <c r="H39" s="524"/>
      <c r="I39" s="523">
        <f>SUM(I34:J37)</f>
        <v>2901600</v>
      </c>
      <c r="J39" s="524"/>
      <c r="K39" s="523">
        <f>SUM(K34:L37)</f>
        <v>2929680</v>
      </c>
      <c r="L39" s="524"/>
      <c r="M39" s="449">
        <f>SUM(M34:P37)</f>
        <v>2944800</v>
      </c>
      <c r="N39" s="462"/>
      <c r="O39" s="462"/>
      <c r="P39" s="450"/>
      <c r="Q39" s="523">
        <f>SUM(Q34:R37)</f>
        <v>2919600</v>
      </c>
      <c r="R39" s="524"/>
      <c r="S39" s="523">
        <f>SUM(S34:T37)</f>
        <v>2887920</v>
      </c>
      <c r="T39" s="524"/>
      <c r="U39" s="523">
        <f>SUM(U34:V37)</f>
        <v>2919600</v>
      </c>
      <c r="V39" s="542"/>
      <c r="W39" s="449">
        <f>SUM(W34:X37)</f>
        <v>2952720</v>
      </c>
      <c r="X39" s="450"/>
      <c r="Y39" s="456">
        <f>SUM(Y34:Z37)</f>
        <v>3062160</v>
      </c>
      <c r="Z39" s="457"/>
    </row>
    <row r="40" spans="1:26" ht="18.5" thickBot="1">
      <c r="A40" s="465"/>
      <c r="B40" s="468"/>
      <c r="C40" s="494" t="s">
        <v>104</v>
      </c>
      <c r="D40" s="495"/>
      <c r="E40" s="545">
        <f>E33+E39</f>
        <v>0</v>
      </c>
      <c r="F40" s="546"/>
      <c r="G40" s="545">
        <f t="shared" ref="G40" si="28">G33+G39</f>
        <v>50349960</v>
      </c>
      <c r="H40" s="546"/>
      <c r="I40" s="567">
        <f t="shared" ref="I40" si="29">I33+I39</f>
        <v>52652160</v>
      </c>
      <c r="J40" s="568"/>
      <c r="K40" s="545">
        <f t="shared" ref="K40" si="30">K33+K39</f>
        <v>53165160</v>
      </c>
      <c r="L40" s="546"/>
      <c r="M40" s="537">
        <f t="shared" ref="M40" si="31">M33+M39</f>
        <v>53552880</v>
      </c>
      <c r="N40" s="572"/>
      <c r="O40" s="572"/>
      <c r="P40" s="538"/>
      <c r="Q40" s="567">
        <f t="shared" ref="Q40" si="32">Q33+Q39</f>
        <v>52695120</v>
      </c>
      <c r="R40" s="568"/>
      <c r="S40" s="545">
        <f t="shared" ref="S40" si="33">S33+S39</f>
        <v>52170120</v>
      </c>
      <c r="T40" s="546"/>
      <c r="U40" s="567">
        <f t="shared" ref="U40:W40" si="34">U33+U39</f>
        <v>52654800</v>
      </c>
      <c r="V40" s="568"/>
      <c r="W40" s="537">
        <f t="shared" si="34"/>
        <v>53192040</v>
      </c>
      <c r="X40" s="538"/>
      <c r="Y40" s="545">
        <f t="shared" ref="Y40" si="35">Y33+Y39</f>
        <v>55272720</v>
      </c>
      <c r="Z40" s="546"/>
    </row>
    <row r="41" spans="1:26" ht="18.5" thickBot="1">
      <c r="A41" s="471" t="s">
        <v>82</v>
      </c>
      <c r="B41" s="496" t="s">
        <v>214</v>
      </c>
      <c r="C41" s="497"/>
      <c r="D41" s="497"/>
      <c r="E41" s="573"/>
      <c r="F41" s="574"/>
      <c r="G41" s="547">
        <f>G28-G40</f>
        <v>1335000</v>
      </c>
      <c r="H41" s="548"/>
      <c r="I41" s="569">
        <f>I28-I40</f>
        <v>513000</v>
      </c>
      <c r="J41" s="570"/>
      <c r="K41" s="547">
        <f>K28-K40</f>
        <v>387720</v>
      </c>
      <c r="L41" s="548"/>
      <c r="M41" s="539">
        <f>M28-M40</f>
        <v>-732000</v>
      </c>
      <c r="N41" s="571"/>
      <c r="O41" s="571"/>
      <c r="P41" s="540"/>
      <c r="Q41" s="569">
        <f>Q28-Q40</f>
        <v>-525000</v>
      </c>
      <c r="R41" s="570"/>
      <c r="S41" s="547">
        <f>S28-S40</f>
        <v>484680</v>
      </c>
      <c r="T41" s="548"/>
      <c r="U41" s="569">
        <f>U28-U40</f>
        <v>537240</v>
      </c>
      <c r="V41" s="570"/>
      <c r="W41" s="539">
        <f>W28-W40</f>
        <v>2080680</v>
      </c>
      <c r="X41" s="540"/>
      <c r="Y41" s="547">
        <f>Y28-Y40</f>
        <v>4754040</v>
      </c>
      <c r="Z41" s="548"/>
    </row>
    <row r="42" spans="1:26" ht="19.5" customHeight="1" thickBot="1">
      <c r="A42" s="472"/>
      <c r="B42" s="478" t="s">
        <v>137</v>
      </c>
      <c r="C42" s="479"/>
      <c r="D42" s="480"/>
      <c r="E42" s="481">
        <f>IFERROR(ROUNDDOWN(E27/E26*F6,-3),"")</f>
        <v>894000</v>
      </c>
      <c r="F42" s="482"/>
      <c r="G42" s="481">
        <f>IFERROR(ROUNDDOWN(G27/G26*H6,-3),"")</f>
        <v>628000</v>
      </c>
      <c r="H42" s="482"/>
      <c r="I42" s="481">
        <f>IFERROR(ROUNDDOWN(I27/I26*J6,-3),"")</f>
        <v>537000</v>
      </c>
      <c r="J42" s="482"/>
      <c r="K42" s="481">
        <f>IFERROR(ROUNDDOWN(K27/K26*L6,-3),"")</f>
        <v>392000</v>
      </c>
      <c r="L42" s="482"/>
      <c r="M42" s="483">
        <f>IFERROR(ROUNDDOWN(M27/M26*N6,-3),"")</f>
        <v>486000</v>
      </c>
      <c r="N42" s="484"/>
      <c r="O42" s="484"/>
      <c r="P42" s="485"/>
      <c r="Q42" s="481">
        <f>IFERROR(ROUNDDOWN(Q27/Q26*R6,-3),"")</f>
        <v>-144000</v>
      </c>
      <c r="R42" s="482"/>
      <c r="S42" s="481">
        <f>IFERROR(ROUNDDOWN(S27/S26*T6,-3),"")</f>
        <v>0</v>
      </c>
      <c r="T42" s="482"/>
      <c r="U42" s="481">
        <f>IFERROR(ROUNDDOWN(U27/U26*V6,-3),"")</f>
        <v>590000</v>
      </c>
      <c r="V42" s="482"/>
      <c r="W42" s="481">
        <f>IFERROR(ROUNDDOWN(W27/W26*X6*0.9,-3),"")</f>
        <v>2388000</v>
      </c>
      <c r="X42" s="482"/>
      <c r="Y42" s="481">
        <f>IFERROR(ROUNDDOWN(Y27/Y26*Z6*0.9,-3),"")</f>
        <v>5336000</v>
      </c>
      <c r="Z42" s="482"/>
    </row>
    <row r="43" spans="1:26" hidden="1">
      <c r="A43" s="330"/>
    </row>
    <row r="44" spans="1:26" hidden="1">
      <c r="A44" s="330"/>
      <c r="D44" t="s">
        <v>220</v>
      </c>
      <c r="E44" s="4">
        <v>1</v>
      </c>
      <c r="G44" s="826">
        <f>IFERROR(G$40/E$28,0)</f>
        <v>1.0094428592737299</v>
      </c>
      <c r="H44" s="826"/>
      <c r="I44" s="826">
        <f>G44*I45</f>
        <v>1.0283329412915849</v>
      </c>
      <c r="J44" s="826"/>
      <c r="K44" s="826">
        <f>I44*K46</f>
        <v>1.0283329412915849</v>
      </c>
      <c r="L44" s="826"/>
      <c r="M44" s="826">
        <f>K44*M47</f>
        <v>1.0283329412915849</v>
      </c>
      <c r="N44" s="826"/>
      <c r="O44" s="826"/>
      <c r="P44" s="826"/>
      <c r="Q44" s="826">
        <f>M44*Q48</f>
        <v>1.0258846073998205</v>
      </c>
      <c r="R44" s="826"/>
      <c r="S44" s="826">
        <f>Q44*S49</f>
        <v>1.0258846073998205</v>
      </c>
      <c r="T44" s="826"/>
      <c r="U44" s="826">
        <f>S44*U50</f>
        <v>1.0258846073998205</v>
      </c>
      <c r="V44" s="826"/>
      <c r="W44" s="826">
        <f>U44*W51</f>
        <v>1.0258846073998205</v>
      </c>
      <c r="X44" s="826"/>
      <c r="Y44" s="826">
        <f>W44*Y$52</f>
        <v>1.0258846073998205</v>
      </c>
    </row>
    <row r="45" spans="1:26" hidden="1">
      <c r="A45" s="330"/>
      <c r="D45" t="s">
        <v>60</v>
      </c>
      <c r="G45" s="4">
        <v>1</v>
      </c>
      <c r="H45" s="826"/>
      <c r="I45" s="826">
        <f>IFERROR(I$40/G$28,0)</f>
        <v>1.0187133742581982</v>
      </c>
      <c r="J45" s="826"/>
      <c r="K45" s="826">
        <f>I45*K46</f>
        <v>1.0187133742581982</v>
      </c>
      <c r="L45" s="826"/>
      <c r="M45" s="826">
        <f>K45*M47</f>
        <v>1.0187133742581982</v>
      </c>
      <c r="N45" s="826"/>
      <c r="O45" s="826"/>
      <c r="P45" s="826"/>
      <c r="Q45" s="826">
        <f>M45*Q48</f>
        <v>1.0162879433689984</v>
      </c>
      <c r="R45" s="826"/>
      <c r="S45" s="826">
        <f>Q45*S49</f>
        <v>1.0162879433689984</v>
      </c>
      <c r="T45" s="826"/>
      <c r="U45" s="826">
        <f>S45*U50</f>
        <v>1.0162879433689984</v>
      </c>
      <c r="V45" s="826"/>
      <c r="W45" s="826">
        <f>U45*W51</f>
        <v>1.0162879433689984</v>
      </c>
      <c r="X45" s="826"/>
      <c r="Y45" s="826">
        <f t="shared" ref="Y45:Y51" si="36">W45*Y$52</f>
        <v>1.0162879433689984</v>
      </c>
    </row>
    <row r="46" spans="1:26" hidden="1">
      <c r="A46" s="330"/>
      <c r="D46" t="s">
        <v>61</v>
      </c>
      <c r="G46" s="826"/>
      <c r="H46" s="826"/>
      <c r="I46" s="4">
        <v>1</v>
      </c>
      <c r="J46" s="826"/>
      <c r="K46" s="826">
        <f>IFERROR(K$40/I$28,0)</f>
        <v>1</v>
      </c>
      <c r="L46" s="826"/>
      <c r="M46" s="826">
        <f>K46*M47</f>
        <v>1</v>
      </c>
      <c r="N46" s="826"/>
      <c r="O46" s="826"/>
      <c r="P46" s="826"/>
      <c r="Q46" s="826">
        <f>M46*Q48</f>
        <v>0.99761912334667657</v>
      </c>
      <c r="R46" s="826"/>
      <c r="S46" s="826">
        <f>Q46*S49</f>
        <v>0.99761912334667657</v>
      </c>
      <c r="T46" s="826"/>
      <c r="U46" s="826">
        <f>Q46*U50</f>
        <v>0.99761912334667657</v>
      </c>
      <c r="V46" s="826"/>
      <c r="W46" s="826">
        <f>U46*W51</f>
        <v>0.99761912334667657</v>
      </c>
      <c r="X46" s="826"/>
      <c r="Y46" s="826">
        <f t="shared" si="36"/>
        <v>0.99761912334667657</v>
      </c>
    </row>
    <row r="47" spans="1:26" hidden="1">
      <c r="A47" s="330"/>
      <c r="D47" t="s">
        <v>62</v>
      </c>
      <c r="G47" s="826"/>
      <c r="H47" s="826"/>
      <c r="I47" s="826"/>
      <c r="J47" s="826"/>
      <c r="K47" s="4">
        <v>1</v>
      </c>
      <c r="L47" s="826"/>
      <c r="M47" s="826">
        <f>IFERROR(M$40/K$28,0)</f>
        <v>1</v>
      </c>
      <c r="N47" s="826"/>
      <c r="O47" s="826"/>
      <c r="P47" s="826"/>
      <c r="Q47" s="826">
        <f>M47*Q48</f>
        <v>0.99761912334667657</v>
      </c>
      <c r="R47" s="826"/>
      <c r="S47" s="826">
        <f>Q47*S49</f>
        <v>0.99761912334667657</v>
      </c>
      <c r="T47" s="826"/>
      <c r="U47" s="826">
        <f>S47*U50</f>
        <v>0.99761912334667657</v>
      </c>
      <c r="V47" s="826"/>
      <c r="W47" s="826">
        <f>U47*W51</f>
        <v>0.99761912334667657</v>
      </c>
      <c r="X47" s="826"/>
      <c r="Y47" s="826">
        <f t="shared" si="36"/>
        <v>0.99761912334667657</v>
      </c>
    </row>
    <row r="48" spans="1:26" hidden="1">
      <c r="A48" s="330"/>
      <c r="D48" t="s">
        <v>63</v>
      </c>
      <c r="G48" s="826"/>
      <c r="H48" s="826"/>
      <c r="I48" s="826"/>
      <c r="J48" s="826"/>
      <c r="K48" s="826"/>
      <c r="L48" s="826"/>
      <c r="M48" s="4">
        <v>1</v>
      </c>
      <c r="N48" s="826"/>
      <c r="O48" s="826"/>
      <c r="P48" s="826"/>
      <c r="Q48" s="826">
        <f>IFERROR(Q$40/M$28,0)</f>
        <v>0.99761912334667657</v>
      </c>
      <c r="R48" s="826"/>
      <c r="S48" s="826">
        <f>Q48*S49</f>
        <v>0.99761912334667657</v>
      </c>
      <c r="T48" s="826"/>
      <c r="U48" s="826">
        <f>S48*U50</f>
        <v>0.99761912334667657</v>
      </c>
      <c r="V48" s="826"/>
      <c r="W48" s="826">
        <f>U48*W51</f>
        <v>0.99761912334667657</v>
      </c>
      <c r="X48" s="826"/>
      <c r="Y48" s="826">
        <f>W48*Y$52</f>
        <v>0.99761912334667657</v>
      </c>
    </row>
    <row r="49" spans="1:26" hidden="1">
      <c r="A49" s="330"/>
      <c r="D49" t="s">
        <v>221</v>
      </c>
      <c r="G49" s="826"/>
      <c r="H49" s="826"/>
      <c r="I49" s="826"/>
      <c r="J49" s="826"/>
      <c r="K49" s="826"/>
      <c r="L49" s="826"/>
      <c r="M49" s="826"/>
      <c r="N49" s="826"/>
      <c r="O49" s="826"/>
      <c r="P49" s="826"/>
      <c r="Q49" s="4">
        <v>1</v>
      </c>
      <c r="R49" s="826"/>
      <c r="S49" s="826">
        <f>IFERROR(S$40/Q$28,0)</f>
        <v>1</v>
      </c>
      <c r="T49" s="826"/>
      <c r="U49" s="826">
        <f>S49*U50</f>
        <v>1</v>
      </c>
      <c r="V49" s="826"/>
      <c r="W49" s="826">
        <f>U49*W51</f>
        <v>1</v>
      </c>
      <c r="X49" s="826"/>
      <c r="Y49" s="826">
        <f>W49*Y$52</f>
        <v>1</v>
      </c>
    </row>
    <row r="50" spans="1:26" hidden="1">
      <c r="A50" s="330"/>
      <c r="D50" t="s">
        <v>66</v>
      </c>
      <c r="G50" s="826"/>
      <c r="H50" s="826"/>
      <c r="I50" s="826"/>
      <c r="J50" s="826"/>
      <c r="K50" s="826"/>
      <c r="L50" s="826"/>
      <c r="M50" s="826"/>
      <c r="N50" s="826"/>
      <c r="O50" s="826"/>
      <c r="P50" s="826"/>
      <c r="Q50" s="826"/>
      <c r="R50" s="826"/>
      <c r="S50" s="4">
        <v>1</v>
      </c>
      <c r="T50" s="826"/>
      <c r="U50" s="826">
        <f>IFERROR(U$40/S$28,0)</f>
        <v>1</v>
      </c>
      <c r="V50" s="826"/>
      <c r="W50" s="826">
        <f>U50*W51</f>
        <v>1</v>
      </c>
      <c r="X50" s="826"/>
      <c r="Y50" s="826">
        <f t="shared" si="36"/>
        <v>1</v>
      </c>
    </row>
    <row r="51" spans="1:26" hidden="1">
      <c r="A51" s="330"/>
      <c r="D51" t="s">
        <v>67</v>
      </c>
      <c r="G51" s="826"/>
      <c r="H51" s="826"/>
      <c r="I51" s="826"/>
      <c r="J51" s="826"/>
      <c r="K51" s="826"/>
      <c r="L51" s="826"/>
      <c r="M51" s="826"/>
      <c r="N51" s="826"/>
      <c r="O51" s="826"/>
      <c r="P51" s="826"/>
      <c r="Q51" s="826"/>
      <c r="R51" s="826"/>
      <c r="S51" s="826"/>
      <c r="T51" s="826"/>
      <c r="U51" s="4">
        <v>1</v>
      </c>
      <c r="V51" s="826"/>
      <c r="W51" s="826">
        <f>IFERROR(W$40/U$28,0)</f>
        <v>1</v>
      </c>
      <c r="X51" s="826"/>
      <c r="Y51" s="826">
        <f t="shared" si="36"/>
        <v>1</v>
      </c>
    </row>
    <row r="52" spans="1:26" hidden="1">
      <c r="A52" s="330"/>
      <c r="D52" t="s">
        <v>81</v>
      </c>
      <c r="G52" s="826"/>
      <c r="H52" s="826"/>
      <c r="I52" s="826"/>
      <c r="J52" s="826"/>
      <c r="K52" s="826"/>
      <c r="L52" s="826"/>
      <c r="M52" s="826"/>
      <c r="N52" s="826"/>
      <c r="O52" s="826"/>
      <c r="P52" s="826"/>
      <c r="Q52" s="826"/>
      <c r="R52" s="826"/>
      <c r="S52" s="826"/>
      <c r="T52" s="826"/>
      <c r="U52" s="826"/>
      <c r="V52" s="826"/>
      <c r="W52" s="4">
        <v>1</v>
      </c>
      <c r="X52" s="826"/>
      <c r="Y52" s="826">
        <f>IFERROR(Y$40/W$28,0)</f>
        <v>1</v>
      </c>
    </row>
    <row r="53" spans="1:26" hidden="1">
      <c r="A53" s="330"/>
      <c r="D53" t="s">
        <v>205</v>
      </c>
      <c r="Y53" s="4">
        <v>1</v>
      </c>
    </row>
    <row r="54" spans="1:26" ht="18.5" hidden="1" thickBot="1">
      <c r="A54" s="330"/>
      <c r="B54" s="333" t="s">
        <v>255</v>
      </c>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row>
    <row r="55" spans="1:26" hidden="1">
      <c r="A55" s="330"/>
    </row>
    <row r="56" spans="1:26" hidden="1">
      <c r="A56" s="330"/>
      <c r="D56" t="s">
        <v>220</v>
      </c>
      <c r="E56" s="296">
        <f>E$42</f>
        <v>894000</v>
      </c>
      <c r="F56" s="296"/>
      <c r="G56" s="332">
        <f>IFERROR(ROUNDDOWN($E56*G44,-3),0)</f>
        <v>902000</v>
      </c>
      <c r="H56" s="332"/>
      <c r="I56" s="332">
        <f>IFERROR(ROUNDDOWN($E56*I44,-3),0)</f>
        <v>919000</v>
      </c>
      <c r="J56" s="332"/>
      <c r="K56" s="332">
        <f>IFERROR(ROUNDDOWN($E56*K44,-3),0)</f>
        <v>919000</v>
      </c>
      <c r="L56" s="332"/>
      <c r="M56" s="332">
        <f>IFERROR(ROUNDDOWN($E56*M44,-3),0)</f>
        <v>919000</v>
      </c>
      <c r="N56" s="332"/>
      <c r="O56" s="332"/>
      <c r="P56" s="332"/>
      <c r="Q56" s="332">
        <f>IFERROR(ROUNDDOWN($E56*Q44,-3),0)</f>
        <v>917000</v>
      </c>
      <c r="R56" s="332"/>
      <c r="S56" s="332">
        <f>IFERROR(ROUNDDOWN($E56*S44,-3),0)</f>
        <v>917000</v>
      </c>
      <c r="T56" s="332"/>
      <c r="U56" s="332">
        <f>IFERROR(ROUNDDOWN($E56*U44,-3),0)</f>
        <v>917000</v>
      </c>
      <c r="V56" s="332"/>
      <c r="W56" s="332">
        <f>IFERROR(ROUNDDOWN($E56*W44,-3),0)</f>
        <v>917000</v>
      </c>
      <c r="X56" s="332"/>
      <c r="Y56" s="332">
        <f>IFERROR(ROUNDDOWN($E56*Y44,-3),0)</f>
        <v>917000</v>
      </c>
      <c r="Z56" s="332"/>
    </row>
    <row r="57" spans="1:26" hidden="1">
      <c r="A57" s="330"/>
      <c r="D57" t="s">
        <v>60</v>
      </c>
      <c r="E57" s="332"/>
      <c r="F57" s="332"/>
      <c r="G57" s="296">
        <f>G$42</f>
        <v>628000</v>
      </c>
      <c r="H57" s="296"/>
      <c r="I57" s="332">
        <f>IFERROR(ROUNDDOWN($G57*I45,-3),0)</f>
        <v>639000</v>
      </c>
      <c r="J57" s="332"/>
      <c r="K57" s="332">
        <f>IFERROR(ROUNDDOWN($G57*K45,-3),0)</f>
        <v>639000</v>
      </c>
      <c r="L57" s="332"/>
      <c r="M57" s="332">
        <f>IFERROR(ROUNDDOWN($G57*M45,-3),0)</f>
        <v>639000</v>
      </c>
      <c r="N57" s="332"/>
      <c r="O57" s="332"/>
      <c r="P57" s="332"/>
      <c r="Q57" s="332">
        <f>IFERROR(ROUNDDOWN($G57*Q45,-3),0)</f>
        <v>638000</v>
      </c>
      <c r="R57" s="332"/>
      <c r="S57" s="332">
        <f>IFERROR(ROUNDDOWN($G57*S45,-3),0)</f>
        <v>638000</v>
      </c>
      <c r="T57" s="332"/>
      <c r="U57" s="332">
        <f>IFERROR(ROUNDDOWN($G57*U45,-3),0)</f>
        <v>638000</v>
      </c>
      <c r="V57" s="332"/>
      <c r="W57" s="332">
        <f>IFERROR(ROUNDDOWN($G57*W45,-3),0)</f>
        <v>638000</v>
      </c>
      <c r="X57" s="332"/>
      <c r="Y57" s="332">
        <f>IFERROR(ROUNDDOWN($G57*Y45,-3),0)</f>
        <v>638000</v>
      </c>
      <c r="Z57" s="332"/>
    </row>
    <row r="58" spans="1:26" hidden="1">
      <c r="A58" s="330"/>
      <c r="D58" t="s">
        <v>61</v>
      </c>
      <c r="E58" s="332"/>
      <c r="F58" s="332"/>
      <c r="G58" s="332"/>
      <c r="H58" s="332"/>
      <c r="I58" s="296">
        <f>I$42</f>
        <v>537000</v>
      </c>
      <c r="J58" s="296"/>
      <c r="K58" s="332">
        <f>IFERROR(ROUNDDOWN($I58*K46,-3),0)</f>
        <v>537000</v>
      </c>
      <c r="L58" s="332"/>
      <c r="M58" s="332">
        <f>IFERROR(ROUNDDOWN($I58*M46,-3),0)</f>
        <v>537000</v>
      </c>
      <c r="N58" s="332"/>
      <c r="O58" s="332"/>
      <c r="P58" s="332"/>
      <c r="Q58" s="332">
        <f>IFERROR(ROUNDDOWN($I58*Q46,-3),0)</f>
        <v>535000</v>
      </c>
      <c r="R58" s="332"/>
      <c r="S58" s="332">
        <f>IFERROR(ROUNDDOWN($I58*S46,-3),0)</f>
        <v>535000</v>
      </c>
      <c r="T58" s="332"/>
      <c r="U58" s="332">
        <f>IFERROR(ROUNDDOWN($I58*U46,-3),0)</f>
        <v>535000</v>
      </c>
      <c r="V58" s="332"/>
      <c r="W58" s="332">
        <f>IFERROR(ROUNDDOWN($I58*W46,-3),0)</f>
        <v>535000</v>
      </c>
      <c r="X58" s="332"/>
      <c r="Y58" s="332">
        <f>IFERROR(ROUNDDOWN($I58*Y46,-3),0)</f>
        <v>535000</v>
      </c>
      <c r="Z58" s="332"/>
    </row>
    <row r="59" spans="1:26" hidden="1">
      <c r="A59" s="330"/>
      <c r="D59" t="s">
        <v>62</v>
      </c>
      <c r="E59" s="332"/>
      <c r="F59" s="332"/>
      <c r="G59" s="332"/>
      <c r="H59" s="332"/>
      <c r="I59" s="332"/>
      <c r="J59" s="332"/>
      <c r="K59" s="296">
        <f>K$42</f>
        <v>392000</v>
      </c>
      <c r="L59" s="296"/>
      <c r="M59" s="332">
        <f>IFERROR(ROUNDDOWN($K59*M47,-3),0)</f>
        <v>392000</v>
      </c>
      <c r="N59" s="332"/>
      <c r="O59" s="332"/>
      <c r="P59" s="332"/>
      <c r="Q59" s="332">
        <f>IFERROR(ROUNDDOWN($K59*Q47,-3),0)</f>
        <v>391000</v>
      </c>
      <c r="R59" s="332"/>
      <c r="S59" s="332">
        <f>IFERROR(ROUNDDOWN($K59*S47,-3),0)</f>
        <v>391000</v>
      </c>
      <c r="T59" s="332"/>
      <c r="U59" s="332">
        <f>IFERROR(ROUNDDOWN($K59*U47,-3),0)</f>
        <v>391000</v>
      </c>
      <c r="V59" s="332"/>
      <c r="W59" s="332">
        <f>IFERROR(ROUNDDOWN($K59*W47,-3),0)</f>
        <v>391000</v>
      </c>
      <c r="X59" s="332"/>
      <c r="Y59" s="332">
        <f>IFERROR(ROUNDDOWN($K59*Y47,-3),0)</f>
        <v>391000</v>
      </c>
      <c r="Z59" s="332"/>
    </row>
    <row r="60" spans="1:26" hidden="1">
      <c r="A60" s="330"/>
      <c r="D60" t="s">
        <v>63</v>
      </c>
      <c r="E60" s="332"/>
      <c r="F60" s="332"/>
      <c r="G60" s="332"/>
      <c r="H60" s="332"/>
      <c r="I60" s="332"/>
      <c r="J60" s="332"/>
      <c r="K60" s="332"/>
      <c r="L60" s="332"/>
      <c r="M60" s="296">
        <f>M$42</f>
        <v>486000</v>
      </c>
      <c r="N60" s="296"/>
      <c r="O60" s="296"/>
      <c r="P60" s="296"/>
      <c r="Q60" s="332">
        <f>IFERROR(ROUNDDOWN($M60*Q48,-3),0)</f>
        <v>484000</v>
      </c>
      <c r="R60" s="332"/>
      <c r="S60" s="332">
        <f>IFERROR(ROUNDDOWN($M60*S48,-3),0)</f>
        <v>484000</v>
      </c>
      <c r="T60" s="332"/>
      <c r="U60" s="332">
        <f>IFERROR(ROUNDDOWN($M60*U48,-3),0)</f>
        <v>484000</v>
      </c>
      <c r="V60" s="332"/>
      <c r="W60" s="332">
        <f>IFERROR(ROUNDDOWN($M60*W48,-3),0)</f>
        <v>484000</v>
      </c>
      <c r="X60" s="332"/>
      <c r="Y60" s="332">
        <f>IFERROR(ROUNDDOWN($M60*Y48,-3),0)</f>
        <v>484000</v>
      </c>
      <c r="Z60" s="332"/>
    </row>
    <row r="61" spans="1:26" hidden="1">
      <c r="A61" s="330"/>
      <c r="D61" t="s">
        <v>221</v>
      </c>
      <c r="E61" s="332"/>
      <c r="F61" s="332"/>
      <c r="G61" s="332"/>
      <c r="H61" s="332"/>
      <c r="I61" s="332"/>
      <c r="J61" s="332"/>
      <c r="K61" s="332"/>
      <c r="L61" s="332"/>
      <c r="M61" s="332"/>
      <c r="N61" s="332"/>
      <c r="O61" s="332"/>
      <c r="P61" s="332"/>
      <c r="Q61" s="296">
        <f>Q$42</f>
        <v>-144000</v>
      </c>
      <c r="R61" s="296"/>
      <c r="S61" s="332">
        <f>IFERROR(ROUNDDOWN($Q61*S49,-3),0)</f>
        <v>-144000</v>
      </c>
      <c r="T61" s="332"/>
      <c r="U61" s="332">
        <f>IFERROR(ROUNDDOWN($Q61*U49,-3),0)</f>
        <v>-144000</v>
      </c>
      <c r="V61" s="332"/>
      <c r="W61" s="332">
        <f>IFERROR(ROUNDDOWN($Q61*W49,-3),0)</f>
        <v>-144000</v>
      </c>
      <c r="X61" s="332"/>
      <c r="Y61" s="332">
        <f>IFERROR(ROUNDDOWN($Q61*Y49,-3),0)</f>
        <v>-144000</v>
      </c>
      <c r="Z61" s="332"/>
    </row>
    <row r="62" spans="1:26" hidden="1">
      <c r="A62" s="330"/>
      <c r="D62" t="s">
        <v>66</v>
      </c>
      <c r="E62" s="332"/>
      <c r="F62" s="332"/>
      <c r="G62" s="332"/>
      <c r="H62" s="332"/>
      <c r="I62" s="332"/>
      <c r="J62" s="332"/>
      <c r="K62" s="332"/>
      <c r="L62" s="332"/>
      <c r="M62" s="332"/>
      <c r="N62" s="332"/>
      <c r="O62" s="332"/>
      <c r="P62" s="332"/>
      <c r="Q62" s="332"/>
      <c r="R62" s="332"/>
      <c r="S62" s="296">
        <f>S$42</f>
        <v>0</v>
      </c>
      <c r="T62" s="332"/>
      <c r="U62" s="332">
        <f>ROUNDDOWN($E62*U50,-3)</f>
        <v>0</v>
      </c>
      <c r="V62" s="332"/>
      <c r="W62" s="332">
        <f>ROUNDDOWN($E62*W50,-3)</f>
        <v>0</v>
      </c>
      <c r="X62" s="332"/>
      <c r="Y62" s="332">
        <f>ROUNDDOWN($E62*Y50,-3)</f>
        <v>0</v>
      </c>
      <c r="Z62" s="332"/>
    </row>
    <row r="63" spans="1:26" hidden="1">
      <c r="A63" s="330"/>
      <c r="D63" t="s">
        <v>67</v>
      </c>
      <c r="E63" s="332"/>
      <c r="F63" s="332"/>
      <c r="G63" s="332"/>
      <c r="H63" s="332"/>
      <c r="I63" s="332"/>
      <c r="J63" s="332"/>
      <c r="K63" s="332"/>
      <c r="L63" s="332"/>
      <c r="M63" s="332"/>
      <c r="N63" s="332"/>
      <c r="O63" s="332"/>
      <c r="P63" s="332"/>
      <c r="Q63" s="332"/>
      <c r="R63" s="332"/>
      <c r="S63" s="332"/>
      <c r="T63" s="332"/>
      <c r="U63" s="296">
        <f>U$42</f>
        <v>590000</v>
      </c>
      <c r="V63" s="296"/>
      <c r="W63" s="332">
        <f>IFERROR(ROUNDDOWN($U63*W51,-3),0)</f>
        <v>590000</v>
      </c>
      <c r="X63" s="332"/>
      <c r="Y63" s="332">
        <f>IFERROR(ROUNDDOWN($U63*Y51,-3),0)</f>
        <v>590000</v>
      </c>
      <c r="Z63" s="332"/>
    </row>
    <row r="64" spans="1:26" hidden="1">
      <c r="A64" s="330"/>
      <c r="D64" t="s">
        <v>81</v>
      </c>
      <c r="E64" s="332"/>
      <c r="F64" s="332"/>
      <c r="G64" s="332"/>
      <c r="H64" s="332"/>
      <c r="I64" s="332"/>
      <c r="J64" s="332"/>
      <c r="K64" s="332"/>
      <c r="L64" s="332"/>
      <c r="M64" s="332"/>
      <c r="N64" s="332"/>
      <c r="O64" s="332"/>
      <c r="P64" s="332"/>
      <c r="Q64" s="332"/>
      <c r="R64" s="332"/>
      <c r="S64" s="332"/>
      <c r="T64" s="332"/>
      <c r="U64" s="332"/>
      <c r="V64" s="332"/>
      <c r="W64" s="296">
        <f>W$42</f>
        <v>2388000</v>
      </c>
      <c r="X64" s="332"/>
      <c r="Y64" s="332">
        <f>IFERROR(ROUNDDOWN($W64*Y52,-3),0)</f>
        <v>2388000</v>
      </c>
      <c r="Z64" s="332"/>
    </row>
    <row r="65" spans="1:26" hidden="1">
      <c r="A65" s="330"/>
      <c r="D65" t="s">
        <v>205</v>
      </c>
      <c r="E65" s="332"/>
      <c r="F65" s="332"/>
      <c r="G65" s="332"/>
      <c r="H65" s="332"/>
      <c r="I65" s="332"/>
      <c r="J65" s="332"/>
      <c r="K65" s="332"/>
      <c r="L65" s="332"/>
      <c r="M65" s="332"/>
      <c r="N65" s="332"/>
      <c r="O65" s="332"/>
      <c r="P65" s="332"/>
      <c r="Q65" s="332"/>
      <c r="R65" s="332"/>
      <c r="S65" s="332"/>
      <c r="T65" s="332"/>
      <c r="U65" s="332"/>
      <c r="V65" s="332"/>
      <c r="W65" s="296"/>
      <c r="X65" s="296"/>
      <c r="Y65" s="296">
        <f>Y$42</f>
        <v>5336000</v>
      </c>
      <c r="Z65" s="296"/>
    </row>
    <row r="66" spans="1:26" ht="18.5" hidden="1" thickBot="1">
      <c r="A66" s="330"/>
      <c r="B66" s="333" t="s">
        <v>255</v>
      </c>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1:26" ht="18.5" thickBot="1">
      <c r="A67" s="331"/>
      <c r="B67" s="185" t="s">
        <v>222</v>
      </c>
      <c r="C67" s="300"/>
      <c r="D67" s="184"/>
      <c r="E67" s="449">
        <f>IFERROR(SUM(E56:F65),"")</f>
        <v>894000</v>
      </c>
      <c r="F67" s="450"/>
      <c r="G67" s="449">
        <f>IFERROR(SUM(G56:H65),"")</f>
        <v>1530000</v>
      </c>
      <c r="H67" s="450"/>
      <c r="I67" s="449">
        <f>IFERROR(SUM(I56:J65),"")</f>
        <v>2095000</v>
      </c>
      <c r="J67" s="450"/>
      <c r="K67" s="449">
        <f>IFERROR(SUM(K56:L65),"")</f>
        <v>2487000</v>
      </c>
      <c r="L67" s="450"/>
      <c r="M67" s="449">
        <f>IFERROR(SUM(M56:N65),"")</f>
        <v>2973000</v>
      </c>
      <c r="N67" s="462"/>
      <c r="O67" s="462"/>
      <c r="P67" s="450"/>
      <c r="Q67" s="449">
        <f>IFERROR(SUM(Q56:R65),"")</f>
        <v>2821000</v>
      </c>
      <c r="R67" s="450"/>
      <c r="S67" s="449">
        <f>IFERROR(SUM(S56:T65),"")</f>
        <v>2821000</v>
      </c>
      <c r="T67" s="450"/>
      <c r="U67" s="449">
        <f>IFERROR(SUM(U56:V65),"")</f>
        <v>3411000</v>
      </c>
      <c r="V67" s="450"/>
      <c r="W67" s="449">
        <f>IFERROR(SUM(W56:X65),"")</f>
        <v>5799000</v>
      </c>
      <c r="X67" s="450"/>
      <c r="Y67" s="449">
        <f>IFERROR(SUM(Y56:Z65),"")</f>
        <v>11135000</v>
      </c>
      <c r="Z67" s="450"/>
    </row>
    <row r="68" spans="1:26" ht="18.75" customHeight="1">
      <c r="K68" s="205"/>
      <c r="L68" s="206"/>
      <c r="M68" s="205"/>
      <c r="N68" s="205"/>
      <c r="O68" s="205"/>
      <c r="P68" s="205"/>
    </row>
    <row r="69" spans="1:26" ht="18.5" thickBot="1">
      <c r="K69" s="206"/>
      <c r="L69" s="206"/>
      <c r="M69" s="205"/>
      <c r="N69" s="205"/>
      <c r="O69" s="205"/>
      <c r="P69" s="205"/>
    </row>
    <row r="70" spans="1:26" ht="18.75" customHeight="1">
      <c r="A70" s="486" t="s">
        <v>154</v>
      </c>
      <c r="B70" s="444" t="s">
        <v>148</v>
      </c>
      <c r="C70" s="446" t="s">
        <v>105</v>
      </c>
      <c r="D70" s="447"/>
      <c r="E70" s="549">
        <v>1</v>
      </c>
      <c r="F70" s="550"/>
      <c r="G70" s="549">
        <v>1</v>
      </c>
      <c r="H70" s="550"/>
      <c r="I70" s="549">
        <v>1</v>
      </c>
      <c r="J70" s="550"/>
      <c r="K70" s="549">
        <v>1</v>
      </c>
      <c r="L70" s="550"/>
      <c r="M70" s="549">
        <v>1</v>
      </c>
      <c r="N70" s="566"/>
      <c r="O70" s="566"/>
      <c r="P70" s="550"/>
      <c r="Q70" s="549">
        <v>1</v>
      </c>
      <c r="R70" s="550"/>
      <c r="S70" s="549">
        <v>1</v>
      </c>
      <c r="T70" s="550"/>
      <c r="U70" s="549">
        <v>1</v>
      </c>
      <c r="V70" s="550"/>
      <c r="W70" s="549">
        <v>1</v>
      </c>
      <c r="X70" s="550"/>
      <c r="Y70" s="549">
        <v>1</v>
      </c>
      <c r="Z70" s="550"/>
    </row>
    <row r="71" spans="1:26">
      <c r="A71" s="487"/>
      <c r="B71" s="445"/>
      <c r="C71" s="511" t="s">
        <v>145</v>
      </c>
      <c r="D71" s="512"/>
      <c r="E71" s="473">
        <v>2</v>
      </c>
      <c r="F71" s="474"/>
      <c r="G71" s="473">
        <v>2</v>
      </c>
      <c r="H71" s="474"/>
      <c r="I71" s="473">
        <v>2</v>
      </c>
      <c r="J71" s="474"/>
      <c r="K71" s="473">
        <v>2</v>
      </c>
      <c r="L71" s="474"/>
      <c r="M71" s="473">
        <v>2</v>
      </c>
      <c r="N71" s="565"/>
      <c r="O71" s="565"/>
      <c r="P71" s="474"/>
      <c r="Q71" s="473">
        <v>2</v>
      </c>
      <c r="R71" s="474"/>
      <c r="S71" s="473">
        <v>2</v>
      </c>
      <c r="T71" s="474"/>
      <c r="U71" s="473">
        <v>2</v>
      </c>
      <c r="V71" s="474"/>
      <c r="W71" s="473">
        <v>2</v>
      </c>
      <c r="X71" s="474"/>
      <c r="Y71" s="473">
        <v>2</v>
      </c>
      <c r="Z71" s="474"/>
    </row>
    <row r="72" spans="1:26">
      <c r="A72" s="487"/>
      <c r="B72" s="445"/>
      <c r="C72" s="511" t="s">
        <v>146</v>
      </c>
      <c r="D72" s="512"/>
      <c r="E72" s="473">
        <v>1</v>
      </c>
      <c r="F72" s="474"/>
      <c r="G72" s="473">
        <v>1</v>
      </c>
      <c r="H72" s="474"/>
      <c r="I72" s="473">
        <v>1</v>
      </c>
      <c r="J72" s="474"/>
      <c r="K72" s="473">
        <v>1</v>
      </c>
      <c r="L72" s="474"/>
      <c r="M72" s="473">
        <v>1</v>
      </c>
      <c r="N72" s="565"/>
      <c r="O72" s="565"/>
      <c r="P72" s="474"/>
      <c r="Q72" s="473">
        <v>1</v>
      </c>
      <c r="R72" s="474"/>
      <c r="S72" s="473">
        <v>1</v>
      </c>
      <c r="T72" s="474"/>
      <c r="U72" s="473">
        <v>1</v>
      </c>
      <c r="V72" s="474"/>
      <c r="W72" s="473">
        <v>1</v>
      </c>
      <c r="X72" s="474"/>
      <c r="Y72" s="473">
        <v>1</v>
      </c>
      <c r="Z72" s="474"/>
    </row>
    <row r="73" spans="1:26">
      <c r="A73" s="487"/>
      <c r="B73" s="445"/>
      <c r="C73" s="511" t="s">
        <v>147</v>
      </c>
      <c r="D73" s="512"/>
      <c r="E73" s="473">
        <f>IF(F11=$AI1,1,IF(F11=$AI2,1,IF(F11=$AI3,1,IF(F11=$AI4,1,IF(F11=$AI5,1,IF(F11=$AI6,1,IF(F11=$AI7,1,IF(F11=$AI8,1,IF(F11=$AI9,1,0)))))))))</f>
        <v>1</v>
      </c>
      <c r="F73" s="474"/>
      <c r="G73" s="473">
        <f t="shared" ref="G73" si="37">IF(H11=$AI1,1,IF(H11=$AI2,1,IF(H11=$AI3,1,IF(H11=$AI4,1,IF(H11=$AI5,1,IF(H11=$AI6,1,IF(H11=$AI7,1,IF(H11=$AI8,1,IF(H11=$AI9,1,0)))))))))</f>
        <v>1</v>
      </c>
      <c r="H73" s="474"/>
      <c r="I73" s="473">
        <f t="shared" ref="I73" si="38">IF(J11=$AI1,1,IF(J11=$AI2,1,IF(J11=$AI3,1,IF(J11=$AI4,1,IF(J11=$AI5,1,IF(J11=$AI6,1,IF(J11=$AI7,1,IF(J11=$AI8,1,IF(J11=$AI9,1,0)))))))))</f>
        <v>1</v>
      </c>
      <c r="J73" s="474"/>
      <c r="K73" s="473">
        <f t="shared" ref="K73" si="39">IF(L11=$AI1,1,IF(L11=$AI2,1,IF(L11=$AI3,1,IF(L11=$AI4,1,IF(L11=$AI5,1,IF(L11=$AI6,1,IF(L11=$AI7,1,IF(L11=$AI8,1,IF(L11=$AI9,1,0)))))))))</f>
        <v>1</v>
      </c>
      <c r="L73" s="474"/>
      <c r="M73" s="473">
        <f t="shared" ref="M73" si="40">IF(N11=$AI1,1,IF(N11=$AI2,1,IF(N11=$AI3,1,IF(N11=$AI4,1,IF(N11=$AI5,1,IF(N11=$AI6,1,IF(N11=$AI7,1,IF(N11=$AI8,1,IF(N11=$AI9,1,0)))))))))</f>
        <v>1</v>
      </c>
      <c r="N73" s="474"/>
      <c r="O73" s="473">
        <f t="shared" ref="O73" si="41">IF(P11=$AI1,1,IF(P11=$AI2,1,IF(P11=$AI3,1,IF(P11=$AI4,1,IF(P11=$AI5,1,IF(P11=$AI6,1,IF(P11=$AI7,1,IF(P11=$AI8,1,IF(P11=$AI9,1,0)))))))))</f>
        <v>1</v>
      </c>
      <c r="P73" s="474"/>
      <c r="Q73" s="473">
        <f t="shared" ref="Q73" si="42">IF(R11=$AI1,1,IF(R11=$AI2,1,IF(R11=$AI3,1,IF(R11=$AI4,1,IF(R11=$AI5,1,IF(R11=$AI6,1,IF(R11=$AI7,1,IF(R11=$AI8,1,IF(R11=$AI9,1,0)))))))))</f>
        <v>1</v>
      </c>
      <c r="R73" s="474"/>
      <c r="S73" s="473">
        <f t="shared" ref="S73" si="43">IF(T11=$AI1,1,IF(T11=$AI2,1,IF(T11=$AI3,1,IF(T11=$AI4,1,IF(T11=$AI5,1,IF(T11=$AI6,1,IF(T11=$AI7,1,IF(T11=$AI8,1,IF(T11=$AI9,1,0)))))))))</f>
        <v>1</v>
      </c>
      <c r="T73" s="474"/>
      <c r="U73" s="473">
        <f t="shared" ref="U73" si="44">IF(V11=$AI1,1,IF(V11=$AI2,1,IF(V11=$AI3,1,IF(V11=$AI4,1,IF(V11=$AI5,1,IF(V11=$AI6,1,IF(V11=$AI7,1,IF(V11=$AI8,1,IF(V11=$AI9,1,0)))))))))</f>
        <v>1</v>
      </c>
      <c r="V73" s="474"/>
      <c r="W73" s="473">
        <f t="shared" ref="W73" si="45">IF(X11=$AI1,1,IF(X11=$AI2,1,IF(X11=$AI3,1,IF(X11=$AI4,1,IF(X11=$AI5,1,IF(X11=$AI6,1,IF(X11=$AI7,1,IF(X11=$AI8,1,IF(X11=$AI9,1,0)))))))))</f>
        <v>1</v>
      </c>
      <c r="X73" s="474"/>
      <c r="Y73" s="473">
        <f t="shared" ref="Y73" si="46">IF(Z11=$AI1,1,IF(Z11=$AI2,1,IF(Z11=$AI3,1,IF(Z11=$AI4,1,IF(Z11=$AI5,1,IF(Z11=$AI6,1,IF(Z11=$AI7,1,IF(Z11=$AI8,1,IF(Z11=$AI9,1,0)))))))))</f>
        <v>1</v>
      </c>
      <c r="Z73" s="474"/>
    </row>
    <row r="74" spans="1:26">
      <c r="A74" s="487"/>
      <c r="B74" s="445"/>
      <c r="C74" s="511" t="s">
        <v>107</v>
      </c>
      <c r="D74" s="512"/>
      <c r="E74" s="473">
        <f>ROUND(ROUNDDOWN(F12/3,1)+ROUNDDOWN(F13/6,1)+ROUNDDOWN(SUM(E14:F14)/15,1)+ROUNDDOWN(SUM(E15:F15)/30,1),0)</f>
        <v>2</v>
      </c>
      <c r="F74" s="474"/>
      <c r="G74" s="473">
        <f>ROUND(ROUNDDOWN(H12/3,1)+ROUNDDOWN(H13/6,1)+ROUNDDOWN(SUM(G14:H14)/15,1)+ROUNDDOWN(SUM(G15:H15)/30,1),0)</f>
        <v>2</v>
      </c>
      <c r="H74" s="474"/>
      <c r="I74" s="473">
        <f>ROUND(ROUNDDOWN(J12/3,1)+ROUNDDOWN(J13/6,1)+ROUNDDOWN(SUM(I14:J14)/15,1)+ROUNDDOWN(SUM(I15:J15)/30,1),0)</f>
        <v>2</v>
      </c>
      <c r="J74" s="474"/>
      <c r="K74" s="473">
        <f>ROUND(ROUNDDOWN(L12/3,1)+ROUNDDOWN(L13/6,1)+ROUNDDOWN(SUM(K14:L14)/15,1)+ROUNDDOWN(SUM(K15:L15)/30,1),0)</f>
        <v>2</v>
      </c>
      <c r="L74" s="474"/>
      <c r="M74" s="473">
        <f>ROUND(ROUNDDOWN(N12/3,1)+ROUNDDOWN(N13/6,1)+ROUNDDOWN(SUM(M14:N14)/15,1)+ROUNDDOWN(SUM(M15:N15)/30,1),0)</f>
        <v>2</v>
      </c>
      <c r="N74" s="565"/>
      <c r="O74" s="565"/>
      <c r="P74" s="474"/>
      <c r="Q74" s="473">
        <f>ROUND(ROUNDDOWN(R12/3,1)+ROUNDDOWN(R13/6,1)+ROUNDDOWN(SUM(Q14:R14)/15,1)+ROUNDDOWN(SUM(Q15:R15)/30,1),0)</f>
        <v>2</v>
      </c>
      <c r="R74" s="474"/>
      <c r="S74" s="473">
        <f>ROUND(ROUNDDOWN(T12/3,1)+ROUNDDOWN(T13/6,1)+ROUNDDOWN(SUM(S14:T14)/15,1)+ROUNDDOWN(SUM(S15:T15)/30,1),0)</f>
        <v>2</v>
      </c>
      <c r="T74" s="474"/>
      <c r="U74" s="473">
        <f>ROUND(ROUNDDOWN(V12/3,1)+ROUNDDOWN(V13/6,1)+ROUNDDOWN(SUM(U14:V14)/15,1)+ROUNDDOWN(SUM(U15:V15)/30,1),0)</f>
        <v>2</v>
      </c>
      <c r="V74" s="474"/>
      <c r="W74" s="473">
        <f>ROUND(ROUNDDOWN(X12/3,1)+ROUNDDOWN(X13/6,1)+ROUNDDOWN(SUM(W14:X14)/15,1)+ROUNDDOWN(SUM(W15:X15)/30,1),0)</f>
        <v>2</v>
      </c>
      <c r="X74" s="474"/>
      <c r="Y74" s="473">
        <f>ROUND(ROUNDDOWN(Z12/3,1)+ROUNDDOWN(Z13/6,1)+ROUNDDOWN(SUM(Y14:Z14)/15,1)+ROUNDDOWN(SUM(Y15:Z15)/30,1),0)</f>
        <v>2</v>
      </c>
      <c r="Z74" s="474"/>
    </row>
    <row r="75" spans="1:26" ht="18.5" thickBot="1">
      <c r="A75" s="487"/>
      <c r="B75" s="445"/>
      <c r="C75" s="513" t="s">
        <v>104</v>
      </c>
      <c r="D75" s="514"/>
      <c r="E75" s="532">
        <f>SUM(E70:E74)</f>
        <v>7</v>
      </c>
      <c r="F75" s="533"/>
      <c r="G75" s="532">
        <f>SUM(G70:G74)</f>
        <v>7</v>
      </c>
      <c r="H75" s="533"/>
      <c r="I75" s="532">
        <f>SUM(I70:I74)</f>
        <v>7</v>
      </c>
      <c r="J75" s="533"/>
      <c r="K75" s="532">
        <f>SUM(K70:K74)</f>
        <v>7</v>
      </c>
      <c r="L75" s="533"/>
      <c r="M75" s="532">
        <f>SUM(M70:M74)</f>
        <v>7</v>
      </c>
      <c r="N75" s="564"/>
      <c r="O75" s="564"/>
      <c r="P75" s="533"/>
      <c r="Q75" s="532">
        <f>SUM(Q70:Q74)</f>
        <v>7</v>
      </c>
      <c r="R75" s="533"/>
      <c r="S75" s="532">
        <f>SUM(S70:S74)</f>
        <v>7</v>
      </c>
      <c r="T75" s="533"/>
      <c r="U75" s="532">
        <f>SUM(U70:U74)</f>
        <v>7</v>
      </c>
      <c r="V75" s="533"/>
      <c r="W75" s="532">
        <f>SUM(W70:W74)</f>
        <v>7</v>
      </c>
      <c r="X75" s="533"/>
      <c r="Y75" s="532">
        <f>SUM(Y70:Y74)</f>
        <v>7</v>
      </c>
      <c r="Z75" s="533"/>
    </row>
    <row r="76" spans="1:26" ht="56.25" customHeight="1" thickBot="1">
      <c r="A76" s="487"/>
      <c r="B76" s="498" t="s">
        <v>151</v>
      </c>
      <c r="C76" s="503" t="s">
        <v>150</v>
      </c>
      <c r="D76" s="504"/>
      <c r="E76" s="526">
        <f>E28/E75</f>
        <v>7125565.7142857146</v>
      </c>
      <c r="F76" s="527"/>
      <c r="G76" s="526">
        <f>G28/G75</f>
        <v>7383565.7142857146</v>
      </c>
      <c r="H76" s="527"/>
      <c r="I76" s="528">
        <f>I28/I75</f>
        <v>7595022.8571428573</v>
      </c>
      <c r="J76" s="529"/>
      <c r="K76" s="526">
        <f>K28/K75</f>
        <v>7650411.4285714282</v>
      </c>
      <c r="L76" s="527"/>
      <c r="M76" s="528">
        <f>M28/M75</f>
        <v>7545840</v>
      </c>
      <c r="N76" s="563"/>
      <c r="O76" s="563"/>
      <c r="P76" s="529"/>
      <c r="Q76" s="526">
        <f>Q28/Q75</f>
        <v>7452874.2857142854</v>
      </c>
      <c r="R76" s="527"/>
      <c r="S76" s="528">
        <f>S28/S75</f>
        <v>7522114.2857142854</v>
      </c>
      <c r="T76" s="529"/>
      <c r="U76" s="526">
        <f>U28/U75</f>
        <v>7598862.8571428573</v>
      </c>
      <c r="V76" s="527"/>
      <c r="W76" s="528">
        <f>W28/W75</f>
        <v>7896102.8571428573</v>
      </c>
      <c r="X76" s="527"/>
      <c r="Y76" s="528">
        <f>Y28/Y75</f>
        <v>8575251.4285714291</v>
      </c>
      <c r="Z76" s="527"/>
    </row>
    <row r="77" spans="1:26" ht="37.5" customHeight="1">
      <c r="A77" s="487"/>
      <c r="B77" s="499"/>
      <c r="C77" s="501" t="s">
        <v>149</v>
      </c>
      <c r="D77" s="202" t="s">
        <v>224</v>
      </c>
      <c r="E77" s="460">
        <f>IFERROR(ROUND(E42/E75,-2),"")</f>
        <v>127700</v>
      </c>
      <c r="F77" s="461"/>
      <c r="G77" s="460">
        <f>IFERROR(ROUND(G42/G75,-2),"")</f>
        <v>89700</v>
      </c>
      <c r="H77" s="461"/>
      <c r="I77" s="460">
        <f>IFERROR(ROUND(I42/I75,-2),"")</f>
        <v>76700</v>
      </c>
      <c r="J77" s="461"/>
      <c r="K77" s="460">
        <f>IFERROR(ROUND(K42/K75,-2),"")</f>
        <v>56000</v>
      </c>
      <c r="L77" s="461"/>
      <c r="M77" s="560">
        <f>IFERROR(ROUND(M42/M75,-2),"")</f>
        <v>69400</v>
      </c>
      <c r="N77" s="561"/>
      <c r="O77" s="561"/>
      <c r="P77" s="562"/>
      <c r="Q77" s="460">
        <f>IFERROR(ROUND(Q42/Q75,-2),"")</f>
        <v>-20600</v>
      </c>
      <c r="R77" s="461"/>
      <c r="S77" s="460">
        <f>IFERROR(ROUND(S42/S75,-2),"")</f>
        <v>0</v>
      </c>
      <c r="T77" s="461"/>
      <c r="U77" s="460">
        <f>IFERROR(ROUND(U42/U75,-2),"")</f>
        <v>84300</v>
      </c>
      <c r="V77" s="461"/>
      <c r="W77" s="460">
        <f>IFERROR(ROUND(W42/W75,-2),"")</f>
        <v>341100</v>
      </c>
      <c r="X77" s="461"/>
      <c r="Y77" s="460">
        <f>IFERROR(ROUND(Y42/Y75,-2),"")</f>
        <v>762300</v>
      </c>
      <c r="Z77" s="461"/>
    </row>
    <row r="78" spans="1:26" ht="18.5" thickBot="1">
      <c r="A78" s="487"/>
      <c r="B78" s="500"/>
      <c r="C78" s="502"/>
      <c r="D78" s="201" t="s">
        <v>84</v>
      </c>
      <c r="E78" s="440">
        <f>E67/E75</f>
        <v>127714.28571428571</v>
      </c>
      <c r="F78" s="441"/>
      <c r="G78" s="440">
        <f>G67/G75</f>
        <v>218571.42857142858</v>
      </c>
      <c r="H78" s="441"/>
      <c r="I78" s="440">
        <f>I67/I75</f>
        <v>299285.71428571426</v>
      </c>
      <c r="J78" s="441"/>
      <c r="K78" s="440">
        <f>K67/K75</f>
        <v>355285.71428571426</v>
      </c>
      <c r="L78" s="441"/>
      <c r="M78" s="475">
        <f>IFERROR(M67/M77,"")</f>
        <v>42.838616714697409</v>
      </c>
      <c r="N78" s="476"/>
      <c r="O78" s="476"/>
      <c r="P78" s="477"/>
      <c r="Q78" s="440">
        <f>Q67/Q75</f>
        <v>403000</v>
      </c>
      <c r="R78" s="441"/>
      <c r="S78" s="440">
        <f>S67/S75</f>
        <v>403000</v>
      </c>
      <c r="T78" s="441"/>
      <c r="U78" s="440">
        <f>U67/U75</f>
        <v>487285.71428571426</v>
      </c>
      <c r="V78" s="441"/>
      <c r="W78" s="440">
        <f>W67/W75</f>
        <v>828428.57142857148</v>
      </c>
      <c r="X78" s="441"/>
      <c r="Y78" s="440">
        <f>Y67/Y75</f>
        <v>1590714.2857142857</v>
      </c>
      <c r="Z78" s="441"/>
    </row>
    <row r="79" spans="1:26" ht="18.75" customHeight="1" thickBot="1">
      <c r="A79" s="487"/>
      <c r="B79" s="517" t="s">
        <v>158</v>
      </c>
      <c r="C79" s="515" t="s">
        <v>156</v>
      </c>
      <c r="D79" s="516"/>
      <c r="E79" s="442">
        <f>ROUND(E28/$E75,0)</f>
        <v>7125566</v>
      </c>
      <c r="F79" s="443"/>
      <c r="G79" s="442">
        <f>ROUND(G28/$E75,0)</f>
        <v>7383566</v>
      </c>
      <c r="H79" s="443"/>
      <c r="I79" s="442">
        <f>ROUND(I28/$E75,0)</f>
        <v>7595023</v>
      </c>
      <c r="J79" s="443"/>
      <c r="K79" s="442">
        <f>ROUND(K28/$E75,0)</f>
        <v>7650411</v>
      </c>
      <c r="L79" s="443"/>
      <c r="M79" s="442">
        <f>ROUND(M28/$E75,0)</f>
        <v>7545840</v>
      </c>
      <c r="N79" s="559"/>
      <c r="O79" s="559"/>
      <c r="P79" s="443"/>
      <c r="Q79" s="442">
        <f>ROUND(Q28/$E75,0)</f>
        <v>7452874</v>
      </c>
      <c r="R79" s="443"/>
      <c r="S79" s="442">
        <f>ROUND(S28/$E75,0)</f>
        <v>7522114</v>
      </c>
      <c r="T79" s="443"/>
      <c r="U79" s="442">
        <f>ROUND(U28/$E75,0)</f>
        <v>7598863</v>
      </c>
      <c r="V79" s="443"/>
      <c r="W79" s="442">
        <f>ROUND(W28/$E75,0)</f>
        <v>7896103</v>
      </c>
      <c r="X79" s="443"/>
      <c r="Y79" s="442">
        <f>ROUND(Y28/$E75,0)</f>
        <v>8575251</v>
      </c>
      <c r="Z79" s="443"/>
    </row>
    <row r="80" spans="1:26" ht="19.5" customHeight="1">
      <c r="A80" s="487"/>
      <c r="B80" s="518"/>
      <c r="C80" s="552" t="s">
        <v>149</v>
      </c>
      <c r="D80" s="204" t="s">
        <v>160</v>
      </c>
      <c r="E80" s="451">
        <f>E77</f>
        <v>127700</v>
      </c>
      <c r="F80" s="452"/>
      <c r="G80" s="451">
        <f>IFERROR(ROUND(G42/$E75,-2),"")</f>
        <v>89700</v>
      </c>
      <c r="H80" s="452"/>
      <c r="I80" s="451">
        <f>IFERROR(ROUND(I42/$E75,-2),"")</f>
        <v>76700</v>
      </c>
      <c r="J80" s="452"/>
      <c r="K80" s="451">
        <f>IFERROR(ROUND(K42/$E75,-2),"")</f>
        <v>56000</v>
      </c>
      <c r="L80" s="452"/>
      <c r="M80" s="451">
        <f>IFERROR(ROUND(M42/$E75,-2),"")</f>
        <v>69400</v>
      </c>
      <c r="N80" s="554"/>
      <c r="O80" s="554"/>
      <c r="P80" s="452"/>
      <c r="Q80" s="451">
        <f>IFERROR(ROUND(Q42/$E75,-2),"")</f>
        <v>-20600</v>
      </c>
      <c r="R80" s="452"/>
      <c r="S80" s="451">
        <f>IFERROR(ROUND(S42/$E75,-2),"")</f>
        <v>0</v>
      </c>
      <c r="T80" s="452"/>
      <c r="U80" s="451">
        <f>IFERROR(ROUND(U42/$E75,-2),"")</f>
        <v>84300</v>
      </c>
      <c r="V80" s="452"/>
      <c r="W80" s="451">
        <f>IFERROR(ROUND(W42/$E75,-2),"")</f>
        <v>341100</v>
      </c>
      <c r="X80" s="452"/>
      <c r="Y80" s="451">
        <f>IFERROR(ROUND(Y42/$E75,-2),"")</f>
        <v>762300</v>
      </c>
      <c r="Z80" s="452"/>
    </row>
    <row r="81" spans="1:35" ht="18.5" thickBot="1">
      <c r="A81" s="488"/>
      <c r="B81" s="519"/>
      <c r="C81" s="553"/>
      <c r="D81" s="203" t="s">
        <v>84</v>
      </c>
      <c r="E81" s="469">
        <f>E80</f>
        <v>127700</v>
      </c>
      <c r="F81" s="555"/>
      <c r="G81" s="469">
        <f>G67/$E$75</f>
        <v>218571.42857142858</v>
      </c>
      <c r="H81" s="470"/>
      <c r="I81" s="469">
        <f>I67/$E$75</f>
        <v>299285.71428571426</v>
      </c>
      <c r="J81" s="470"/>
      <c r="K81" s="469">
        <f>K67/$E$75</f>
        <v>355285.71428571426</v>
      </c>
      <c r="L81" s="470"/>
      <c r="M81" s="556">
        <f>M67/E75</f>
        <v>424714.28571428574</v>
      </c>
      <c r="N81" s="557"/>
      <c r="O81" s="557"/>
      <c r="P81" s="558"/>
      <c r="Q81" s="469">
        <f>Q67/$E$75</f>
        <v>403000</v>
      </c>
      <c r="R81" s="470"/>
      <c r="S81" s="469">
        <f>S67/$E$75</f>
        <v>403000</v>
      </c>
      <c r="T81" s="470"/>
      <c r="U81" s="469">
        <f>U67/$E$75</f>
        <v>487285.71428571426</v>
      </c>
      <c r="V81" s="470"/>
      <c r="W81" s="469">
        <f>W67/$E$75</f>
        <v>828428.57142857148</v>
      </c>
      <c r="X81" s="470"/>
      <c r="Y81" s="469">
        <f>Y67/$E$75</f>
        <v>1590714.2857142857</v>
      </c>
      <c r="Z81" s="470"/>
    </row>
    <row r="82" spans="1:35">
      <c r="B82" s="164" t="s">
        <v>159</v>
      </c>
    </row>
    <row r="84" spans="1:35" ht="18.5" thickBot="1"/>
    <row r="85" spans="1:35" ht="33.75" customHeight="1" thickBot="1">
      <c r="B85" s="588" t="s">
        <v>239</v>
      </c>
      <c r="C85" s="588"/>
      <c r="D85" s="589"/>
      <c r="E85" s="590"/>
      <c r="F85" s="590"/>
      <c r="G85" s="591"/>
      <c r="H85" s="428"/>
      <c r="I85" s="429"/>
      <c r="J85" s="429"/>
      <c r="K85" s="429"/>
      <c r="L85" s="429"/>
      <c r="M85" s="429"/>
      <c r="N85" s="429"/>
      <c r="O85" s="429"/>
      <c r="P85" s="429"/>
      <c r="Q85" s="429"/>
      <c r="R85" s="429"/>
      <c r="S85" s="429"/>
      <c r="T85" s="429"/>
      <c r="U85" s="429"/>
      <c r="V85" s="429"/>
      <c r="W85" s="429"/>
      <c r="X85" s="429"/>
      <c r="AG85" t="s">
        <v>30</v>
      </c>
      <c r="AH85" t="s">
        <v>14</v>
      </c>
      <c r="AI85" t="s">
        <v>42</v>
      </c>
    </row>
    <row r="86" spans="1:35">
      <c r="A86" s="580" t="s">
        <v>144</v>
      </c>
      <c r="B86" s="581"/>
      <c r="C86" s="453" t="s">
        <v>135</v>
      </c>
      <c r="D86" s="534"/>
      <c r="E86" s="453" t="s">
        <v>115</v>
      </c>
      <c r="F86" s="447"/>
      <c r="G86" s="534" t="s">
        <v>60</v>
      </c>
      <c r="H86" s="534"/>
      <c r="I86" s="453" t="s">
        <v>61</v>
      </c>
      <c r="J86" s="447"/>
      <c r="K86" s="534" t="s">
        <v>155</v>
      </c>
      <c r="L86" s="534"/>
      <c r="M86" s="453" t="s">
        <v>153</v>
      </c>
      <c r="N86" s="534"/>
      <c r="O86" s="534" t="s">
        <v>152</v>
      </c>
      <c r="P86" s="447"/>
      <c r="Q86" s="534" t="s">
        <v>65</v>
      </c>
      <c r="R86" s="534"/>
      <c r="S86" s="453" t="s">
        <v>66</v>
      </c>
      <c r="T86" s="447"/>
      <c r="U86" s="534" t="s">
        <v>67</v>
      </c>
      <c r="V86" s="534"/>
      <c r="W86" s="453" t="s">
        <v>81</v>
      </c>
      <c r="X86" s="447"/>
      <c r="Y86" s="453" t="s">
        <v>245</v>
      </c>
      <c r="Z86" s="447"/>
    </row>
    <row r="87" spans="1:35" ht="18.5" thickBot="1">
      <c r="A87" s="582"/>
      <c r="B87" s="583"/>
      <c r="C87" s="586" t="s">
        <v>136</v>
      </c>
      <c r="D87" s="587"/>
      <c r="E87" s="454">
        <v>2015</v>
      </c>
      <c r="F87" s="455"/>
      <c r="G87" s="541">
        <v>2016</v>
      </c>
      <c r="H87" s="541"/>
      <c r="I87" s="454">
        <v>2017</v>
      </c>
      <c r="J87" s="455"/>
      <c r="K87" s="541">
        <v>2018</v>
      </c>
      <c r="L87" s="541"/>
      <c r="M87" s="454">
        <v>2019</v>
      </c>
      <c r="N87" s="541"/>
      <c r="O87" s="541"/>
      <c r="P87" s="455"/>
      <c r="Q87" s="541">
        <v>2020</v>
      </c>
      <c r="R87" s="541"/>
      <c r="S87" s="454">
        <v>2021</v>
      </c>
      <c r="T87" s="455"/>
      <c r="U87" s="541">
        <v>2022</v>
      </c>
      <c r="V87" s="541"/>
      <c r="W87" s="454">
        <v>2023</v>
      </c>
      <c r="X87" s="455"/>
      <c r="Y87" s="454">
        <v>2024</v>
      </c>
      <c r="Z87" s="455"/>
    </row>
    <row r="88" spans="1:35">
      <c r="A88" s="582"/>
      <c r="B88" s="583"/>
      <c r="C88" s="525" t="s">
        <v>82</v>
      </c>
      <c r="D88" s="172" t="s">
        <v>83</v>
      </c>
      <c r="E88" s="209">
        <v>1.9E-2</v>
      </c>
      <c r="F88" s="210">
        <f>E88*100</f>
        <v>1.9</v>
      </c>
      <c r="G88" s="207">
        <v>1.2999999999999999E-2</v>
      </c>
      <c r="H88" s="213">
        <f>G88*100</f>
        <v>1.3</v>
      </c>
      <c r="I88" s="209">
        <v>1.0999999999999999E-2</v>
      </c>
      <c r="J88" s="195">
        <f>I88*100</f>
        <v>1.0999999999999999</v>
      </c>
      <c r="K88" s="207">
        <v>8.0000000000000002E-3</v>
      </c>
      <c r="L88" s="213">
        <f>K88*100</f>
        <v>0.8</v>
      </c>
      <c r="M88" s="209">
        <v>0.01</v>
      </c>
      <c r="N88" s="167">
        <f>M88*100</f>
        <v>1</v>
      </c>
      <c r="O88" s="175"/>
      <c r="P88" s="195">
        <f>N88</f>
        <v>1</v>
      </c>
      <c r="Q88" s="207">
        <v>-3.0000000000000001E-3</v>
      </c>
      <c r="R88" s="195">
        <f>Q88*100</f>
        <v>-0.3</v>
      </c>
      <c r="S88" s="207">
        <v>0</v>
      </c>
      <c r="T88" s="195">
        <f>S88*100</f>
        <v>0</v>
      </c>
      <c r="U88" s="207">
        <v>1.2E-2</v>
      </c>
      <c r="V88" s="213">
        <f>U88*100</f>
        <v>1.2</v>
      </c>
      <c r="W88" s="209">
        <v>5.1999999999999998E-2</v>
      </c>
      <c r="X88" s="195">
        <f>W88*100</f>
        <v>5.2</v>
      </c>
      <c r="Y88" s="295">
        <v>0.107</v>
      </c>
      <c r="Z88" s="195">
        <f>Y88*100</f>
        <v>10.7</v>
      </c>
    </row>
    <row r="89" spans="1:35">
      <c r="A89" s="582"/>
      <c r="B89" s="583"/>
      <c r="C89" s="507"/>
      <c r="D89" s="171" t="s">
        <v>95</v>
      </c>
      <c r="E89" s="211">
        <v>1.9E-2</v>
      </c>
      <c r="F89" s="165">
        <f t="shared" ref="F89:F90" si="47">E89*100</f>
        <v>1.9</v>
      </c>
      <c r="G89" s="110">
        <v>3.2000000000000001E-2</v>
      </c>
      <c r="H89" s="214">
        <f t="shared" ref="H89:H90" si="48">G89*100</f>
        <v>3.2</v>
      </c>
      <c r="I89" s="211">
        <v>4.2999999999999997E-2</v>
      </c>
      <c r="J89" s="165">
        <f t="shared" ref="J89:J90" si="49">I89*100</f>
        <v>4.3</v>
      </c>
      <c r="K89" s="110">
        <v>5.0999999999999997E-2</v>
      </c>
      <c r="L89" s="214">
        <f t="shared" ref="L89:L90" si="50">K89*100</f>
        <v>5.0999999999999996</v>
      </c>
      <c r="M89" s="211">
        <v>6.0999999999999999E-2</v>
      </c>
      <c r="N89" s="162">
        <f t="shared" ref="N89:N90" si="51">M89*100</f>
        <v>6.1</v>
      </c>
      <c r="O89" s="176"/>
      <c r="P89" s="218">
        <f t="shared" ref="P89:P90" si="52">N89</f>
        <v>6.1</v>
      </c>
      <c r="Q89" s="110">
        <v>5.7999999999999996E-2</v>
      </c>
      <c r="R89" s="165">
        <f t="shared" ref="R89:R90" si="53">Q89*100</f>
        <v>5.8</v>
      </c>
      <c r="S89" s="110">
        <v>5.7999999999999996E-2</v>
      </c>
      <c r="T89" s="165">
        <f t="shared" ref="T89:T90" si="54">S89*100</f>
        <v>5.8</v>
      </c>
      <c r="U89" s="110">
        <v>6.9999999999999993E-2</v>
      </c>
      <c r="V89" s="214">
        <f t="shared" ref="V89:V90" si="55">U89*100</f>
        <v>6.9999999999999991</v>
      </c>
      <c r="W89" s="211">
        <v>0.122</v>
      </c>
      <c r="X89" s="165">
        <f>W89*100</f>
        <v>12.2</v>
      </c>
      <c r="Y89" s="211">
        <f>W89+Y88</f>
        <v>0.22899999999999998</v>
      </c>
      <c r="Z89" s="286">
        <f>Y89*100</f>
        <v>22.9</v>
      </c>
    </row>
    <row r="90" spans="1:35" ht="18.5" thickBot="1">
      <c r="A90" s="584"/>
      <c r="B90" s="585"/>
      <c r="C90" s="510"/>
      <c r="D90" s="170" t="s">
        <v>246</v>
      </c>
      <c r="E90" s="212">
        <v>1.9E-2</v>
      </c>
      <c r="F90" s="166">
        <f t="shared" si="47"/>
        <v>1.9</v>
      </c>
      <c r="G90" s="208">
        <f>(E90+1)*(G88+1)-1</f>
        <v>3.2246999999999693E-2</v>
      </c>
      <c r="H90" s="215">
        <f t="shared" si="48"/>
        <v>3.2246999999999693</v>
      </c>
      <c r="I90" s="216">
        <f>(G90+1)*(I88+1)-1</f>
        <v>4.3601716999999596E-2</v>
      </c>
      <c r="J90" s="166">
        <f t="shared" si="49"/>
        <v>4.3601716999999596</v>
      </c>
      <c r="K90" s="208">
        <f>(I90+1)*(K88+1)-1</f>
        <v>5.1950530735999534E-2</v>
      </c>
      <c r="L90" s="217">
        <f t="shared" si="50"/>
        <v>5.1950530735999534</v>
      </c>
      <c r="M90" s="216">
        <f>(K90+1)*(M88+1)-1</f>
        <v>6.2470036043359434E-2</v>
      </c>
      <c r="N90" s="163">
        <f t="shared" si="51"/>
        <v>6.2470036043359434</v>
      </c>
      <c r="O90" s="169"/>
      <c r="P90" s="219">
        <f t="shared" si="52"/>
        <v>6.2470036043359434</v>
      </c>
      <c r="Q90" s="208">
        <f>(M90+1)*(Q88+1)-1</f>
        <v>5.9282625935229261E-2</v>
      </c>
      <c r="R90" s="166">
        <f t="shared" si="53"/>
        <v>5.9282625935229261</v>
      </c>
      <c r="S90" s="208">
        <f>(Q90+1)*(S88+1)-1</f>
        <v>5.9282625935229261E-2</v>
      </c>
      <c r="T90" s="166">
        <f t="shared" si="54"/>
        <v>5.9282625935229261</v>
      </c>
      <c r="U90" s="208">
        <f>(S90+1)*(U88+1)-1</f>
        <v>7.1994017446451952E-2</v>
      </c>
      <c r="V90" s="215">
        <f t="shared" si="55"/>
        <v>7.1994017446451952</v>
      </c>
      <c r="W90" s="216">
        <f>(U90+1)*(W88+1)-1</f>
        <v>0.12773770635366755</v>
      </c>
      <c r="X90" s="166">
        <f>W90*100</f>
        <v>12.773770635366755</v>
      </c>
      <c r="Y90" s="216">
        <f>(W90+1)*(Y88+1)-1</f>
        <v>0.24840564093351003</v>
      </c>
      <c r="Z90" s="287">
        <f>Y90*100</f>
        <v>24.840564093351002</v>
      </c>
    </row>
    <row r="91" spans="1:35">
      <c r="A91" s="580" t="s">
        <v>110</v>
      </c>
      <c r="B91" s="592"/>
      <c r="C91" s="592"/>
      <c r="D91" s="594" t="s">
        <v>8</v>
      </c>
      <c r="E91" s="525" t="s">
        <v>140</v>
      </c>
      <c r="F91" s="535"/>
      <c r="G91" s="525" t="s">
        <v>60</v>
      </c>
      <c r="H91" s="535"/>
      <c r="I91" s="536" t="s">
        <v>61</v>
      </c>
      <c r="J91" s="446"/>
      <c r="K91" s="525" t="s">
        <v>155</v>
      </c>
      <c r="L91" s="535"/>
      <c r="M91" s="453" t="s">
        <v>142</v>
      </c>
      <c r="N91" s="534"/>
      <c r="O91" s="579" t="s">
        <v>143</v>
      </c>
      <c r="P91" s="535"/>
      <c r="Q91" s="536" t="s">
        <v>65</v>
      </c>
      <c r="R91" s="446"/>
      <c r="S91" s="525" t="s">
        <v>66</v>
      </c>
      <c r="T91" s="535"/>
      <c r="U91" s="536" t="s">
        <v>67</v>
      </c>
      <c r="V91" s="446"/>
      <c r="W91" s="453" t="s">
        <v>99</v>
      </c>
      <c r="X91" s="447"/>
      <c r="Y91" s="453" t="s">
        <v>245</v>
      </c>
      <c r="Z91" s="447"/>
    </row>
    <row r="92" spans="1:35" ht="18.5" thickBot="1">
      <c r="A92" s="584"/>
      <c r="B92" s="593"/>
      <c r="C92" s="593"/>
      <c r="D92" s="595"/>
      <c r="E92" s="46" t="s">
        <v>102</v>
      </c>
      <c r="F92" s="94" t="s">
        <v>103</v>
      </c>
      <c r="G92" s="46" t="s">
        <v>102</v>
      </c>
      <c r="H92" s="94" t="s">
        <v>103</v>
      </c>
      <c r="I92" s="50" t="s">
        <v>102</v>
      </c>
      <c r="J92" s="95" t="s">
        <v>103</v>
      </c>
      <c r="K92" s="46" t="s">
        <v>102</v>
      </c>
      <c r="L92" s="94" t="s">
        <v>103</v>
      </c>
      <c r="M92" s="50" t="s">
        <v>102</v>
      </c>
      <c r="N92" s="95" t="s">
        <v>103</v>
      </c>
      <c r="O92" s="93" t="s">
        <v>102</v>
      </c>
      <c r="P92" s="94" t="s">
        <v>103</v>
      </c>
      <c r="Q92" s="50" t="s">
        <v>102</v>
      </c>
      <c r="R92" s="95" t="s">
        <v>103</v>
      </c>
      <c r="S92" s="46" t="s">
        <v>102</v>
      </c>
      <c r="T92" s="94" t="s">
        <v>103</v>
      </c>
      <c r="U92" s="50" t="s">
        <v>102</v>
      </c>
      <c r="V92" s="95" t="s">
        <v>103</v>
      </c>
      <c r="W92" s="46" t="s">
        <v>102</v>
      </c>
      <c r="X92" s="94" t="s">
        <v>103</v>
      </c>
      <c r="Y92" s="46" t="s">
        <v>102</v>
      </c>
      <c r="Z92" s="94" t="s">
        <v>103</v>
      </c>
    </row>
    <row r="93" spans="1:35" ht="54.5" thickBot="1">
      <c r="A93" s="489" t="s">
        <v>139</v>
      </c>
      <c r="B93" s="487" t="s">
        <v>141</v>
      </c>
      <c r="C93" s="505" t="s">
        <v>108</v>
      </c>
      <c r="D93" s="506"/>
      <c r="E93" s="339" t="s">
        <v>9</v>
      </c>
      <c r="F93" s="340" t="s">
        <v>36</v>
      </c>
      <c r="G93" s="339" t="s">
        <v>9</v>
      </c>
      <c r="H93" s="340" t="s">
        <v>36</v>
      </c>
      <c r="I93" s="339" t="s">
        <v>9</v>
      </c>
      <c r="J93" s="340" t="s">
        <v>36</v>
      </c>
      <c r="K93" s="339" t="s">
        <v>9</v>
      </c>
      <c r="L93" s="340" t="s">
        <v>36</v>
      </c>
      <c r="M93" s="339" t="s">
        <v>9</v>
      </c>
      <c r="N93" s="340" t="s">
        <v>36</v>
      </c>
      <c r="O93" s="339" t="s">
        <v>9</v>
      </c>
      <c r="P93" s="340" t="s">
        <v>36</v>
      </c>
      <c r="Q93" s="339" t="s">
        <v>9</v>
      </c>
      <c r="R93" s="340" t="s">
        <v>36</v>
      </c>
      <c r="S93" s="339" t="s">
        <v>9</v>
      </c>
      <c r="T93" s="340" t="s">
        <v>36</v>
      </c>
      <c r="U93" s="339" t="s">
        <v>9</v>
      </c>
      <c r="V93" s="340" t="s">
        <v>36</v>
      </c>
      <c r="W93" s="339" t="s">
        <v>9</v>
      </c>
      <c r="X93" s="340" t="s">
        <v>36</v>
      </c>
      <c r="Y93" s="339" t="s">
        <v>9</v>
      </c>
      <c r="Z93" s="340" t="s">
        <v>36</v>
      </c>
    </row>
    <row r="94" spans="1:35">
      <c r="A94" s="490"/>
      <c r="B94" s="487"/>
      <c r="C94" s="498" t="s">
        <v>109</v>
      </c>
      <c r="D94" s="186" t="s">
        <v>40</v>
      </c>
      <c r="E94" s="179"/>
      <c r="F94" s="341">
        <v>1</v>
      </c>
      <c r="G94" s="179"/>
      <c r="H94" s="341">
        <v>1</v>
      </c>
      <c r="I94" s="179"/>
      <c r="J94" s="341">
        <v>1</v>
      </c>
      <c r="K94" s="179"/>
      <c r="L94" s="341">
        <v>1</v>
      </c>
      <c r="M94" s="179"/>
      <c r="N94" s="342">
        <v>1</v>
      </c>
      <c r="O94" s="179"/>
      <c r="P94" s="343">
        <v>1</v>
      </c>
      <c r="Q94" s="179"/>
      <c r="R94" s="341">
        <v>1</v>
      </c>
      <c r="S94" s="179"/>
      <c r="T94" s="341">
        <v>1</v>
      </c>
      <c r="U94" s="179"/>
      <c r="V94" s="341">
        <v>1</v>
      </c>
      <c r="W94" s="179"/>
      <c r="X94" s="341">
        <v>1</v>
      </c>
      <c r="Y94" s="179"/>
      <c r="Z94" s="341">
        <v>1</v>
      </c>
    </row>
    <row r="95" spans="1:35">
      <c r="A95" s="490"/>
      <c r="B95" s="487"/>
      <c r="C95" s="499"/>
      <c r="D95" s="187" t="s">
        <v>39</v>
      </c>
      <c r="E95" s="180"/>
      <c r="F95" s="345">
        <v>3</v>
      </c>
      <c r="G95" s="180"/>
      <c r="H95" s="345">
        <v>3</v>
      </c>
      <c r="I95" s="180"/>
      <c r="J95" s="345">
        <v>3</v>
      </c>
      <c r="K95" s="180"/>
      <c r="L95" s="345">
        <v>3</v>
      </c>
      <c r="M95" s="180"/>
      <c r="N95" s="346">
        <v>3</v>
      </c>
      <c r="O95" s="180"/>
      <c r="P95" s="347">
        <v>3</v>
      </c>
      <c r="Q95" s="180"/>
      <c r="R95" s="345">
        <v>3</v>
      </c>
      <c r="S95" s="180"/>
      <c r="T95" s="345">
        <v>3</v>
      </c>
      <c r="U95" s="180"/>
      <c r="V95" s="345">
        <v>3</v>
      </c>
      <c r="W95" s="180"/>
      <c r="X95" s="345">
        <v>3</v>
      </c>
      <c r="Y95" s="180"/>
      <c r="Z95" s="345">
        <v>3</v>
      </c>
    </row>
    <row r="96" spans="1:35">
      <c r="A96" s="490"/>
      <c r="B96" s="487"/>
      <c r="C96" s="499"/>
      <c r="D96" s="187" t="s">
        <v>101</v>
      </c>
      <c r="E96" s="348">
        <v>5</v>
      </c>
      <c r="F96" s="345">
        <v>2</v>
      </c>
      <c r="G96" s="348">
        <v>5</v>
      </c>
      <c r="H96" s="345">
        <v>2</v>
      </c>
      <c r="I96" s="348">
        <v>5</v>
      </c>
      <c r="J96" s="345">
        <v>2</v>
      </c>
      <c r="K96" s="348">
        <v>5</v>
      </c>
      <c r="L96" s="345">
        <v>2</v>
      </c>
      <c r="M96" s="348">
        <v>5</v>
      </c>
      <c r="N96" s="346">
        <v>2</v>
      </c>
      <c r="O96" s="344">
        <v>5</v>
      </c>
      <c r="P96" s="347">
        <v>2</v>
      </c>
      <c r="Q96" s="349">
        <v>5</v>
      </c>
      <c r="R96" s="345">
        <v>2</v>
      </c>
      <c r="S96" s="348">
        <v>5</v>
      </c>
      <c r="T96" s="345">
        <v>2</v>
      </c>
      <c r="U96" s="348">
        <v>5</v>
      </c>
      <c r="V96" s="345">
        <v>2</v>
      </c>
      <c r="W96" s="348">
        <v>5</v>
      </c>
      <c r="X96" s="345">
        <v>2</v>
      </c>
      <c r="Y96" s="348">
        <v>5</v>
      </c>
      <c r="Z96" s="345">
        <v>2</v>
      </c>
    </row>
    <row r="97" spans="1:26" ht="18.5" thickBot="1">
      <c r="A97" s="490"/>
      <c r="B97" s="487"/>
      <c r="C97" s="499"/>
      <c r="D97" s="161" t="s">
        <v>106</v>
      </c>
      <c r="E97" s="350">
        <v>10</v>
      </c>
      <c r="F97" s="351">
        <v>4</v>
      </c>
      <c r="G97" s="350">
        <v>10</v>
      </c>
      <c r="H97" s="351">
        <v>4</v>
      </c>
      <c r="I97" s="350">
        <v>10</v>
      </c>
      <c r="J97" s="351">
        <v>4</v>
      </c>
      <c r="K97" s="350">
        <v>10</v>
      </c>
      <c r="L97" s="351">
        <v>4</v>
      </c>
      <c r="M97" s="350">
        <v>10</v>
      </c>
      <c r="N97" s="352">
        <v>4</v>
      </c>
      <c r="O97" s="353">
        <v>10</v>
      </c>
      <c r="P97" s="354">
        <v>4</v>
      </c>
      <c r="Q97" s="355">
        <v>10</v>
      </c>
      <c r="R97" s="351">
        <v>4</v>
      </c>
      <c r="S97" s="350">
        <v>10</v>
      </c>
      <c r="T97" s="351">
        <v>4</v>
      </c>
      <c r="U97" s="350">
        <v>10</v>
      </c>
      <c r="V97" s="351">
        <v>4</v>
      </c>
      <c r="W97" s="350">
        <v>10</v>
      </c>
      <c r="X97" s="351">
        <v>4</v>
      </c>
      <c r="Y97" s="350">
        <v>10</v>
      </c>
      <c r="Z97" s="351">
        <v>4</v>
      </c>
    </row>
    <row r="98" spans="1:26" ht="18.5" thickBot="1">
      <c r="A98" s="490"/>
      <c r="B98" s="488"/>
      <c r="C98" s="500"/>
      <c r="D98" s="188" t="s">
        <v>104</v>
      </c>
      <c r="E98" s="106">
        <f>SUM(E94:E97)</f>
        <v>15</v>
      </c>
      <c r="F98" s="108">
        <f>SUM(F94:F97)</f>
        <v>10</v>
      </c>
      <c r="G98" s="106">
        <f t="shared" ref="G98" si="56">SUM(G94:G97)</f>
        <v>15</v>
      </c>
      <c r="H98" s="108">
        <f>SUM(H94:H97)</f>
        <v>10</v>
      </c>
      <c r="I98" s="185">
        <f t="shared" ref="I98" si="57">SUM(I94:I97)</f>
        <v>15</v>
      </c>
      <c r="J98" s="184">
        <f>SUM(J94:J97)</f>
        <v>10</v>
      </c>
      <c r="K98" s="106">
        <f t="shared" ref="K98" si="58">SUM(K94:K97)</f>
        <v>15</v>
      </c>
      <c r="L98" s="108">
        <f>SUM(L94:L97)</f>
        <v>10</v>
      </c>
      <c r="M98" s="185">
        <f t="shared" ref="M98" si="59">SUM(M94:M97)</f>
        <v>15</v>
      </c>
      <c r="N98" s="184">
        <f>SUM(N94:N97)</f>
        <v>10</v>
      </c>
      <c r="O98" s="300">
        <f t="shared" ref="O98" si="60">SUM(O94:O97)</f>
        <v>15</v>
      </c>
      <c r="P98" s="108">
        <f>SUM(P94:P97)</f>
        <v>10</v>
      </c>
      <c r="Q98" s="185">
        <f t="shared" ref="Q98" si="61">SUM(Q94:Q97)</f>
        <v>15</v>
      </c>
      <c r="R98" s="184">
        <f>SUM(R94:R97)</f>
        <v>10</v>
      </c>
      <c r="S98" s="106">
        <f t="shared" ref="S98" si="62">SUM(S94:S97)</f>
        <v>15</v>
      </c>
      <c r="T98" s="108">
        <f>SUM(T94:T97)</f>
        <v>10</v>
      </c>
      <c r="U98" s="185">
        <f t="shared" ref="U98" si="63">SUM(U94:U97)</f>
        <v>15</v>
      </c>
      <c r="V98" s="184">
        <f>SUM(V94:V97)</f>
        <v>10</v>
      </c>
      <c r="W98" s="106">
        <f t="shared" ref="W98:X98" si="64">SUM(W94:W97)</f>
        <v>15</v>
      </c>
      <c r="X98" s="108">
        <f t="shared" si="64"/>
        <v>10</v>
      </c>
      <c r="Y98" s="288">
        <f>SUM(Y94:Y97)</f>
        <v>15</v>
      </c>
      <c r="Z98" s="108">
        <f>SUM(Z94:Z97)</f>
        <v>10</v>
      </c>
    </row>
    <row r="99" spans="1:26">
      <c r="A99" s="490"/>
      <c r="B99" s="492" t="s">
        <v>134</v>
      </c>
      <c r="C99" s="507" t="s">
        <v>68</v>
      </c>
      <c r="D99" s="186" t="s">
        <v>40</v>
      </c>
      <c r="E99" s="179"/>
      <c r="F99" s="71">
        <f>SUMIFS('認子　保育'!$E$6:$E$581,'認子　保育'!$A$6:$A$581,$D$91,'認子　保育'!$B$6:$B$581,F93,'認子　保育'!$D$6:$D$581,D99)*F94*12</f>
        <v>4447680</v>
      </c>
      <c r="G99" s="179"/>
      <c r="H99" s="71">
        <f>SUMIFS('認子　保育'!$F$6:$F$581,'認子　保育'!$A$6:$A$581,$D$91,'認子　保育'!$B$6:$B$581,H93,'認子　保育'!$D$6:$D$581,D99)*H94*12</f>
        <v>4562520</v>
      </c>
      <c r="I99" s="182"/>
      <c r="J99" s="73">
        <f>SUMIFS('認子　保育'!$G$6:$G$581,'認子　保育'!$A$6:$A$581,$D$91,'認子　保育'!$B$6:$B$581,J93,'認子　保育'!$D$6:$D$581,D99)*J94*12</f>
        <v>4610520</v>
      </c>
      <c r="K99" s="179"/>
      <c r="L99" s="71">
        <f>SUMIFS('認子　保育'!$H$6:$H$581,'認子　保育'!$A$6:$A$581,$D$91,'認子　保育'!$B$6:$B$581,L93,'認子　保育'!$D$6:$D$581,D99)*L94*12</f>
        <v>4647600</v>
      </c>
      <c r="M99" s="182"/>
      <c r="N99" s="73">
        <f>SUMIFS('認子　保育'!$I$6:$I$581,'認子　保育'!$A$6:$A$581,$D$91,'認子　保育'!$B$6:$B$581,N93,'認子　保育'!$D$6:$D$581,D99)*N94*6</f>
        <v>2346300</v>
      </c>
      <c r="O99" s="301"/>
      <c r="P99" s="71">
        <f>SUMIFS('認子　保育'!$J$6:$J$581,'認子　保育'!$A$6:$A$581,$D$91,'認子　保育'!$B$6:$B$581,P93,'認子　保育'!$D$6:$D$581,D99)*P94*6</f>
        <v>2349180</v>
      </c>
      <c r="Q99" s="182"/>
      <c r="R99" s="73">
        <f>SUMIFS('認子　保育'!$K$6:$K$581,'認子　保育'!$A$6:$A$581,$D$91,'認子　保育'!$B$6:$B$581,R93,'認子　保育'!$D$6:$D$581,D99)*R94*12</f>
        <v>4636800</v>
      </c>
      <c r="S99" s="179"/>
      <c r="T99" s="71">
        <f>SUMIFS('認子　保育'!$L$6:$L$581,'認子　保育'!$A$6:$A$581,$D$91,'認子　保育'!$B$6:$B$581,T93,'認子　保育'!$D$6:$D$581,D99)*T94*12</f>
        <v>4691760</v>
      </c>
      <c r="U99" s="182"/>
      <c r="V99" s="73">
        <f>SUMIFS('認子　保育'!$M$6:$M$581,'認子　保育'!$A$6:$A$581,$D$91,'認子　保育'!$B$6:$B$581,V93,'認子　保育'!$D$6:$D$581,D99)*V94*12</f>
        <v>4741560</v>
      </c>
      <c r="W99" s="179"/>
      <c r="X99" s="71">
        <f>SUMIFS('認子　保育'!$N$6:$N$581,'認子　保育'!$A$6:$A$581,$D$91,'認子　保育'!$B$6:$B$581,X$11,'認子　保育'!$D$6:$D$581,$D99)*X94*12</f>
        <v>4945080</v>
      </c>
      <c r="Y99" s="289"/>
      <c r="Z99" s="57">
        <f>SUMIFS('認子　保育'!$O$6:O$581,'認子　保育'!$A$6:$A$581,$D$91,'認子　保育'!$B$6:$B$581,Z$11,'認子　保育'!$D$6:$D$581,$D99)*Z94*12</f>
        <v>5399280</v>
      </c>
    </row>
    <row r="100" spans="1:26">
      <c r="A100" s="490"/>
      <c r="B100" s="467"/>
      <c r="C100" s="508"/>
      <c r="D100" s="187" t="s">
        <v>39</v>
      </c>
      <c r="E100" s="180"/>
      <c r="F100" s="22">
        <f>SUMIFS('認子　保育'!$E$6:$E$581,'認子　保育'!$A$6:$A$581,D$91,'認子　保育'!$B$6:$B$581,F93,'認子　保育'!$D$6:$D$581,D100)*F95*12</f>
        <v>10692720</v>
      </c>
      <c r="G100" s="180"/>
      <c r="H100" s="22">
        <f>SUMIFS('認子　保育'!$F$6:$F$581,'認子　保育'!$A$6:$A$581,D$91,'認子　保育'!$B$6:$B$581,H93,'認子　保育'!$D$6:$D$581,D100)*H95*12</f>
        <v>10961280</v>
      </c>
      <c r="I100" s="178"/>
      <c r="J100" s="25">
        <f>SUMIFS('認子　保育'!$G$6:$G$581,'認子　保育'!$A$6:$A$581,D$91,'認子　保育'!$B$6:$B$581,J93,'認子　保育'!$D$6:$D$581,D100)*J95*12</f>
        <v>11076840</v>
      </c>
      <c r="K100" s="180"/>
      <c r="L100" s="22">
        <f>SUMIFS('認子　保育'!$H$6:$H$581,'認子　保育'!$A$6:$A$581,D$91,'認子　保育'!$B$6:$B$581,L93,'認子　保育'!$D$6:$D$581,D100)*L95*12</f>
        <v>11163600</v>
      </c>
      <c r="M100" s="178"/>
      <c r="N100" s="25">
        <f>SUMIFS('認子　保育'!$I$6:$I$581,'認子　保育'!$A$6:$A$581,D$91,'認子　保育'!$B$6:$B$581,N93,'認子　保育'!$D$6:$D$581,D100)*N95*6</f>
        <v>5634180</v>
      </c>
      <c r="O100" s="298"/>
      <c r="P100" s="22">
        <f>SUMIFS('認子　保育'!$J$6:$J$581,'認子　保育'!$A$6:$A$581,D$91,'認子　保育'!$B$6:$B$581,P93,'認子　保育'!$D$6:$D$581,D100)*P95*6</f>
        <v>5641020</v>
      </c>
      <c r="Q100" s="178"/>
      <c r="R100" s="25">
        <f>SUMIFS('認子　保育'!$K$6:$K$581,'認子　保育'!$A$6:$A$581,D$91,'認子　保育'!$B$6:$B$581,R93,'認子　保育'!$D$6:$D$581,D100)*R95*12</f>
        <v>11137680</v>
      </c>
      <c r="S100" s="180"/>
      <c r="T100" s="22">
        <f>SUMIFS('認子　保育'!$L$6:$L$581,'認子　保育'!$A$6:$A$581,D$91,'認子　保育'!$B$6:$B$581,T93,'認子　保育'!$D$6:$D$581,D100)*T95*12</f>
        <v>11268720</v>
      </c>
      <c r="U100" s="178"/>
      <c r="V100" s="25">
        <f>SUMIFS('認子　保育'!$M$6:$M$581,'認子　保育'!$A$6:$A$581,D$91,'認子　保育'!$B$6:$B$581,V93,'認子　保育'!$D$6:$D$581,D100)*V95*12</f>
        <v>11383920</v>
      </c>
      <c r="W100" s="180"/>
      <c r="X100" s="22">
        <f>SUMIFS('認子　保育'!$N$6:$N$581,'認子　保育'!$A$6:$A$581,D$91,'認子　保育'!$B$6:$B$581,X93,'認子　保育'!$D$6:$D$581,D100)*X95*12</f>
        <v>11857680</v>
      </c>
      <c r="Y100" s="290"/>
      <c r="Z100" s="22">
        <f>SUMIFS('認子　保育'!$O$6:O$581,'認子　保育'!$A$6:$A$581,$D$91,'認子　保育'!$B$6:$B$581,Z$11,'認子　保育'!$D$6:$D$581,$D100)*Z95*12</f>
        <v>12921120</v>
      </c>
    </row>
    <row r="101" spans="1:26">
      <c r="A101" s="490"/>
      <c r="B101" s="467"/>
      <c r="C101" s="508"/>
      <c r="D101" s="187" t="s">
        <v>101</v>
      </c>
      <c r="E101" s="21">
        <f>SUMIFS('認子　教育'!$E$6:$E$277,'認子　教育'!$A$6:$A$277,$D$91,'認子　教育'!$B$6:$B$277,E93,'認子　教育'!$D$6:$D$277,D101)*E96*12</f>
        <v>5707800</v>
      </c>
      <c r="F101" s="22">
        <f>SUMIFS('認子　保育'!$E$6:$E$581,'認子　保育'!$A$6:$A$581,D$91,'認子　保育'!$B$6:$B$581,F93,'認子　保育'!$D$6:$D$581,D101)*F96*12</f>
        <v>5815680</v>
      </c>
      <c r="G101" s="21">
        <f>SUMIFS('認子　教育'!$F$6:$F$277,'認子　教育'!$A$6:$A$277,D$91,'認子　教育'!$B$6:$B$277,G93,'認子　教育'!$D$6:$D$277,D101)*G96*12</f>
        <v>5879400</v>
      </c>
      <c r="H101" s="22">
        <f>SUMIFS('認子　保育'!$F$6:$F$581,'認子　保育'!$A$6:$A$581,D$91,'認子　保育'!$B$6:$B$581,H93,'認子　保育'!$D$6:$D$581,D101)*H96*12</f>
        <v>5959440</v>
      </c>
      <c r="I101" s="18">
        <f>SUMIFS('認子　教育'!$G$6:$G$277,'認子　教育'!$A$6:$A$277,D$91,'認子　教育'!$B$6:$B$277,I93,'認子　教育'!$D$6:$D$277,D101)*I96*12</f>
        <v>5929800</v>
      </c>
      <c r="J101" s="25">
        <f>SUMIFS('認子　保育'!$G$6:$G$581,'認子　保育'!$A$6:$A$581,D$91,'認子　保育'!$B$6:$B$581,J93,'認子　保育'!$D$6:$D$581,D101)*J96*12</f>
        <v>6020640</v>
      </c>
      <c r="K101" s="21">
        <f>SUMIFS('認子　教育'!$H$6:$H$277,'認子　教育'!$A$6:$A$277,D$91,'認子　教育'!$B$6:$B$277,K93,'認子　教育'!$D$6:$D$277,D101)*K96*12</f>
        <v>5971200</v>
      </c>
      <c r="L101" s="22">
        <f>SUMIFS('認子　保育'!$H$6:$H$581,'認子　保育'!$A$6:$A$581,D$91,'認子　保育'!$B$6:$B$581,L93,'認子　保育'!$D$6:$D$581,D101)*L96*12</f>
        <v>6066480</v>
      </c>
      <c r="M101" s="18">
        <f>SUMIFS('認子　教育'!$I$6:$I$277,'認子　教育'!$A$6:$A$277,D$91,'認子　教育'!$B$6:$B$277,M93,'認子　教育'!$D$6:$D$277,D101)*M96*6</f>
        <v>2839200</v>
      </c>
      <c r="N101" s="25">
        <f>SUMIFS('認子　保育'!$I$6:$I$581,'認子　保育'!$A$6:$A$581,D$91,'認子　保育'!$B$6:$B$581,N93,'認子　保育'!$D$6:$D$581,D101)*N96*6</f>
        <v>3061080</v>
      </c>
      <c r="O101" s="7">
        <f>SUMIFS('認子　教育'!$J$6:$J$277,'認子　教育'!$A$6:$A$277,D$91,'認子　教育'!$B$6:$B$277,O93,'認子　教育'!$D$6:$D$277,D101)*O96*6</f>
        <v>2844000</v>
      </c>
      <c r="P101" s="22">
        <f>SUMIFS('認子　保育'!$J$6:$J$581,'認子　保育'!$A$6:$A$581,D$91,'認子　保育'!$B$6:$B$581,P93,'認子　保育'!$D$6:$D$581,D101)*P96*6</f>
        <v>3010800</v>
      </c>
      <c r="Q101" s="18">
        <f>SUMIFS('認子　教育'!$K$6:$K$277,'認子　教育'!$A$6:$A$277,D$91,'認子　教育'!$B$6:$B$277,Q93,'認子　教育'!$D$6:$D$277,D101)*Q96*12</f>
        <v>5670600</v>
      </c>
      <c r="R101" s="25">
        <f>SUMIFS('認子　保育'!$K$6:$K$581,'認子　保育'!$A$6:$A$581,D$91,'認子　保育'!$B$6:$B$581,R93,'認子　保育'!$D$6:$D$581,D101)*R96*12</f>
        <v>5940240</v>
      </c>
      <c r="S101" s="21">
        <f>SUMIFS('認子　教育'!$L$6:$L$277,'認子　教育'!$A$6:$A$277,D$91,'認子　教育'!$B$6:$B$277,S93,'認子　教育'!$D$6:$D$277,D101)*S96*12</f>
        <v>5692800</v>
      </c>
      <c r="T101" s="22">
        <f>SUMIFS('認子　保育'!$L$6:$L$581,'認子　保育'!$A$6:$A$581,D$91,'認子　保育'!$B$6:$B$581,T93,'認子　保育'!$D$6:$D$581,D101)*T96*12</f>
        <v>6010080</v>
      </c>
      <c r="U101" s="18">
        <f>SUMIFS('認子　教育'!$M$6:$M$277,'認子　教育'!$A$6:$A$277,D$91,'認子　教育'!$B$6:$B$277,U93,'認子　教育'!$D$6:$D$277,D101)*U96*12</f>
        <v>5751600</v>
      </c>
      <c r="V101" s="25">
        <f>SUMIFS('認子　保育'!$M$6:$M$581,'認子　保育'!$A$6:$A$581,D$91,'認子　保育'!$B$6:$B$581,V93,'認子　保育'!$D$6:$D$581,D101)*V96*12</f>
        <v>6070320</v>
      </c>
      <c r="W101" s="21">
        <f>SUMIFS('認子　教育'!N$6:N$277,'認子　教育'!$A$6:$A$277,$D$91,'認子　教育'!$B$6:$B$277,W93,'認子　教育'!$D$6:$D$277,$D101)*W96*12</f>
        <v>5958600</v>
      </c>
      <c r="X101" s="22">
        <f>SUMIFS('認子　保育'!$N$6:$N$581,'認子　保育'!$A$6:$A$581,D$91,'認子　保育'!$B$6:$B$581,X93,'認子　保育'!$D$6:$D$581,D101)*X96*12</f>
        <v>6317520</v>
      </c>
      <c r="Y101" s="292">
        <f>SUMIFS('認子　教育'!O$6:O$277,'認子　教育'!$A$6:$A$277,$D$91,'認子　教育'!$B$6:$B$277,Y$11,'認子　教育'!$D$6:$D$277,$D101)*Y96*12</f>
        <v>6437400</v>
      </c>
      <c r="Z101" s="22">
        <f>SUMIFS('認子　保育'!$O$6:O$581,'認子　保育'!$A$6:$A$581,$D$91,'認子　保育'!$B$6:$B$581,Z$11,'認子　保育'!$D$6:$D$581,$D101)*Z96*12</f>
        <v>6879600</v>
      </c>
    </row>
    <row r="102" spans="1:26" ht="18.5" thickBot="1">
      <c r="A102" s="490"/>
      <c r="B102" s="467"/>
      <c r="C102" s="508"/>
      <c r="D102" s="161" t="s">
        <v>11</v>
      </c>
      <c r="E102" s="41">
        <f>SUMIFS('認子　教育'!$E$6:$E$277,'認子　教育'!$A$6:$A$277,$D$91,'認子　教育'!$B$6:$B$277,E93,'認子　教育'!$D$6:$D$277,D102)*E97*12</f>
        <v>10524000</v>
      </c>
      <c r="F102" s="43">
        <f>SUMIFS('認子　保育'!$E$6:$E$581,'認子　保育'!$A$6:$A$581,D$91,'認子　保育'!$B$6:$B$581,F93,'認子　保育'!$D$6:$D$581,D102)*F97*12</f>
        <v>11278080</v>
      </c>
      <c r="G102" s="41">
        <f>SUMIFS('認子　教育'!$F$6:$F$277,'認子　教育'!$A$6:$A$277,D$91,'認子　教育'!$B$6:$B$277,G93,'認子　教育'!$D$6:$D$277,D102)*G97*12</f>
        <v>10832400</v>
      </c>
      <c r="H102" s="43">
        <f>SUMIFS('認子　保育'!$F$6:$F$581,'認子　保育'!$A$6:$A$581,D$91,'認子　保育'!$B$6:$B$581,H93,'認子　保育'!$D$6:$D$581,D102)*H97*12</f>
        <v>11555520</v>
      </c>
      <c r="I102" s="44">
        <f>SUMIFS('認子　教育'!$G$6:$G$277,'認子　教育'!$A$6:$A$277,D$91,'認子　教育'!$B$6:$B$277,I93,'認子　教育'!$D$6:$D$277,D102)*I97*12</f>
        <v>10923600</v>
      </c>
      <c r="J102" s="45">
        <f>SUMIFS('認子　保育'!$G$6:$G$581,'認子　保育'!$A$6:$A$581,D$91,'認子　保育'!$B$6:$B$581,J93,'認子　保育'!$D$6:$D$581,D102)*J97*12</f>
        <v>11674080</v>
      </c>
      <c r="K102" s="41">
        <f>SUMIFS('認子　教育'!$H$6:$H$277,'認子　教育'!$A$6:$A$277,D$91,'認子　教育'!$B$6:$B$277,K93,'認子　教育'!$D$6:$D$277,D102)*K97*12</f>
        <v>10996800</v>
      </c>
      <c r="L102" s="43">
        <f>SUMIFS('認子　保育'!$H$6:$H$581,'認子　保育'!$A$6:$A$581,D$91,'認子　保育'!$B$6:$B$581,L93,'認子　保育'!$D$6:$D$581,D102)*L97*12</f>
        <v>11762400</v>
      </c>
      <c r="M102" s="44">
        <f>SUMIFS('認子　教育'!$I$6:$I$277,'認子　教育'!$A$6:$A$277,D$91,'認子　教育'!$B$6:$B$277,M93,'認子　教育'!$D$6:$D$277,D102)*M97*6</f>
        <v>5199600</v>
      </c>
      <c r="N102" s="45">
        <f>SUMIFS('認子　保育'!$I$6:$I$581,'認子　保育'!$A$6:$A$581,D$91,'認子　保育'!$B$6:$B$581,N93,'認子　保育'!$D$6:$D$581,D102)*N97*6</f>
        <v>5934960</v>
      </c>
      <c r="O102" s="12">
        <f>SUMIFS('認子　教育'!$J$6:$J$277,'認子　教育'!$A$6:$A$277,D$91,'認子　教育'!$B$6:$B$277,O93,'認子　教育'!$D$6:$D$277,D102)*O97*6</f>
        <v>5208600</v>
      </c>
      <c r="P102" s="24">
        <f>SUMIFS('認子　保育'!$J$6:$J$581,'認子　保育'!$A$6:$A$581,D$91,'認子　保育'!$B$6:$B$581,P93,'認子　保育'!$D$6:$D$581,D102)*P97*6</f>
        <v>5834160</v>
      </c>
      <c r="Q102" s="44">
        <f>SUMIFS('認子　教育'!$K$6:$K$277,'認子　教育'!$A$6:$A$277,D$91,'認子　教育'!$B$6:$B$277,Q93,'認子　教育'!$D$6:$D$277,D102)*Q97*12</f>
        <v>10386000</v>
      </c>
      <c r="R102" s="45">
        <f>SUMIFS('認子　保育'!$K$6:$K$581,'認子　保育'!$A$6:$A$581,D$91,'認子　保育'!$B$6:$B$581,R93,'認子　保育'!$D$6:$D$581,D102)*R97*12</f>
        <v>11510880</v>
      </c>
      <c r="S102" s="41">
        <f>SUMIFS('認子　教育'!$L$6:$L$277,'認子　教育'!$A$6:$A$277,D$91,'認子　教育'!$B$6:$B$277,S93,'認子　教育'!$D$6:$D$277,D102)*S97*12</f>
        <v>10425600</v>
      </c>
      <c r="T102" s="43">
        <f>SUMIFS('認子　保育'!$L$6:$L$581,'認子　保育'!$A$6:$A$581,D$91,'認子　保育'!$B$6:$B$581,T93,'認子　保育'!$D$6:$D$581,D102)*T97*12</f>
        <v>11646240</v>
      </c>
      <c r="U102" s="44">
        <f>SUMIFS('認子　教育'!$M$6:$M$277,'認子　教育'!$A$6:$A$277,D$91,'認子　教育'!$B$6:$B$277,U93,'認子　教育'!$D$6:$D$277,D102)*U97*12</f>
        <v>10530000</v>
      </c>
      <c r="V102" s="45">
        <f>SUMIFS('認子　保育'!$M$6:$M$581,'認子　保育'!$A$6:$A$581,D$91,'認子　保育'!$B$6:$B$581,V93,'認子　保育'!$D$6:$D$581,D102)*V97*12</f>
        <v>11761920</v>
      </c>
      <c r="W102" s="41">
        <f>SUMIFS('認子　教育'!$N$6:$N$277,'認子　教育'!$A$6:$A$277,D$91,'認子　教育'!$B$6:$B$277,W93,'認子　教育'!$D$6:$D$277,D102)*W97*12</f>
        <v>10893600</v>
      </c>
      <c r="X102" s="43">
        <f>SUMIFS('認子　保育'!$N$6:$N$581,'認子　保育'!$A$6:$A$581,D$91,'認子　保育'!$B$6:$B$581,X93,'認子　保育'!$D$6:$D$581,D102)*X97*12</f>
        <v>12238080</v>
      </c>
      <c r="Y102" s="291">
        <f>SUMIFS('認子　教育'!O$6:O$277,'認子　教育'!$A$6:$A$277,$D$91,'認子　教育'!$B$6:$B$277,Y$11,'認子　教育'!$D$6:$D$277,$D102)*Y97*12</f>
        <v>11742000</v>
      </c>
      <c r="Z102" s="24">
        <f>SUMIFS('認子　保育'!$O$6:O$581,'認子　保育'!$A$6:$A$581,$D$91,'認子　保育'!$B$6:$B$581,Z$11,'認子　保育'!$D$6:$D$581,$D102)*Z97*12</f>
        <v>13322400</v>
      </c>
    </row>
    <row r="103" spans="1:26" ht="18.5" thickBot="1">
      <c r="A103" s="490"/>
      <c r="B103" s="467"/>
      <c r="C103" s="509"/>
      <c r="D103" s="183" t="s">
        <v>104</v>
      </c>
      <c r="E103" s="456">
        <f>SUM(E99:F102)</f>
        <v>48465960</v>
      </c>
      <c r="F103" s="457"/>
      <c r="G103" s="456">
        <f t="shared" ref="G103" si="65">SUM(G99:H102)</f>
        <v>49750560</v>
      </c>
      <c r="H103" s="457"/>
      <c r="I103" s="575">
        <f t="shared" ref="I103" si="66">SUM(I99:J102)</f>
        <v>50235480</v>
      </c>
      <c r="J103" s="576"/>
      <c r="K103" s="456">
        <f t="shared" ref="K103" si="67">SUM(K99:L102)</f>
        <v>50608080</v>
      </c>
      <c r="L103" s="457"/>
      <c r="M103" s="449">
        <f>SUM(M99:P102)</f>
        <v>49903080</v>
      </c>
      <c r="N103" s="462"/>
      <c r="O103" s="462"/>
      <c r="P103" s="450"/>
      <c r="Q103" s="575">
        <f t="shared" ref="Q103" si="68">SUM(Q99:R102)</f>
        <v>49282200</v>
      </c>
      <c r="R103" s="576"/>
      <c r="S103" s="456">
        <f t="shared" ref="S103" si="69">SUM(S99:T102)</f>
        <v>49735200</v>
      </c>
      <c r="T103" s="457"/>
      <c r="U103" s="575">
        <f t="shared" ref="U103" si="70">SUM(U99:V102)</f>
        <v>50239320</v>
      </c>
      <c r="V103" s="576"/>
      <c r="W103" s="449">
        <f>SUM(W99:X102)</f>
        <v>52210560</v>
      </c>
      <c r="X103" s="450"/>
      <c r="Y103" s="456">
        <f>SUM(Y99:Z102)</f>
        <v>56701800</v>
      </c>
      <c r="Z103" s="457"/>
    </row>
    <row r="104" spans="1:26">
      <c r="A104" s="490"/>
      <c r="B104" s="467"/>
      <c r="C104" s="189" t="s">
        <v>112</v>
      </c>
      <c r="D104" s="173" t="s">
        <v>40</v>
      </c>
      <c r="E104" s="179"/>
      <c r="F104" s="71">
        <f>SUMIFS('認子　保育'!$P$6:$P$581,'認子　保育'!$A$6:$A$581,$D$91,'認子　保育'!$B$6:$B$581,F93,'認子　保育'!$D$6:$D$581,D104)*F94*12*E108</f>
        <v>129600</v>
      </c>
      <c r="G104" s="179"/>
      <c r="H104" s="71">
        <f>SUMIFS('認子　保育'!Q$6:Q$581,'認子　保育'!$A$6:$A$581,$D$91,'認子　保育'!$B$6:$B$581,H93,'認子　保育'!$D$6:$D$581,D104)*H94*12*G108</f>
        <v>177600</v>
      </c>
      <c r="I104" s="182"/>
      <c r="J104" s="73">
        <f>SUMIFS('認子　保育'!R$6:R$581,'認子　保育'!$A$6:$A$581,$D$91,'認子　保育'!$B$6:$B$581,J93,'認子　保育'!$D$6:$D$581,D104)*J94*12*I108</f>
        <v>268560</v>
      </c>
      <c r="K104" s="179"/>
      <c r="L104" s="71">
        <f>SUMIFS('認子　保育'!S$6:S$581,'認子　保育'!$A$6:$A$581,$D$91,'認子　保育'!$B$6:$B$581,L93,'認子　保育'!$D$6:$D$581,D104)*L94*12*K108</f>
        <v>270720</v>
      </c>
      <c r="M104" s="182"/>
      <c r="N104" s="73">
        <f>SUMIFS('認子　保育'!T$6:T$581,'認子　保育'!$A$6:$A$581,$D$91,'認子　保育'!$B$6:$B$581,N93,'認子　保育'!$D$6:$D$581,D104)*N94*6*M108</f>
        <v>136800</v>
      </c>
      <c r="O104" s="297"/>
      <c r="P104" s="71">
        <f>SUMIFS('認子　保育'!U$6:U$581,'認子　保育'!$A$6:$A$581,$D$91,'認子　保育'!$B$6:$B$581,P93,'認子　保育'!$D$6:$D$581,D104)*P94*6*O108</f>
        <v>136800</v>
      </c>
      <c r="Q104" s="182"/>
      <c r="R104" s="73">
        <f>SUMIFS('認子　保育'!V$6:V$581,'認子　保育'!$A$6:$A$581,$D$91,'認子　保育'!$B$6:$B$581,R93,'認子　保育'!$D$6:$D$581,D104)*R94*12*Q108</f>
        <v>270000</v>
      </c>
      <c r="S104" s="179"/>
      <c r="T104" s="71">
        <f>SUMIFS('認子　保育'!W$6:W$581,'認子　保育'!$A$6:$A$581,$D$91,'認子　保育'!$B$6:$B$581,T93,'認子　保育'!$D$6:$D$581,D104)*T94*12*S108</f>
        <v>273600</v>
      </c>
      <c r="U104" s="182"/>
      <c r="V104" s="73">
        <f>SUMIFS('認子　保育'!X$6:X$581,'認子　保育'!$A$6:$A$581,$D$91,'認子　保育'!$B$6:$B$581,V93,'認子　保育'!$D$6:$D$581,D104)*V94*12*U108</f>
        <v>276480</v>
      </c>
      <c r="W104" s="179"/>
      <c r="X104" s="71">
        <f>SUMIFS('認子　保育'!Y$6:Y$581,'認子　保育'!$A$6:$A$581,$D$91,'認子　保育'!$B$6:$B$581,X$11,'認子　保育'!$D$6:$D$581,$D104)*X94*12*W108</f>
        <v>288000</v>
      </c>
      <c r="Y104" s="289"/>
      <c r="Z104" s="57">
        <f>SUMIFS('認子　保育'!Z$6:Z$581,'認子　保育'!$A$6:$A$581,$D$91,'認子　保育'!$B$6:$B$581,Z$11,'認子　保育'!$D$6:$D$581,$D104)*Z94*12*Y108</f>
        <v>314640</v>
      </c>
    </row>
    <row r="105" spans="1:26">
      <c r="A105" s="490"/>
      <c r="B105" s="467"/>
      <c r="C105" s="507" t="s">
        <v>113</v>
      </c>
      <c r="D105" s="190" t="s">
        <v>39</v>
      </c>
      <c r="E105" s="180"/>
      <c r="F105" s="22">
        <f>SUMIFS('認子　保育'!$P$6:$P$581,'認子　保育'!$A$6:$A$581,$D$91,'認子　保育'!$B$6:$B$581,F93,'認子　保育'!$D$6:$D$581,D105)*F95*12*E108</f>
        <v>308880</v>
      </c>
      <c r="G105" s="180"/>
      <c r="H105" s="22">
        <f>SUMIFS('認子　保育'!Q$6:Q$581,'認子　保育'!$A$6:$A$581,$D$91,'認子　保育'!$B$6:$B$581,H93,'認子　保育'!$D$6:$D$581,D105)*H95*12*G108</f>
        <v>423360</v>
      </c>
      <c r="I105" s="178"/>
      <c r="J105" s="25">
        <f>SUMIFS('認子　保育'!R$6:R$581,'認子　保育'!$A$6:$A$581,$D$91,'認子　保育'!$B$6:$B$581,J93,'認子　保育'!$D$6:$D$581,D105)*J95*12*I108</f>
        <v>641520</v>
      </c>
      <c r="K105" s="180"/>
      <c r="L105" s="22">
        <f>SUMIFS('認子　保育'!S$6:S$581,'認子　保育'!$A$6:$A$581,$D$91,'認子　保育'!$B$6:$B$581,L93,'認子　保育'!$D$6:$D$581,D105)*L95*12*K108</f>
        <v>645840</v>
      </c>
      <c r="M105" s="178"/>
      <c r="N105" s="25">
        <f>SUMIFS('認子　保育'!T$6:T$581,'認子　保育'!$A$6:$A$581,$D$91,'認子　保育'!$B$6:$B$581,N93,'認子　保育'!$D$6:$D$581,D105)*N95*6*M108</f>
        <v>326160</v>
      </c>
      <c r="O105" s="298"/>
      <c r="P105" s="22">
        <f>SUMIFS('認子　保育'!U$6:U$581,'認子　保育'!$A$6:$A$581,$D$91,'認子　保育'!$B$6:$B$581,P93,'認子　保育'!$D$6:$D$581,D105)*P95*6*O108</f>
        <v>326160</v>
      </c>
      <c r="Q105" s="178"/>
      <c r="R105" s="25">
        <f>SUMIFS('認子　保育'!V$6:V$581,'認子　保育'!$A$6:$A$581,$D$91,'認子　保育'!$B$6:$B$581,R93,'認子　保育'!$D$6:$D$581,D105)*R95*12*Q108</f>
        <v>643680</v>
      </c>
      <c r="S105" s="180"/>
      <c r="T105" s="22">
        <f>SUMIFS('認子　保育'!W$6:W$581,'認子　保育'!$A$6:$A$581,$D$91,'認子　保育'!$B$6:$B$581,T93,'認子　保育'!$D$6:$D$581,D105)*T95*12*S108</f>
        <v>652320</v>
      </c>
      <c r="U105" s="178"/>
      <c r="V105" s="25">
        <f>SUMIFS('認子　保育'!X$6:X$581,'認子　保育'!$A$6:$A$581,$D$91,'認子　保育'!$B$6:$B$581,V93,'認子　保育'!$D$6:$D$581,D105)*V95*12*U108</f>
        <v>658800</v>
      </c>
      <c r="W105" s="180"/>
      <c r="X105" s="22">
        <f>SUMIFS('認子　保育'!Y$6:Y$581,'認子　保育'!$A$6:$A$581,$D$91,'認子　保育'!$B$6:$B$581,X93,'認子　保育'!$D$6:$D$581,D105)*X95*12*W108</f>
        <v>686880</v>
      </c>
      <c r="Y105" s="290"/>
      <c r="Z105" s="22">
        <f>SUMIFS('認子　保育'!Z$6:Z$581,'認子　保育'!$A$6:$A$581,$D$91,'認子　保育'!$B$6:$B$581,Z$11,'認子　保育'!$D$6:$D$581,$D105)*Z95*12*Y108</f>
        <v>747360</v>
      </c>
    </row>
    <row r="106" spans="1:26">
      <c r="A106" s="490"/>
      <c r="B106" s="467"/>
      <c r="C106" s="508"/>
      <c r="D106" s="190" t="s">
        <v>101</v>
      </c>
      <c r="E106" s="21">
        <f>SUMIFS('認子　教育'!$P$6:$P$277,'認子　教育'!$A$6:$A$277,$D$91,'認子　教育'!$B$6:$B$277,E93,'認子　教育'!$D$6:$D$277,D106)*E96*12*E108</f>
        <v>167400</v>
      </c>
      <c r="F106" s="22">
        <f>SUMIFS('認子　保育'!$P$6:$P$581,'認子　保育'!$A$6:$A$581,$D$91,'認子　保育'!$B$6:$B$581,F93,'認子　保育'!$D$6:$D$581,D106)*F96*12*E108</f>
        <v>169200</v>
      </c>
      <c r="G106" s="21">
        <f>SUMIFS('認子　教育'!Q$6:Q$277,'認子　教育'!$A$6:$A$277,$D$91,'認子　教育'!$B$6:$B$277,G93,'認子　教育'!$D$6:$D$277,D106)*G96*12*G108</f>
        <v>230400</v>
      </c>
      <c r="H106" s="22">
        <f>SUMIFS('認子　保育'!Q$6:Q$581,'認子　保育'!$A$6:$A$581,$D$91,'認子　保育'!$B$6:$B$581,H93,'認子　保育'!$D$6:$D$581,D106)*H96*12*G108</f>
        <v>231360</v>
      </c>
      <c r="I106" s="18">
        <f>SUMIFS('認子　教育'!R$6:R$277,'認子　教育'!$A$6:$A$277,$D$91,'認子　教育'!$B$6:$B$277,I93,'認子　教育'!$D$6:$D$277,D106)*I96*12*I108</f>
        <v>349200</v>
      </c>
      <c r="J106" s="25">
        <f>SUMIFS('認子　保育'!R$6:R$581,'認子　保育'!$A$6:$A$581,$D$91,'認子　保育'!$B$6:$B$581,J93,'認子　保育'!$D$6:$D$581,D106)*J96*12*I108</f>
        <v>349920</v>
      </c>
      <c r="K106" s="21">
        <f>SUMIFS('認子　教育'!S$6:S$277,'認子　教育'!$A$6:$A$277,$D$91,'認子　教育'!$B$6:$B$277,K93,'認子　教育'!$D$6:$D$277,D106)*K96*12*K108</f>
        <v>349200</v>
      </c>
      <c r="L106" s="22">
        <f>SUMIFS('認子　保育'!S$6:S$581,'認子　保育'!$A$6:$A$581,$D$91,'認子　保育'!$B$6:$B$581,L93,'認子　保育'!$D$6:$D$581,D106)*L96*12*K108</f>
        <v>352800</v>
      </c>
      <c r="M106" s="18">
        <f>SUMIFS('認子　教育'!T$6:T$277,'認子　教育'!$A$6:$A$277,$D$91,'認子　教育'!$B$6:$B$277,M93,'認子　教育'!$D$6:$D$277,D106)*M96*6*M108</f>
        <v>165600</v>
      </c>
      <c r="N106" s="25">
        <f>SUMIFS('認子　保育'!T$6:T$581,'認子　保育'!$A$6:$A$581,$D$91,'認子　保育'!$B$6:$B$581,N93,'認子　保育'!$D$6:$D$581,D106)*N96*6*M108</f>
        <v>177840</v>
      </c>
      <c r="O106" s="7">
        <f>SUMIFS('認子　教育'!U$6:U$277,'認子　教育'!$A$6:$A$277,$D$91,'認子　教育'!$B$6:$B$277,O93,'認子　教育'!$D$6:$D$277,D106)*O96*6*O108</f>
        <v>167400</v>
      </c>
      <c r="P106" s="22">
        <f>SUMIFS('認子　保育'!U$6:U$581,'認子　保育'!$A$6:$A$581,$D$91,'認子　保育'!$B$6:$B$581,P93,'認子　保育'!$D$6:$D$581,D106)*P96*6*O108</f>
        <v>177840</v>
      </c>
      <c r="Q106" s="18">
        <f>SUMIFS('認子　教育'!V$6:V$277,'認子　教育'!$A$6:$A$277,$D$91,'認子　教育'!$B$6:$B$277,Q93,'認子　教育'!$D$6:$D$277,D106)*Q96*12*Q108</f>
        <v>331200</v>
      </c>
      <c r="R106" s="25">
        <f>SUMIFS('認子　保育'!V$6:V$581,'認子　保育'!$A$6:$A$581,$D$91,'認子　保育'!$B$6:$B$581,R93,'認子　保育'!$D$6:$D$581,D106)*R96*12*Q108</f>
        <v>352800</v>
      </c>
      <c r="S106" s="21">
        <f>SUMIFS('認子　教育'!W$6:W$277,'認子　教育'!$A$6:$A$277,$D$91,'認子　教育'!$B$6:$B$277,S93,'認子　教育'!$D$6:$D$277,D106)*S96*12*S108</f>
        <v>334800</v>
      </c>
      <c r="T106" s="22">
        <f>SUMIFS('認子　保育'!W$6:W$581,'認子　保育'!$A$6:$A$581,$D$91,'認子　保育'!$B$6:$B$581,T93,'認子　保育'!$D$6:$D$581,D106)*T96*12*S108</f>
        <v>355680</v>
      </c>
      <c r="U106" s="18">
        <f>SUMIFS('認子　教育'!X$6:X$277,'認子　教育'!$A$6:$A$277,$D$91,'認子　教育'!$B$6:$B$277,U93,'認子　教育'!$D$6:$D$277,D106)*U96*12*U108</f>
        <v>338400</v>
      </c>
      <c r="V106" s="25">
        <f>SUMIFS('認子　保育'!X$6:X$581,'認子　保育'!$A$6:$A$581,$D$91,'認子　保育'!$B$6:$B$581,V93,'認子　保育'!$D$6:$D$581,D106)*V96*12*U108</f>
        <v>360000</v>
      </c>
      <c r="W106" s="21">
        <f>SUMIFS('認子　教育'!Y$6:Y$277,'認子　教育'!$A$6:$A$277,$D$91,'認子　教育'!$B$6:$B$277,W$11,'認子　教育'!$D$6:$D$277,$D106)*W$14*12*W$26</f>
        <v>349200</v>
      </c>
      <c r="X106" s="22">
        <f>SUMIFS('認子　保育'!Y$6:Y$581,'認子　保育'!$A$6:$A$581,$D$91,'認子　保育'!$B$6:$B$581,X93,'認子　保育'!$D$6:$D$581,D106)*X96*12*W108</f>
        <v>375840</v>
      </c>
      <c r="Y106" s="292">
        <f>SUMIFS('認子　教育'!Z$6:Z$277,'認子　教育'!$A$6:$A$277,$D$91,'認子　教育'!$B$6:$B$277,Y$11,'認子　教育'!$D$6:$D$277,$D106)*Y96*12*Y$26</f>
        <v>378000</v>
      </c>
      <c r="Z106" s="22">
        <f>SUMIFS('認子　保育'!Z$6:Z$581,'認子　保育'!$A$6:$A$581,$D$91,'認子　保育'!$B$6:$B$581,Z$11,'認子　保育'!$D$6:$D$581,$D106)*Z96*12*Y108</f>
        <v>408960</v>
      </c>
    </row>
    <row r="107" spans="1:26">
      <c r="A107" s="490"/>
      <c r="B107" s="467"/>
      <c r="C107" s="508"/>
      <c r="D107" s="190" t="s">
        <v>11</v>
      </c>
      <c r="E107" s="21">
        <f>SUMIFS('認子　教育'!$P$6:$P$277,'認子　教育'!$A$6:$A$277,$D$91,'認子　教育'!$B$6:$B$277,E93,'認子　教育'!$D$6:$D$277,D107)*E97*12*E108</f>
        <v>309600</v>
      </c>
      <c r="F107" s="22">
        <f>SUMIFS('認子　保育'!$P$6:$P$581,'認子　保育'!$A$6:$A$581,$D$91,'認子　保育'!$B$6:$B$581,F93,'認子　保育'!$D$6:$D$581,D107)*F97*12*E108</f>
        <v>328320</v>
      </c>
      <c r="G107" s="21">
        <f>SUMIFS('認子　教育'!Q$6:Q$277,'認子　教育'!$A$6:$A$277,$D$91,'認子　教育'!$B$6:$B$277,G93,'認子　教育'!$D$6:$D$277,D107)*G97*12*G108</f>
        <v>422400</v>
      </c>
      <c r="H107" s="22">
        <f>SUMIFS('認子　保育'!Q$6:Q$581,'認子　保育'!$A$6:$A$581,$D$91,'認子　保育'!$B$6:$B$581,H93,'認子　保育'!$D$6:$D$581,D107)*H97*12*G108</f>
        <v>449280</v>
      </c>
      <c r="I107" s="18">
        <f>SUMIFS('認子　教育'!R$6:R$277,'認子　教育'!$A$6:$A$277,$D$91,'認子　教育'!$B$6:$B$277,I93,'認子　教育'!$D$6:$D$277,D107)*I97*12*I108</f>
        <v>640800</v>
      </c>
      <c r="J107" s="25">
        <f>SUMIFS('認子　保育'!R$6:R$581,'認子　保育'!$A$6:$A$581,$D$91,'認子　保育'!$B$6:$B$581,J93,'認子　保育'!$D$6:$D$581,D107)*J97*12*I108</f>
        <v>679680</v>
      </c>
      <c r="K107" s="21">
        <f>SUMIFS('認子　教育'!S$6:S$277,'認子　教育'!$A$6:$A$277,$D$91,'認子　教育'!$B$6:$B$277,K93,'認子　教育'!$D$6:$D$277,D107)*K97*12*K108</f>
        <v>640800</v>
      </c>
      <c r="L107" s="22">
        <f>SUMIFS('認子　保育'!S$6:S$581,'認子　保育'!$A$6:$A$581,$D$91,'認子　保育'!$B$6:$B$581,L93,'認子　保育'!$D$6:$D$581,D107)*L97*12*K108</f>
        <v>685440</v>
      </c>
      <c r="M107" s="18">
        <f>SUMIFS('認子　教育'!T$6:T$277,'認子　教育'!$A$6:$A$277,$D$91,'認子　教育'!$B$6:$B$277,M93,'認子　教育'!$D$6:$D$277,D107)*M97*6*M108</f>
        <v>306000</v>
      </c>
      <c r="N107" s="25">
        <f>SUMIFS('認子　保育'!T$6:T$581,'認子　保育'!$A$6:$A$581,$D$91,'認子　保育'!$B$6:$B$581,N93,'認子　保育'!$D$6:$D$581,D107)*N97*6*M108</f>
        <v>345600</v>
      </c>
      <c r="O107" s="7">
        <f>SUMIFS('認子　教育'!U$6:U$277,'認子　教育'!$A$6:$A$277,$D$91,'認子　教育'!$B$6:$B$277,O93,'認子　教育'!$D$6:$D$277,D107)*O97*6*O108</f>
        <v>306000</v>
      </c>
      <c r="P107" s="22">
        <f>SUMIFS('認子　保育'!U$6:U$581,'認子　保育'!$A$6:$A$581,$D$91,'認子　保育'!$B$6:$B$581,P93,'認子　保育'!$D$6:$D$581,D107)*P97*6*O108</f>
        <v>345600</v>
      </c>
      <c r="Q107" s="18">
        <f>SUMIFS('認子　教育'!V$6:V$277,'認子　教育'!$A$6:$A$277,$D$91,'認子　教育'!$B$6:$B$277,Q93,'認子　教育'!$D$6:$D$277,D107)*Q97*12*Q108</f>
        <v>604800</v>
      </c>
      <c r="R107" s="25">
        <f>SUMIFS('認子　保育'!V$6:V$581,'認子　保育'!$A$6:$A$581,$D$91,'認子　保育'!$B$6:$B$581,R93,'認子　保育'!$D$6:$D$581,D107)*R97*12*Q108</f>
        <v>685440</v>
      </c>
      <c r="S107" s="21">
        <f>SUMIFS('認子　教育'!W$6:W$277,'認子　教育'!$A$6:$A$277,$D$91,'認子　教育'!$B$6:$B$277,S93,'認子　教育'!$D$6:$D$277,D107)*S97*12*S108</f>
        <v>612000</v>
      </c>
      <c r="T107" s="22">
        <f>SUMIFS('認子　保育'!W$6:W$581,'認子　保育'!$A$6:$A$581,$D$91,'認子　保育'!$B$6:$B$581,T93,'認子　保育'!$D$6:$D$581,D107)*T97*12*S108</f>
        <v>691200</v>
      </c>
      <c r="U107" s="18">
        <f>SUMIFS('認子　教育'!X$6:X$277,'認子　教育'!$A$6:$A$277,$D$91,'認子　教育'!$B$6:$B$277,U93,'認子　教育'!$D$6:$D$277,D107)*U97*12*U108</f>
        <v>619200</v>
      </c>
      <c r="V107" s="25">
        <f>SUMIFS('認子　保育'!X$6:X$581,'認子　保育'!$A$6:$A$581,$D$91,'認子　保育'!$B$6:$B$581,V93,'認子　保育'!$D$6:$D$581,D107)*V97*12*U108</f>
        <v>699840</v>
      </c>
      <c r="W107" s="21">
        <f>SUMIFS('認子　教育'!Y$6:Y$277,'認子　教育'!$A$6:$A$277,D$91,'認子　教育'!$B$6:$B$277,W93,'認子　教育'!$D$6:$D$277,D107)*W97*12*W108</f>
        <v>633600</v>
      </c>
      <c r="X107" s="22">
        <f>SUMIFS('認子　保育'!Y$6:Y$581,'認子　保育'!$A$6:$A$581,$D$91,'認子　保育'!$B$6:$B$581,X93,'認子　保育'!$D$6:$D$581,D107)*X97*12*W108</f>
        <v>728640</v>
      </c>
      <c r="Y107" s="292">
        <f>SUMIFS('認子　教育'!Z$6:Z$277,'認子　教育'!$A$6:$A$277,$D$91,'認子　教育'!$B$6:$B$277,Y$11,'認子　教育'!$D$6:$D$277,$D107)*Y97*12*Y$26</f>
        <v>684000</v>
      </c>
      <c r="Z107" s="22">
        <f>SUMIFS('認子　保育'!Z$6:Z$581,'認子　保育'!$A$6:$A$581,$D$91,'認子　保育'!$B$6:$B$581,Z$11,'認子　保育'!$D$6:$D$581,$D107)*Z97*12*Y108</f>
        <v>792000</v>
      </c>
    </row>
    <row r="108" spans="1:26" ht="18.5" thickBot="1">
      <c r="A108" s="490"/>
      <c r="B108" s="467"/>
      <c r="C108" s="508"/>
      <c r="D108" s="174" t="s">
        <v>114</v>
      </c>
      <c r="E108" s="413">
        <v>3</v>
      </c>
      <c r="F108" s="337"/>
      <c r="G108" s="413">
        <v>4</v>
      </c>
      <c r="H108" s="337"/>
      <c r="I108" s="413">
        <v>6</v>
      </c>
      <c r="J108" s="338"/>
      <c r="K108" s="413">
        <v>6</v>
      </c>
      <c r="L108" s="337"/>
      <c r="M108" s="413">
        <v>6</v>
      </c>
      <c r="N108" s="338"/>
      <c r="O108" s="413">
        <v>6</v>
      </c>
      <c r="P108" s="337"/>
      <c r="Q108" s="413">
        <v>6</v>
      </c>
      <c r="R108" s="338"/>
      <c r="S108" s="413">
        <v>6</v>
      </c>
      <c r="T108" s="337"/>
      <c r="U108" s="413">
        <v>6</v>
      </c>
      <c r="V108" s="338"/>
      <c r="W108" s="413">
        <v>6</v>
      </c>
      <c r="X108" s="43"/>
      <c r="Y108" s="412">
        <v>6</v>
      </c>
      <c r="Z108" s="24"/>
    </row>
    <row r="109" spans="1:26" ht="18.5" thickBot="1">
      <c r="A109" s="490"/>
      <c r="B109" s="467"/>
      <c r="C109" s="510"/>
      <c r="D109" s="194" t="s">
        <v>104</v>
      </c>
      <c r="E109" s="458">
        <f>SUM(E104:F107)</f>
        <v>1413000</v>
      </c>
      <c r="F109" s="459"/>
      <c r="G109" s="458">
        <f>SUM(G104:H107)</f>
        <v>1934400</v>
      </c>
      <c r="H109" s="459"/>
      <c r="I109" s="458">
        <f>SUM(I104:J107)</f>
        <v>2929680</v>
      </c>
      <c r="J109" s="459"/>
      <c r="K109" s="458">
        <f>SUM(K104:L107)</f>
        <v>2944800</v>
      </c>
      <c r="L109" s="459"/>
      <c r="M109" s="520">
        <f>SUM(M104:P107)</f>
        <v>2917800</v>
      </c>
      <c r="N109" s="521"/>
      <c r="O109" s="521"/>
      <c r="P109" s="522"/>
      <c r="Q109" s="458">
        <f>SUM(Q104:R107)</f>
        <v>2887920</v>
      </c>
      <c r="R109" s="459"/>
      <c r="S109" s="458">
        <f>SUM(S104:T107)</f>
        <v>2919600</v>
      </c>
      <c r="T109" s="459"/>
      <c r="U109" s="458">
        <f>SUM(U104:V107)</f>
        <v>2952720</v>
      </c>
      <c r="V109" s="551"/>
      <c r="W109" s="520">
        <f>SUM(W104:X107)</f>
        <v>3062160</v>
      </c>
      <c r="X109" s="522"/>
      <c r="Y109" s="458">
        <f>SUM(Y104:Z107)</f>
        <v>3324960</v>
      </c>
      <c r="Z109" s="459"/>
    </row>
    <row r="110" spans="1:26" ht="18.5" thickBot="1">
      <c r="A110" s="491"/>
      <c r="B110" s="493"/>
      <c r="C110" s="530" t="s">
        <v>104</v>
      </c>
      <c r="D110" s="531"/>
      <c r="E110" s="543">
        <f>E103+E109</f>
        <v>49878960</v>
      </c>
      <c r="F110" s="544"/>
      <c r="G110" s="543">
        <f t="shared" ref="G110" si="71">G103+G109</f>
        <v>51684960</v>
      </c>
      <c r="H110" s="544"/>
      <c r="I110" s="577">
        <f t="shared" ref="I110" si="72">I103+I109</f>
        <v>53165160</v>
      </c>
      <c r="J110" s="578"/>
      <c r="K110" s="543">
        <f t="shared" ref="K110" si="73">K103+K109</f>
        <v>53552880</v>
      </c>
      <c r="L110" s="544"/>
      <c r="M110" s="537">
        <f>M103+M109</f>
        <v>52820880</v>
      </c>
      <c r="N110" s="572"/>
      <c r="O110" s="572"/>
      <c r="P110" s="538"/>
      <c r="Q110" s="577">
        <f t="shared" ref="Q110" si="74">Q103+Q109</f>
        <v>52170120</v>
      </c>
      <c r="R110" s="578"/>
      <c r="S110" s="543">
        <f t="shared" ref="S110" si="75">S103+S109</f>
        <v>52654800</v>
      </c>
      <c r="T110" s="544"/>
      <c r="U110" s="577">
        <f t="shared" ref="U110" si="76">U103+U109</f>
        <v>53192040</v>
      </c>
      <c r="V110" s="578"/>
      <c r="W110" s="537">
        <f t="shared" ref="W110" si="77">W103+W109</f>
        <v>55272720</v>
      </c>
      <c r="X110" s="538"/>
      <c r="Y110" s="543">
        <f t="shared" ref="Y110" si="78">Y103+Y109</f>
        <v>60026760</v>
      </c>
      <c r="Z110" s="544"/>
    </row>
    <row r="111" spans="1:26">
      <c r="A111" s="463" t="s">
        <v>138</v>
      </c>
      <c r="B111" s="466" t="s">
        <v>134</v>
      </c>
      <c r="C111" s="525" t="s">
        <v>68</v>
      </c>
      <c r="D111" s="168" t="s">
        <v>40</v>
      </c>
      <c r="E111" s="181"/>
      <c r="F111" s="57"/>
      <c r="G111" s="181"/>
      <c r="H111" s="57">
        <f>SUMIFS('認子　保育'!$E$6:$E$581,'認子　保育'!$A$6:$A$581,D$91,'認子　保育'!$B$6:$B$581,H93,'認子　保育'!$D$6:$D$581,D111)*H94*12</f>
        <v>4447680</v>
      </c>
      <c r="I111" s="177"/>
      <c r="J111" s="59">
        <f>SUMIFS('認子　保育'!$F$6:$F$581,'認子　保育'!$A$6:$A$581,D$91,'認子　保育'!$B$6:$B$581,J93,'認子　保育'!$D$6:$D$581,D111)*J94*12</f>
        <v>4562520</v>
      </c>
      <c r="K111" s="181"/>
      <c r="L111" s="57">
        <f>SUMIFS('認子　保育'!$G$6:$G$581,'認子　保育'!$A$6:$A$581,D$91,'認子　保育'!$B$6:$B$581,L93,'認子　保育'!$D$6:$D$581,D111)*L94*12</f>
        <v>4610520</v>
      </c>
      <c r="M111" s="177"/>
      <c r="N111" s="59">
        <f>SUMIFS('認子　保育'!$H$6:$H$581,'認子　保育'!$A$6:$A$581,D$91,'認子　保育'!$B$6:$B$581,N93,'認子　保育'!$D$6:$D$581,D111)*N94*12</f>
        <v>4647600</v>
      </c>
      <c r="O111" s="297"/>
      <c r="P111" s="196"/>
      <c r="Q111" s="177"/>
      <c r="R111" s="59">
        <f>SUMIFS('認子　保育'!$J$6:$J$581,'認子　保育'!$A$6:$A$581,D$91,'認子　保育'!$B$6:$B$581,R93,'認子　保育'!$D$6:$D$581,D111)*R94*12</f>
        <v>4698360</v>
      </c>
      <c r="S111" s="181"/>
      <c r="T111" s="57">
        <f>SUMIFS('認子　保育'!$K$6:$K$581,'認子　保育'!$A$6:$A$581,D$91,'認子　保育'!$B$6:$B$581,T93,'認子　保育'!$D$6:$D$581,D111)*T94*12</f>
        <v>4636800</v>
      </c>
      <c r="U111" s="177"/>
      <c r="V111" s="59">
        <f>SUMIFS('認子　保育'!$L$6:$L$581,'認子　保育'!$A$6:$A$581,D$91,'認子　保育'!$B$6:$B$581,V93,'認子　保育'!$D$6:$D$581,D111)*V94*12</f>
        <v>4691760</v>
      </c>
      <c r="W111" s="181"/>
      <c r="X111" s="57">
        <f>SUMIFS('認子　保育'!$M$6:$M$581,'認子　保育'!$A$6:$A$581,$D$91,'認子　保育'!$B$6:$B$581,X$11,'認子　保育'!$D$6:$D$581,$D111)*X94*12</f>
        <v>4741560</v>
      </c>
      <c r="Y111" s="293"/>
      <c r="Z111" s="57">
        <f>SUMIFS('認子　保育'!N$6:N$581,'認子　保育'!$A$6:$A$581,$D$91,'認子　保育'!$B$6:$B$581,Z$11,'認子　保育'!$D$6:$D$581,$D111)*Z94*12</f>
        <v>4945080</v>
      </c>
    </row>
    <row r="112" spans="1:26">
      <c r="A112" s="464"/>
      <c r="B112" s="467"/>
      <c r="C112" s="508"/>
      <c r="D112" s="187" t="s">
        <v>39</v>
      </c>
      <c r="E112" s="180"/>
      <c r="F112" s="22"/>
      <c r="G112" s="180"/>
      <c r="H112" s="22">
        <f>SUMIFS('認子　保育'!$E$6:$E$581,'認子　保育'!$A$6:$A$581,$D$91,'認子　保育'!$B$6:$B$581,H93,'認子　保育'!$D$6:$D$581,D112)*H95*12</f>
        <v>10692720</v>
      </c>
      <c r="I112" s="178"/>
      <c r="J112" s="25">
        <f>SUMIFS('認子　保育'!$F$6:$F$581,'認子　保育'!$A$6:$A$581,$D$91,'認子　保育'!$B$6:$B$581,J93,'認子　保育'!$D$6:$D$581,D112)*J95*12</f>
        <v>10961280</v>
      </c>
      <c r="K112" s="180"/>
      <c r="L112" s="22">
        <f>SUMIFS('認子　保育'!$G$6:$G$581,'認子　保育'!$A$6:$A$581,$D$91,'認子　保育'!$B$6:$B$581,L93,'認子　保育'!$D$6:$D$581,D112)*L95*12</f>
        <v>11076840</v>
      </c>
      <c r="M112" s="178"/>
      <c r="N112" s="25">
        <f>SUMIFS('認子　保育'!$H$6:$H$581,'認子　保育'!$A$6:$A$581,$D$91,'認子　保育'!$B$6:$B$581,N93,'認子　保育'!$D$6:$D$581,D112)*N95*12</f>
        <v>11163600</v>
      </c>
      <c r="O112" s="298"/>
      <c r="P112" s="197"/>
      <c r="Q112" s="178"/>
      <c r="R112" s="25">
        <f>SUMIFS('認子　保育'!$J$6:$J$581,'認子　保育'!$A$6:$A$581,$D$91,'認子　保育'!$B$6:$B$581,R93,'認子　保育'!$D$6:$D$581,D112)*R95*12</f>
        <v>11282040</v>
      </c>
      <c r="S112" s="180"/>
      <c r="T112" s="22">
        <f>SUMIFS('認子　保育'!$K$6:$K$581,'認子　保育'!$A$6:$A$581,$D$91,'認子　保育'!$B$6:$B$581,T93,'認子　保育'!$D$6:$D$581,D112)*T95*12</f>
        <v>11137680</v>
      </c>
      <c r="U112" s="178"/>
      <c r="V112" s="25">
        <f>SUMIFS('認子　保育'!$L$6:$L$581,'認子　保育'!$A$6:$A$581,$D$91,'認子　保育'!$B$6:$B$581,V93,'認子　保育'!$D$6:$D$581,D112)*V95*12</f>
        <v>11268720</v>
      </c>
      <c r="W112" s="180"/>
      <c r="X112" s="22">
        <f>SUMIFS('認子　保育'!$M$6:$M$581,'認子　保育'!$A$6:$A$581,$D$91,'認子　保育'!$B$6:$B$581,X93,'認子　保育'!$D$6:$D$581,D112)*X95*12</f>
        <v>11383920</v>
      </c>
      <c r="Y112" s="290"/>
      <c r="Z112" s="22">
        <f>SUMIFS('認子　保育'!N$6:N$581,'認子　保育'!$A$6:$A$581,$D$91,'認子　保育'!$B$6:$B$581,Z$11,'認子　保育'!$D$6:$D$581,$D112)*Z95*12</f>
        <v>11857680</v>
      </c>
    </row>
    <row r="113" spans="1:26">
      <c r="A113" s="464"/>
      <c r="B113" s="467"/>
      <c r="C113" s="508"/>
      <c r="D113" s="187" t="s">
        <v>101</v>
      </c>
      <c r="E113" s="180"/>
      <c r="F113" s="22"/>
      <c r="G113" s="21">
        <f>SUMIFS('認子　教育'!$E$6:$E$277,'認子　教育'!$A$6:$A$277,$D$91,'認子　教育'!$B$6:$B$277,G93,'認子　教育'!$D$6:$D$277,D113)*G96*12</f>
        <v>5707800</v>
      </c>
      <c r="H113" s="22">
        <f>SUMIFS('認子　保育'!$E$6:$E$581,'認子　保育'!$A$6:$A$581,$D$91,'認子　保育'!$B$6:$B$581,H93,'認子　保育'!$D$6:$D$581,D113)*H96*12</f>
        <v>5815680</v>
      </c>
      <c r="I113" s="18">
        <f>SUMIFS('認子　教育'!$F$6:$F$277,'認子　教育'!$A$6:$A$277,$D$91,'認子　教育'!$B$6:$B$277,I93,'認子　教育'!$D$6:$D$277,D113)*I96*12</f>
        <v>5879400</v>
      </c>
      <c r="J113" s="25">
        <f>SUMIFS('認子　保育'!$F$6:$F$581,'認子　保育'!$A$6:$A$581,$D$91,'認子　保育'!$B$6:$B$581,J93,'認子　保育'!$D$6:$D$581,D113)*J96*12</f>
        <v>5959440</v>
      </c>
      <c r="K113" s="21">
        <f>SUMIFS('認子　教育'!$G$6:$G$277,'認子　教育'!$A$6:$A$277,$D$91,'認子　教育'!$B$6:$B$277,K93,'認子　教育'!$D$6:$D$277,D113)*K96*12</f>
        <v>5929800</v>
      </c>
      <c r="L113" s="22">
        <f>SUMIFS('認子　保育'!$G$6:$G$581,'認子　保育'!$A$6:$A$581,$D$91,'認子　保育'!$B$6:$B$581,L93,'認子　保育'!$D$6:$D$581,D113)*L96*12</f>
        <v>6020640</v>
      </c>
      <c r="M113" s="18">
        <f>SUMIFS('認子　教育'!$H$6:$H$277,'認子　教育'!$A$6:$A$277,$D$91,'認子　教育'!$B$6:$B$277,M93,'認子　教育'!$D$6:$D$277,D113)*M96*12</f>
        <v>5971200</v>
      </c>
      <c r="N113" s="25">
        <f>SUMIFS('認子　保育'!$H$6:$H$581,'認子　保育'!$A$6:$A$581,$D$91,'認子　保育'!$B$6:$B$581,N93,'認子　保育'!$D$6:$D$581,D113)*N96*12</f>
        <v>6066480</v>
      </c>
      <c r="O113" s="298"/>
      <c r="P113" s="197"/>
      <c r="Q113" s="18">
        <f>SUMIFS('認子　教育'!$J$6:$J$277,'認子　教育'!$A$6:$A$277,$D$91,'認子　教育'!$B$6:$B$277,Q93,'認子　教育'!$D$6:$D$277,D113)*Q96*12</f>
        <v>5688000</v>
      </c>
      <c r="R113" s="25">
        <f>SUMIFS('認子　保育'!$J$6:$J$581,'認子　保育'!$A$6:$A$581,$D$91,'認子　保育'!$B$6:$B$581,R93,'認子　保育'!$D$6:$D$581,D113)*R96*12</f>
        <v>6021600</v>
      </c>
      <c r="S113" s="21">
        <f>SUMIFS('認子　教育'!$K$6:$K$277,'認子　教育'!$A$6:$A$277,$D$91,'認子　教育'!$B$6:$B$277,S93,'認子　教育'!$D$6:$D$277,D113)*S96*12</f>
        <v>5670600</v>
      </c>
      <c r="T113" s="22">
        <f>SUMIFS('認子　保育'!$K$6:$K$581,'認子　保育'!$A$6:$A$581,$D$91,'認子　保育'!$B$6:$B$581,T93,'認子　保育'!$D$6:$D$581,D113)*T96*12</f>
        <v>5940240</v>
      </c>
      <c r="U113" s="18">
        <f>SUMIFS('認子　教育'!$L$6:$L$277,'認子　教育'!$A$6:$A$277,$D$91,'認子　教育'!$B$6:$B$277,U93,'認子　教育'!$D$6:$D$277,D113)*U96*12</f>
        <v>5692800</v>
      </c>
      <c r="V113" s="25">
        <f>SUMIFS('認子　保育'!$L$6:$L$581,'認子　保育'!$A$6:$A$581,$D$91,'認子　保育'!$B$6:$B$581,V93,'認子　保育'!$D$6:$D$581,D113)*V96*12</f>
        <v>6010080</v>
      </c>
      <c r="W113" s="21">
        <f>SUMIFS('認子　教育'!$M$6:$M$277,'認子　教育'!$A$6:$A$277,$D$91,'認子　教育'!$B$6:$B$277,W$11,'認子　教育'!$D$6:$D$277,$D113)*W$14*12</f>
        <v>5751600</v>
      </c>
      <c r="X113" s="22">
        <f>SUMIFS('認子　保育'!$M$6:$M$581,'認子　保育'!$A$6:$A$581,$D$91,'認子　保育'!$B$6:$B$581,X93,'認子　保育'!$D$6:$D$581,D113)*X96*12</f>
        <v>6070320</v>
      </c>
      <c r="Y113" s="292">
        <f>SUMIFS('認子　教育'!N$6:N$277,'認子　教育'!$A$6:$A$277,$D$91,'認子　教育'!$B$6:$B$277,Y$11,'認子　教育'!$D$6:$D$277,$D113)*Y96*12</f>
        <v>5958600</v>
      </c>
      <c r="Z113" s="22">
        <f>SUMIFS('認子　保育'!N$6:N$581,'認子　保育'!$A$6:$A$581,$D$91,'認子　保育'!$B$6:$B$581,Z$11,'認子　保育'!$D$6:$D$581,$D113)*Z96*12</f>
        <v>6317520</v>
      </c>
    </row>
    <row r="114" spans="1:26" ht="18.5" thickBot="1">
      <c r="A114" s="464"/>
      <c r="B114" s="467"/>
      <c r="C114" s="508"/>
      <c r="D114" s="161" t="s">
        <v>11</v>
      </c>
      <c r="E114" s="191"/>
      <c r="F114" s="43"/>
      <c r="G114" s="41">
        <f>SUMIFS('認子　教育'!$E$6:$E$277,'認子　教育'!$A$6:$A$277,$D$91,'認子　教育'!$B$6:$B$277,G93,'認子　教育'!$D$6:$D$277,D114)*G97*12</f>
        <v>10524000</v>
      </c>
      <c r="H114" s="43">
        <f>SUMIFS('認子　保育'!$E$6:$E$581,'認子　保育'!$A$6:$A$581,$D$91,'認子　保育'!$B$6:$B$581,H93,'認子　保育'!$D$6:$D$581,D114)*H97*12</f>
        <v>11278080</v>
      </c>
      <c r="I114" s="44">
        <f>SUMIFS('認子　教育'!$F$6:$F$277,'認子　教育'!$A$6:$A$277,$D$91,'認子　教育'!$B$6:$B$277,I93,'認子　教育'!$D$6:$D$277,D114)*I97*12</f>
        <v>10832400</v>
      </c>
      <c r="J114" s="45">
        <f>SUMIFS('認子　保育'!$F$6:$F$581,'認子　保育'!$A$6:$A$581,$D$91,'認子　保育'!$B$6:$B$581,J93,'認子　保育'!$D$6:$D$581,D114)*J97*12</f>
        <v>11555520</v>
      </c>
      <c r="K114" s="41">
        <f>SUMIFS('認子　教育'!$G$6:$G$277,'認子　教育'!$A$6:$A$277,$D$91,'認子　教育'!$B$6:$B$277,K93,'認子　教育'!$D$6:$D$277,D114)*K97*12</f>
        <v>10923600</v>
      </c>
      <c r="L114" s="43">
        <f>SUMIFS('認子　保育'!$G$6:$G$581,'認子　保育'!$A$6:$A$581,$D$91,'認子　保育'!$B$6:$B$581,L93,'認子　保育'!$D$6:$D$581,D114)*L97*12</f>
        <v>11674080</v>
      </c>
      <c r="M114" s="44">
        <f>SUMIFS('認子　教育'!$H$6:$H$277,'認子　教育'!$A$6:$A$277,$D$91,'認子　教育'!$B$6:$B$277,M93,'認子　教育'!$D$6:$D$277,D114)*M97*12</f>
        <v>10996800</v>
      </c>
      <c r="N114" s="45">
        <f>SUMIFS('認子　保育'!$H$6:$H$581,'認子　保育'!$A$6:$A$581,$D$91,'認子　保育'!$B$6:$B$581,N93,'認子　保育'!$D$6:$D$581,D114)*N97*12</f>
        <v>11762400</v>
      </c>
      <c r="O114" s="299"/>
      <c r="P114" s="198"/>
      <c r="Q114" s="44">
        <f>SUMIFS('認子　教育'!$J$6:$J$277,'認子　教育'!$A$6:$A$277,$D$91,'認子　教育'!$B$6:$B$277,Q93,'認子　教育'!$D$6:$D$277,D114)*Q97*12</f>
        <v>10417200</v>
      </c>
      <c r="R114" s="45">
        <f>SUMIFS('認子　保育'!$J$6:$J$581,'認子　保育'!$A$6:$A$581,$D$91,'認子　保育'!$B$6:$B$581,R93,'認子　保育'!$D$6:$D$581,D114)*R97*12</f>
        <v>11668320</v>
      </c>
      <c r="S114" s="41">
        <f>SUMIFS('認子　教育'!$K$6:$K$277,'認子　教育'!$A$6:$A$277,$D$91,'認子　教育'!$B$6:$B$277,S93,'認子　教育'!$D$6:$D$277,D114)*S97*12</f>
        <v>10386000</v>
      </c>
      <c r="T114" s="43">
        <f>SUMIFS('認子　保育'!$K$6:$K$581,'認子　保育'!$A$6:$A$581,$D$91,'認子　保育'!$B$6:$B$581,T93,'認子　保育'!$D$6:$D$581,D114)*T97*12</f>
        <v>11510880</v>
      </c>
      <c r="U114" s="44">
        <f>SUMIFS('認子　教育'!$L$6:$L$277,'認子　教育'!$A$6:$A$277,$D$91,'認子　教育'!$B$6:$B$277,U93,'認子　教育'!$D$6:$D$277,D114)*U97*12</f>
        <v>10425600</v>
      </c>
      <c r="V114" s="45">
        <f>SUMIFS('認子　保育'!$L$6:$L$581,'認子　保育'!$A$6:$A$581,$D$91,'認子　保育'!$B$6:$B$581,V93,'認子　保育'!$D$6:$D$581,D114)*V97*12</f>
        <v>11646240</v>
      </c>
      <c r="W114" s="41">
        <f>SUMIFS('認子　教育'!$M$6:$M$277,'認子　教育'!$A$6:$A$277,D$91,'認子　教育'!$B$6:$B$277,W93,'認子　教育'!$D$6:$D$277,D114)*W97*12</f>
        <v>10530000</v>
      </c>
      <c r="X114" s="43">
        <f>SUMIFS('認子　保育'!$M$6:$M$581,'認子　保育'!$A$6:$A$581,$D$91,'認子　保育'!$B$6:$B$581,X93,'認子　保育'!$D$6:$D$581,D114)*X97*12</f>
        <v>11761920</v>
      </c>
      <c r="Y114" s="291">
        <f>SUMIFS('認子　教育'!N$6:N$277,'認子　教育'!$A$6:$A$277,$D$91,'認子　教育'!$B$6:$B$277,Y$11,'認子　教育'!$D$6:$D$277,$D114)*Y97*12</f>
        <v>10893600</v>
      </c>
      <c r="Z114" s="24">
        <f>SUMIFS('認子　保育'!N$6:N$581,'認子　保育'!$A$6:$A$581,$D$91,'認子　保育'!$B$6:$B$581,Z$11,'認子　保育'!$D$6:$D$581,$D114)*Z97*12</f>
        <v>12238080</v>
      </c>
    </row>
    <row r="115" spans="1:26" ht="18.5" thickBot="1">
      <c r="A115" s="464"/>
      <c r="B115" s="467"/>
      <c r="C115" s="509"/>
      <c r="D115" s="183" t="s">
        <v>104</v>
      </c>
      <c r="E115" s="526">
        <f>SUM(E111:F114)</f>
        <v>0</v>
      </c>
      <c r="F115" s="527"/>
      <c r="G115" s="526">
        <f t="shared" ref="G115" si="79">SUM(G111:H114)</f>
        <v>48465960</v>
      </c>
      <c r="H115" s="527"/>
      <c r="I115" s="528">
        <f t="shared" ref="I115" si="80">SUM(I111:J114)</f>
        <v>49750560</v>
      </c>
      <c r="J115" s="529"/>
      <c r="K115" s="526">
        <f t="shared" ref="K115" si="81">SUM(K111:L114)</f>
        <v>50235480</v>
      </c>
      <c r="L115" s="527"/>
      <c r="M115" s="449">
        <f t="shared" ref="M115" si="82">SUM(M111:N114)</f>
        <v>50608080</v>
      </c>
      <c r="N115" s="462"/>
      <c r="O115" s="462"/>
      <c r="P115" s="450"/>
      <c r="Q115" s="528">
        <f t="shared" ref="Q115" si="83">SUM(Q111:R114)</f>
        <v>49775520</v>
      </c>
      <c r="R115" s="529"/>
      <c r="S115" s="526">
        <f t="shared" ref="S115" si="84">SUM(S111:T114)</f>
        <v>49282200</v>
      </c>
      <c r="T115" s="527"/>
      <c r="U115" s="528">
        <f t="shared" ref="U115" si="85">SUM(U111:V114)</f>
        <v>49735200</v>
      </c>
      <c r="V115" s="529"/>
      <c r="W115" s="456">
        <f t="shared" ref="W115" si="86">SUM(W111:X114)</f>
        <v>50239320</v>
      </c>
      <c r="X115" s="457"/>
      <c r="Y115" s="456">
        <f t="shared" ref="Y115" si="87">SUM(Y111:Z114)</f>
        <v>52210560</v>
      </c>
      <c r="Z115" s="457"/>
    </row>
    <row r="116" spans="1:26">
      <c r="A116" s="464"/>
      <c r="B116" s="467"/>
      <c r="C116" s="189" t="s">
        <v>112</v>
      </c>
      <c r="D116" s="168" t="s">
        <v>40</v>
      </c>
      <c r="E116" s="181"/>
      <c r="F116" s="57"/>
      <c r="G116" s="181"/>
      <c r="H116" s="57">
        <f>SUMIFS('認子　保育'!P6:P581,'認子　保育'!$A$6:$A$581,D$91,'認子　保育'!$B$6:$B$581,H93,'認子　保育'!$D$6:$D$581,D116)*H94*12*G120</f>
        <v>172800</v>
      </c>
      <c r="I116" s="177"/>
      <c r="J116" s="59">
        <f>SUMIFS('認子　保育'!Q6:Q581,'認子　保育'!$A$6:$A$581,D$91,'認子　保育'!$B$6:$B$581,J93,'認子　保育'!$D$6:$D$581,D116)*J94*12*I120</f>
        <v>266400</v>
      </c>
      <c r="K116" s="181"/>
      <c r="L116" s="57">
        <f>SUMIFS('認子　保育'!R6:R581,'認子　保育'!$A$6:$A$581,D$91,'認子　保育'!$B$6:$B$581,L93,'認子　保育'!$D$6:$D$581,D116)*L94*12*K120</f>
        <v>268560</v>
      </c>
      <c r="M116" s="177"/>
      <c r="N116" s="59">
        <f>SUMIFS('認子　保育'!S6:S581,'認子　保育'!$A$6:$A$581,D$91,'認子　保育'!$B$6:$B$581,N93,'認子　保育'!$D$6:$D$581,D116)*N94*12*M120</f>
        <v>270720</v>
      </c>
      <c r="O116" s="297"/>
      <c r="P116" s="196"/>
      <c r="Q116" s="177"/>
      <c r="R116" s="59">
        <f>SUMIFS('認子　保育'!U6:U581,'認子　保育'!$A$6:$A$581,D$91,'認子　保育'!$B$6:$B$581,R93,'認子　保育'!$D$6:$D$581,D116)*R94*12*Q120</f>
        <v>273600</v>
      </c>
      <c r="S116" s="181"/>
      <c r="T116" s="57">
        <f>SUMIFS('認子　保育'!V6:V581,'認子　保育'!$A$6:$A$581,D$91,'認子　保育'!$B$6:$B$581,T93,'認子　保育'!$D$6:$D$581,D116)*T94*12*S120</f>
        <v>270000</v>
      </c>
      <c r="U116" s="177"/>
      <c r="V116" s="59">
        <f>SUMIFS('認子　保育'!W6:W581,'認子　保育'!$A$6:$A$581,D$91,'認子　保育'!$B$6:$B$581,V93,'認子　保育'!$D$6:$D$581,D116)*V94*12*U120</f>
        <v>273600</v>
      </c>
      <c r="W116" s="181"/>
      <c r="X116" s="57">
        <f>SUMIFS('認子　保育'!X6:X581,'認子　保育'!$A$6:$A$581,$D$91,'認子　保育'!$B$6:$B$581,X$11,'認子　保育'!$D$6:$D$581,$D116)*X94*12*W120</f>
        <v>276480</v>
      </c>
      <c r="Y116" s="293"/>
      <c r="Z116" s="57">
        <f>SUMIFS('認子　保育'!Y$6:Y$581,'認子　保育'!$A$6:$A$581,$D$91,'認子　保育'!$B$6:$B$581,Z$11,'認子　保育'!$D$6:$D$581,$D116)*Z94*12*Y120</f>
        <v>288000</v>
      </c>
    </row>
    <row r="117" spans="1:26">
      <c r="A117" s="464"/>
      <c r="B117" s="467"/>
      <c r="C117" s="507" t="s">
        <v>113</v>
      </c>
      <c r="D117" s="187" t="s">
        <v>39</v>
      </c>
      <c r="E117" s="180"/>
      <c r="F117" s="22"/>
      <c r="G117" s="180"/>
      <c r="H117" s="22">
        <f>SUMIFS('認子　保育'!P6:P581,'認子　保育'!$A$6:$A$581,$D$91,'認子　保育'!$B$6:$B$581,H93,'認子　保育'!$D$6:$D$581,D117)*H95*12*G120</f>
        <v>411840</v>
      </c>
      <c r="I117" s="178"/>
      <c r="J117" s="25">
        <f>SUMIFS('認子　保育'!Q6:Q581,'認子　保育'!$A$6:$A$581,$D$91,'認子　保育'!$B$6:$B$581,J93,'認子　保育'!$D$6:$D$581,D117)*J95*12*I120</f>
        <v>635040</v>
      </c>
      <c r="K117" s="180"/>
      <c r="L117" s="22">
        <f>SUMIFS('認子　保育'!R6:R581,'認子　保育'!$A$6:$A$581,$D$91,'認子　保育'!$B$6:$B$581,L93,'認子　保育'!$D$6:$D$581,D117)*L95*12*K120</f>
        <v>641520</v>
      </c>
      <c r="M117" s="178"/>
      <c r="N117" s="25">
        <f>SUMIFS('認子　保育'!S6:S581,'認子　保育'!$A$6:$A$581,$D$91,'認子　保育'!$B$6:$B$581,N93,'認子　保育'!$D$6:$D$581,D117)*N95*12*M120</f>
        <v>645840</v>
      </c>
      <c r="O117" s="298"/>
      <c r="P117" s="197"/>
      <c r="Q117" s="178"/>
      <c r="R117" s="25">
        <f>SUMIFS('認子　保育'!U6:U581,'認子　保育'!$A$6:$A$581,$D$91,'認子　保育'!$B$6:$B$581,R93,'認子　保育'!$D$6:$D$581,D117)*R95*12*Q120</f>
        <v>652320</v>
      </c>
      <c r="S117" s="180"/>
      <c r="T117" s="22">
        <f>SUMIFS('認子　保育'!V6:V581,'認子　保育'!$A$6:$A$581,$D$91,'認子　保育'!$B$6:$B$581,T93,'認子　保育'!$D$6:$D$581,D117)*T95*12*S120</f>
        <v>643680</v>
      </c>
      <c r="U117" s="178"/>
      <c r="V117" s="25">
        <f>SUMIFS('認子　保育'!W6:W581,'認子　保育'!$A$6:$A$581,$D$91,'認子　保育'!$B$6:$B$581,V93,'認子　保育'!$D$6:$D$581,D117)*V95*12*U120</f>
        <v>652320</v>
      </c>
      <c r="W117" s="180"/>
      <c r="X117" s="22">
        <f>SUMIFS('認子　保育'!X6:X581,'認子　保育'!$A$6:$A$581,$D$91,'認子　保育'!$B$6:$B$581,X93,'認子　保育'!$D$6:$D$581,D117)*X95*12*W120</f>
        <v>658800</v>
      </c>
      <c r="Y117" s="290"/>
      <c r="Z117" s="22">
        <f>SUMIFS('認子　保育'!Y$6:Y$581,'認子　保育'!$A$6:$A$581,$D$91,'認子　保育'!$B$6:$B$581,Z$11,'認子　保育'!$D$6:$D$581,$D117)*Z95*12*Y120</f>
        <v>686880</v>
      </c>
    </row>
    <row r="118" spans="1:26">
      <c r="A118" s="464"/>
      <c r="B118" s="467"/>
      <c r="C118" s="508"/>
      <c r="D118" s="187" t="s">
        <v>101</v>
      </c>
      <c r="E118" s="180"/>
      <c r="F118" s="22"/>
      <c r="G118" s="21">
        <f>SUMIFS('認子　教育'!P88:P359,'認子　教育'!$A$6:$A$277,$D$91,'認子　教育'!$B$6:$B$277,G93,'認子　教育'!$D$6:$D$277,D118)*G96*12*G120</f>
        <v>74400</v>
      </c>
      <c r="H118" s="22">
        <f>SUMIFS('認子　保育'!P6:P581,'認子　保育'!$A$6:$A$581,$D$91,'認子　保育'!$B$6:$B$581,H93,'認子　保育'!$D$6:$D$581,D118)*H96*12*G120</f>
        <v>225600</v>
      </c>
      <c r="I118" s="18">
        <f>SUMIFS('認子　教育'!Q6:Q277,'認子　教育'!$A$6:$A$277,$D$91,'認子　教育'!$B$6:$B$277,I93,'認子　教育'!$D$6:$D$277,D118)*I96*12*I120</f>
        <v>345600</v>
      </c>
      <c r="J118" s="25">
        <f>SUMIFS('認子　保育'!Q6:Q581,'認子　保育'!$A$6:$A$581,$D$91,'認子　保育'!$B$6:$B$581,J93,'認子　保育'!$D$6:$D$581,D118)*J96*12*I120</f>
        <v>347040</v>
      </c>
      <c r="K118" s="21">
        <f>SUMIFS('認子　教育'!R6:R277,'認子　教育'!$A$6:$A$277,$D$91,'認子　教育'!$B$6:$B$277,K93,'認子　教育'!$D$6:$D$277,D118)*K96*12*K120</f>
        <v>349200</v>
      </c>
      <c r="L118" s="22">
        <f>SUMIFS('認子　保育'!R6:R581,'認子　保育'!$A$6:$A$581,$D$91,'認子　保育'!$B$6:$B$581,L93,'認子　保育'!$D$6:$D$581,D118)*L96*12*K120</f>
        <v>349920</v>
      </c>
      <c r="M118" s="18">
        <f>SUMIFS('認子　教育'!S6:S277,'認子　教育'!$A$6:$A$277,$D$91,'認子　教育'!$B$6:$B$277,M93,'認子　教育'!$D$6:$D$277,D118)*M96*12*M120</f>
        <v>349200</v>
      </c>
      <c r="N118" s="25">
        <f>SUMIFS('認子　保育'!S6:S581,'認子　保育'!$A$6:$A$581,$D$91,'認子　保育'!$B$6:$B$581,N93,'認子　保育'!$D$6:$D$581,D118)*N96*12*M120</f>
        <v>352800</v>
      </c>
      <c r="O118" s="298"/>
      <c r="P118" s="197"/>
      <c r="Q118" s="18">
        <f>SUMIFS('認子　教育'!U6:U277,'認子　教育'!$A$6:$A$277,$D$91,'認子　教育'!$B$6:$B$277,Q93,'認子　教育'!$D$6:$D$277,D118)*Q96*12*Q120</f>
        <v>334800</v>
      </c>
      <c r="R118" s="25">
        <f>SUMIFS('認子　保育'!U6:U581,'認子　保育'!$A$6:$A$581,$D$91,'認子　保育'!$B$6:$B$581,R93,'認子　保育'!$D$6:$D$581,D118)*R96*12*Q120</f>
        <v>355680</v>
      </c>
      <c r="S118" s="21">
        <f>SUMIFS('認子　教育'!V6:V277,'認子　教育'!$A$6:$A$277,$D$91,'認子　教育'!$B$6:$B$277,S93,'認子　教育'!$D$6:$D$277,D118)*S96*12*S120</f>
        <v>331200</v>
      </c>
      <c r="T118" s="22">
        <f>SUMIFS('認子　保育'!V6:V581,'認子　保育'!$A$6:$A$581,$D$91,'認子　保育'!$B$6:$B$581,T93,'認子　保育'!$D$6:$D$581,D118)*T96*12*S120</f>
        <v>352800</v>
      </c>
      <c r="U118" s="18">
        <f>SUMIFS('認子　教育'!W6:W277,'認子　教育'!$A$6:$A$277,$D$91,'認子　教育'!$B$6:$B$277,U93,'認子　教育'!$D$6:$D$277,D118)*U96*12*U120</f>
        <v>334800</v>
      </c>
      <c r="V118" s="25">
        <f>SUMIFS('認子　保育'!W6:W581,'認子　保育'!$A$6:$A$581,$D$91,'認子　保育'!$B$6:$B$581,V93,'認子　保育'!$D$6:$D$581,D118)*V96*12*U120</f>
        <v>355680</v>
      </c>
      <c r="W118" s="21">
        <f>SUMIFS('認子　教育'!X6:X277,'認子　教育'!$A$6:$A$277,$D$91,'認子　教育'!$B$6:$B$277,W$11,'認子　教育'!$D$6:$D$277,$D118)*W96*12*W120</f>
        <v>338400</v>
      </c>
      <c r="X118" s="22">
        <f>SUMIFS('認子　保育'!X6:X581,'認子　保育'!$A$6:$A$581,$D$91,'認子　保育'!$B$6:$B$581,X93,'認子　保育'!$D$6:$D$581,D118)*X96*12*W120</f>
        <v>360000</v>
      </c>
      <c r="Y118" s="292">
        <f>SUMIFS('認子　教育'!Y$6:Y$277,'認子　教育'!$A$6:$A$277,$D$91,'認子　教育'!$B$6:$B$277,Y$11,'認子　教育'!$D$6:$D$277,$D118)*Y96*12*Y120</f>
        <v>349200</v>
      </c>
      <c r="Z118" s="22">
        <f>SUMIFS('認子　保育'!Y$6:Y$581,'認子　保育'!$A$6:$A$581,$D$91,'認子　保育'!$B$6:$B$581,Z$11,'認子　保育'!$D$6:$D$581,$D118)*Z96*12*Y120</f>
        <v>375840</v>
      </c>
    </row>
    <row r="119" spans="1:26">
      <c r="A119" s="464"/>
      <c r="B119" s="467"/>
      <c r="C119" s="508"/>
      <c r="D119" s="187" t="s">
        <v>11</v>
      </c>
      <c r="E119" s="180"/>
      <c r="F119" s="22"/>
      <c r="G119" s="21">
        <f>SUMIFS('認子　教育'!P88:P359,'認子　教育'!$A$6:$A$277,$D$91,'認子　教育'!$B$6:$B$277,G93,'認子　教育'!$D$6:$D$277,D119)*G97*12*G120</f>
        <v>115200</v>
      </c>
      <c r="H119" s="22">
        <f>SUMIFS('認子　保育'!P6:P581,'認子　保育'!$A$6:$A$581,$D$91,'認子　保育'!$B$6:$B$581,H93,'認子　保育'!$D$6:$D$581,D119)*H97*12*G120</f>
        <v>437760</v>
      </c>
      <c r="I119" s="18">
        <f>SUMIFS('認子　教育'!Q6:Q277,'認子　教育'!$A$6:$A$277,$D$91,'認子　教育'!$B$6:$B$277,I93,'認子　教育'!$D$6:$D$277,D119)*I97*12*I120</f>
        <v>633600</v>
      </c>
      <c r="J119" s="25">
        <f>SUMIFS('認子　保育'!Q6:Q581,'認子　保育'!$A$6:$A$581,$D$91,'認子　保育'!$B$6:$B$581,J93,'認子　保育'!$D$6:$D$581,D119)*J97*12*I120</f>
        <v>673920</v>
      </c>
      <c r="K119" s="21">
        <f>SUMIFS('認子　教育'!R6:R277,'認子　教育'!$A$6:$A$277,$D$91,'認子　教育'!$B$6:$B$277,K93,'認子　教育'!$D$6:$D$277,D119)*K97*12*K120</f>
        <v>640800</v>
      </c>
      <c r="L119" s="22">
        <f>SUMIFS('認子　保育'!R6:R581,'認子　保育'!$A$6:$A$581,$D$91,'認子　保育'!$B$6:$B$581,L93,'認子　保育'!$D$6:$D$581,D119)*L97*12*K120</f>
        <v>679680</v>
      </c>
      <c r="M119" s="18">
        <f>SUMIFS('認子　教育'!S6:S277,'認子　教育'!$A$6:$A$277,$D$91,'認子　教育'!$B$6:$B$277,M93,'認子　教育'!$D$6:$D$277,D119)*M97*12*M120</f>
        <v>640800</v>
      </c>
      <c r="N119" s="25">
        <f>SUMIFS('認子　保育'!S6:S581,'認子　保育'!$A$6:$A$581,$D$91,'認子　保育'!$B$6:$B$581,N93,'認子　保育'!$D$6:$D$581,D119)*N97*12*M120</f>
        <v>685440</v>
      </c>
      <c r="O119" s="298"/>
      <c r="P119" s="197"/>
      <c r="Q119" s="18">
        <f>SUMIFS('認子　教育'!U6:U277,'認子　教育'!$A$6:$A$277,$D$91,'認子　教育'!$B$6:$B$277,Q93,'認子　教育'!$D$6:$D$277,D119)*Q97*12*Q120</f>
        <v>612000</v>
      </c>
      <c r="R119" s="25">
        <f>SUMIFS('認子　保育'!U6:U581,'認子　保育'!$A$6:$A$581,$D$91,'認子　保育'!$B$6:$B$581,R93,'認子　保育'!$D$6:$D$581,D119)*R97*12*Q120</f>
        <v>691200</v>
      </c>
      <c r="S119" s="21">
        <f>SUMIFS('認子　教育'!V6:V277,'認子　教育'!$A$6:$A$277,$D$91,'認子　教育'!$B$6:$B$277,S93,'認子　教育'!$D$6:$D$277,D119)*S97*12*S120</f>
        <v>604800</v>
      </c>
      <c r="T119" s="22">
        <f>SUMIFS('認子　保育'!V6:V581,'認子　保育'!$A$6:$A$581,$D$91,'認子　保育'!$B$6:$B$581,T93,'認子　保育'!$D$6:$D$581,D119)*T97*12*S120</f>
        <v>685440</v>
      </c>
      <c r="U119" s="18">
        <f>SUMIFS('認子　教育'!W6:W277,'認子　教育'!$A$6:$A$277,$D$91,'認子　教育'!$B$6:$B$277,U93,'認子　教育'!$D$6:$D$277,D119)*U97*12*U120</f>
        <v>612000</v>
      </c>
      <c r="V119" s="25">
        <f>SUMIFS('認子　保育'!W6:W581,'認子　保育'!$A$6:$A$581,$D$91,'認子　保育'!$B$6:$B$581,V93,'認子　保育'!$D$6:$D$581,D119)*V97*12*U120</f>
        <v>691200</v>
      </c>
      <c r="W119" s="21">
        <f>SUMIFS('認子　教育'!X6:X277,'認子　教育'!$A$6:$A$277,$D$91,'認子　教育'!$B$6:$B$277,W93,'認子　教育'!$D$6:$D$277,D119)*W97*12*W120</f>
        <v>619200</v>
      </c>
      <c r="X119" s="22">
        <f>SUMIFS('認子　保育'!X6:X581,'認子　保育'!$A$6:$A$581,$D$91,'認子　保育'!$B$6:$B$581,X93,'認子　保育'!$D$6:$D$581,D119)*X97*12*W120</f>
        <v>699840</v>
      </c>
      <c r="Y119" s="292">
        <f>SUMIFS('認子　教育'!Y$6:Y$277,'認子　教育'!$A$6:$A$277,$D$91,'認子　教育'!$B$6:$B$277,Y$11,'認子　教育'!$D$6:$D$277,$D119)*Y97*12*Y120</f>
        <v>633600</v>
      </c>
      <c r="Z119" s="22">
        <f>SUMIFS('認子　保育'!Y$6:Y$581,'認子　保育'!$A$6:$A$581,$D$91,'認子　保育'!$B$6:$B$581,Z$11,'認子　保育'!$D$6:$D$581,$D119)*Z97*12*Y120</f>
        <v>728640</v>
      </c>
    </row>
    <row r="120" spans="1:26" ht="18.5" thickBot="1">
      <c r="A120" s="464"/>
      <c r="B120" s="467"/>
      <c r="C120" s="508"/>
      <c r="D120" s="192" t="s">
        <v>114</v>
      </c>
      <c r="E120" s="23"/>
      <c r="F120" s="24"/>
      <c r="G120" s="23">
        <f>G108</f>
        <v>4</v>
      </c>
      <c r="H120" s="24"/>
      <c r="I120" s="19">
        <f t="shared" ref="I120" si="88">I108</f>
        <v>6</v>
      </c>
      <c r="J120" s="26"/>
      <c r="K120" s="23">
        <f t="shared" ref="K120" si="89">K108</f>
        <v>6</v>
      </c>
      <c r="L120" s="24"/>
      <c r="M120" s="19">
        <f t="shared" ref="M120" si="90">M108</f>
        <v>6</v>
      </c>
      <c r="N120" s="26"/>
      <c r="O120" s="299"/>
      <c r="P120" s="199"/>
      <c r="Q120" s="19">
        <f t="shared" ref="Q120" si="91">Q108</f>
        <v>6</v>
      </c>
      <c r="R120" s="26"/>
      <c r="S120" s="23">
        <f t="shared" ref="S120" si="92">S108</f>
        <v>6</v>
      </c>
      <c r="T120" s="24"/>
      <c r="U120" s="19">
        <f t="shared" ref="U120" si="93">U108</f>
        <v>6</v>
      </c>
      <c r="V120" s="26"/>
      <c r="W120" s="23">
        <v>6</v>
      </c>
      <c r="X120" s="24"/>
      <c r="Y120" s="294">
        <f>Y108</f>
        <v>6</v>
      </c>
      <c r="Z120" s="24"/>
    </row>
    <row r="121" spans="1:26" ht="18.5" thickBot="1">
      <c r="A121" s="464"/>
      <c r="B121" s="467"/>
      <c r="C121" s="510"/>
      <c r="D121" s="193" t="s">
        <v>104</v>
      </c>
      <c r="E121" s="523">
        <f>SUM(E116:F119)</f>
        <v>0</v>
      </c>
      <c r="F121" s="524"/>
      <c r="G121" s="523">
        <f>SUM(G116:H119)</f>
        <v>1437600</v>
      </c>
      <c r="H121" s="524"/>
      <c r="I121" s="523">
        <f>SUM(I116:J119)</f>
        <v>2901600</v>
      </c>
      <c r="J121" s="524"/>
      <c r="K121" s="523">
        <f>SUM(K116:L119)</f>
        <v>2929680</v>
      </c>
      <c r="L121" s="524"/>
      <c r="M121" s="449">
        <f>SUM(M116:P119)</f>
        <v>2944800</v>
      </c>
      <c r="N121" s="462"/>
      <c r="O121" s="462"/>
      <c r="P121" s="450"/>
      <c r="Q121" s="523">
        <f>SUM(Q116:R119)</f>
        <v>2919600</v>
      </c>
      <c r="R121" s="524"/>
      <c r="S121" s="523">
        <f>SUM(S116:T119)</f>
        <v>2887920</v>
      </c>
      <c r="T121" s="524"/>
      <c r="U121" s="523">
        <f>SUM(U116:V119)</f>
        <v>2919600</v>
      </c>
      <c r="V121" s="542"/>
      <c r="W121" s="449">
        <f>SUM(W116:X119)</f>
        <v>2952720</v>
      </c>
      <c r="X121" s="450"/>
      <c r="Y121" s="456">
        <f>SUM(Y116:Z119)</f>
        <v>3062160</v>
      </c>
      <c r="Z121" s="457"/>
    </row>
    <row r="122" spans="1:26" ht="18.5" thickBot="1">
      <c r="A122" s="465"/>
      <c r="B122" s="468"/>
      <c r="C122" s="494" t="s">
        <v>104</v>
      </c>
      <c r="D122" s="495"/>
      <c r="E122" s="545">
        <f>E115+E121</f>
        <v>0</v>
      </c>
      <c r="F122" s="546"/>
      <c r="G122" s="545">
        <f t="shared" ref="G122" si="94">G115+G121</f>
        <v>49903560</v>
      </c>
      <c r="H122" s="546"/>
      <c r="I122" s="567">
        <f t="shared" ref="I122" si="95">I115+I121</f>
        <v>52652160</v>
      </c>
      <c r="J122" s="568"/>
      <c r="K122" s="545">
        <f t="shared" ref="K122" si="96">K115+K121</f>
        <v>53165160</v>
      </c>
      <c r="L122" s="546"/>
      <c r="M122" s="537">
        <f t="shared" ref="M122" si="97">M115+M121</f>
        <v>53552880</v>
      </c>
      <c r="N122" s="572"/>
      <c r="O122" s="572"/>
      <c r="P122" s="538"/>
      <c r="Q122" s="567">
        <f t="shared" ref="Q122" si="98">Q115+Q121</f>
        <v>52695120</v>
      </c>
      <c r="R122" s="568"/>
      <c r="S122" s="545">
        <f t="shared" ref="S122" si="99">S115+S121</f>
        <v>52170120</v>
      </c>
      <c r="T122" s="546"/>
      <c r="U122" s="567">
        <f t="shared" ref="U122" si="100">U115+U121</f>
        <v>52654800</v>
      </c>
      <c r="V122" s="568"/>
      <c r="W122" s="537">
        <f t="shared" ref="W122" si="101">W115+W121</f>
        <v>53192040</v>
      </c>
      <c r="X122" s="538"/>
      <c r="Y122" s="545">
        <f t="shared" ref="Y122" si="102">Y115+Y121</f>
        <v>55272720</v>
      </c>
      <c r="Z122" s="546"/>
    </row>
    <row r="123" spans="1:26" ht="18.5" thickBot="1">
      <c r="A123" s="471" t="s">
        <v>82</v>
      </c>
      <c r="B123" s="496" t="s">
        <v>214</v>
      </c>
      <c r="C123" s="497"/>
      <c r="D123" s="497"/>
      <c r="E123" s="573"/>
      <c r="F123" s="574"/>
      <c r="G123" s="547">
        <f>G110-G122</f>
        <v>1781400</v>
      </c>
      <c r="H123" s="548"/>
      <c r="I123" s="569">
        <f>I110-I122</f>
        <v>513000</v>
      </c>
      <c r="J123" s="570"/>
      <c r="K123" s="547">
        <f>K110-K122</f>
        <v>387720</v>
      </c>
      <c r="L123" s="548"/>
      <c r="M123" s="539">
        <f>M110-M122</f>
        <v>-732000</v>
      </c>
      <c r="N123" s="571"/>
      <c r="O123" s="571"/>
      <c r="P123" s="540"/>
      <c r="Q123" s="569">
        <f>Q110-Q122</f>
        <v>-525000</v>
      </c>
      <c r="R123" s="570"/>
      <c r="S123" s="547">
        <f>S110-S122</f>
        <v>484680</v>
      </c>
      <c r="T123" s="548"/>
      <c r="U123" s="569">
        <f>U110-U122</f>
        <v>537240</v>
      </c>
      <c r="V123" s="570"/>
      <c r="W123" s="539">
        <f>W110-W122</f>
        <v>2080680</v>
      </c>
      <c r="X123" s="540"/>
      <c r="Y123" s="547">
        <f>Y110-Y122</f>
        <v>4754040</v>
      </c>
      <c r="Z123" s="548"/>
    </row>
    <row r="124" spans="1:26" ht="18.5" thickBot="1">
      <c r="A124" s="472"/>
      <c r="B124" s="478" t="s">
        <v>137</v>
      </c>
      <c r="C124" s="479"/>
      <c r="D124" s="480"/>
      <c r="E124" s="481">
        <f>IFERROR(ROUNDDOWN(E109/E108*F88,-3),"")</f>
        <v>894000</v>
      </c>
      <c r="F124" s="482"/>
      <c r="G124" s="481">
        <f>IFERROR(ROUNDDOWN(G109/G108*H88,-3),"")</f>
        <v>628000</v>
      </c>
      <c r="H124" s="482"/>
      <c r="I124" s="481">
        <f>IFERROR(ROUNDDOWN(I109/I108*J88,-3),"")</f>
        <v>537000</v>
      </c>
      <c r="J124" s="482"/>
      <c r="K124" s="481">
        <f>IFERROR(ROUNDDOWN(K109/K108*L88,-3),"")</f>
        <v>392000</v>
      </c>
      <c r="L124" s="482"/>
      <c r="M124" s="483">
        <f>IFERROR(ROUNDDOWN(M109/M108*N88,-3),"")</f>
        <v>486000</v>
      </c>
      <c r="N124" s="484"/>
      <c r="O124" s="484"/>
      <c r="P124" s="485"/>
      <c r="Q124" s="481">
        <f>IFERROR(ROUNDDOWN(Q109/Q108*R88,-3),"")</f>
        <v>-144000</v>
      </c>
      <c r="R124" s="482"/>
      <c r="S124" s="481">
        <f>IFERROR(ROUNDDOWN(S109/S108*T88,-3),"")</f>
        <v>0</v>
      </c>
      <c r="T124" s="482"/>
      <c r="U124" s="481">
        <f>IFERROR(ROUNDDOWN(U109/U108*V88,-3),"")</f>
        <v>590000</v>
      </c>
      <c r="V124" s="482"/>
      <c r="W124" s="481">
        <f>IFERROR(ROUNDDOWN(W109/W108*X88,-3),"")</f>
        <v>2653000</v>
      </c>
      <c r="X124" s="482"/>
      <c r="Y124" s="481">
        <f>IFERROR(ROUNDDOWN(Y109/Y108*Z88,-3),"")</f>
        <v>5929000</v>
      </c>
      <c r="Z124" s="482"/>
    </row>
    <row r="125" spans="1:26" hidden="1">
      <c r="A125" s="330"/>
    </row>
    <row r="126" spans="1:26" hidden="1">
      <c r="A126" s="330"/>
      <c r="D126" t="s">
        <v>59</v>
      </c>
      <c r="E126">
        <v>1</v>
      </c>
      <c r="G126" s="4">
        <f>IFERROR(G$40/E$28,0)</f>
        <v>1.0094428592737299</v>
      </c>
      <c r="I126">
        <f>G126*I127</f>
        <v>1.0283329412915849</v>
      </c>
      <c r="K126">
        <f>I126*K128</f>
        <v>1.0283329412915849</v>
      </c>
      <c r="M126">
        <f>K126*M129</f>
        <v>1.0283329412915849</v>
      </c>
      <c r="Q126">
        <f>M126*Q130</f>
        <v>1.0258846073998205</v>
      </c>
      <c r="S126">
        <f>Q126*S131</f>
        <v>1.0258846073998205</v>
      </c>
      <c r="U126">
        <f>S126*U132</f>
        <v>1.0258846073998205</v>
      </c>
      <c r="W126">
        <f>U126*W133</f>
        <v>1.0258846073998205</v>
      </c>
      <c r="Y126">
        <f>W126*Y$52</f>
        <v>1.0258846073998205</v>
      </c>
    </row>
    <row r="127" spans="1:26" hidden="1">
      <c r="A127" s="330"/>
      <c r="D127" t="s">
        <v>60</v>
      </c>
      <c r="G127">
        <v>1</v>
      </c>
      <c r="I127" s="4">
        <f>IFERROR(I$40/G$28,0)</f>
        <v>1.0187133742581982</v>
      </c>
      <c r="K127">
        <f>I127*K128</f>
        <v>1.0187133742581982</v>
      </c>
      <c r="M127">
        <f>K127*M129</f>
        <v>1.0187133742581982</v>
      </c>
      <c r="Q127">
        <f>M127*Q130</f>
        <v>1.0162879433689984</v>
      </c>
      <c r="S127">
        <f>Q127*S131</f>
        <v>1.0162879433689984</v>
      </c>
      <c r="U127">
        <f>S127*U132</f>
        <v>1.0162879433689984</v>
      </c>
      <c r="W127">
        <f>U127*W133</f>
        <v>1.0162879433689984</v>
      </c>
      <c r="Y127">
        <f t="shared" ref="Y127:Y133" si="103">W127*Y$52</f>
        <v>1.0162879433689984</v>
      </c>
    </row>
    <row r="128" spans="1:26" hidden="1">
      <c r="A128" s="330"/>
      <c r="D128" t="s">
        <v>61</v>
      </c>
      <c r="I128">
        <v>1</v>
      </c>
      <c r="K128" s="4">
        <f>IFERROR(K$40/I$28,0)</f>
        <v>1</v>
      </c>
      <c r="M128">
        <f>K128*M129</f>
        <v>1</v>
      </c>
      <c r="Q128">
        <f>M128*Q130</f>
        <v>0.99761912334667657</v>
      </c>
      <c r="S128">
        <f>Q128*S131</f>
        <v>0.99761912334667657</v>
      </c>
      <c r="U128">
        <f>Q128*U132</f>
        <v>0.99761912334667657</v>
      </c>
      <c r="W128">
        <f>U128*W133</f>
        <v>0.99761912334667657</v>
      </c>
      <c r="Y128">
        <f t="shared" si="103"/>
        <v>0.99761912334667657</v>
      </c>
    </row>
    <row r="129" spans="1:26" hidden="1">
      <c r="A129" s="330"/>
      <c r="D129" t="s">
        <v>62</v>
      </c>
      <c r="K129">
        <v>1</v>
      </c>
      <c r="M129" s="4">
        <f>IFERROR(M$40/K$28,0)</f>
        <v>1</v>
      </c>
      <c r="Q129">
        <f>M129*Q130</f>
        <v>0.99761912334667657</v>
      </c>
      <c r="S129">
        <f>Q129*S131</f>
        <v>0.99761912334667657</v>
      </c>
      <c r="U129">
        <f>S129*U132</f>
        <v>0.99761912334667657</v>
      </c>
      <c r="W129">
        <f>U129*W133</f>
        <v>0.99761912334667657</v>
      </c>
      <c r="Y129">
        <f t="shared" si="103"/>
        <v>0.99761912334667657</v>
      </c>
    </row>
    <row r="130" spans="1:26" hidden="1">
      <c r="A130" s="330"/>
      <c r="D130" t="s">
        <v>63</v>
      </c>
      <c r="M130">
        <v>1</v>
      </c>
      <c r="Q130" s="4">
        <f>IFERROR(Q$40/M$28,0)</f>
        <v>0.99761912334667657</v>
      </c>
      <c r="S130">
        <f>Q130*S131</f>
        <v>0.99761912334667657</v>
      </c>
      <c r="U130">
        <f>S130*U132</f>
        <v>0.99761912334667657</v>
      </c>
      <c r="W130">
        <f>U130*W133</f>
        <v>0.99761912334667657</v>
      </c>
      <c r="Y130">
        <f t="shared" si="103"/>
        <v>0.99761912334667657</v>
      </c>
    </row>
    <row r="131" spans="1:26" hidden="1">
      <c r="A131" s="330"/>
      <c r="D131" t="s">
        <v>221</v>
      </c>
      <c r="Q131">
        <v>1</v>
      </c>
      <c r="S131" s="4">
        <f>IFERROR(S$40/Q$28,0)</f>
        <v>1</v>
      </c>
      <c r="U131">
        <f>S131*U132</f>
        <v>1</v>
      </c>
      <c r="W131">
        <f>U131*W133</f>
        <v>1</v>
      </c>
      <c r="Y131">
        <f t="shared" si="103"/>
        <v>1</v>
      </c>
    </row>
    <row r="132" spans="1:26" hidden="1">
      <c r="A132" s="330"/>
      <c r="D132" t="s">
        <v>66</v>
      </c>
      <c r="S132">
        <v>1</v>
      </c>
      <c r="U132" s="4">
        <f>IFERROR(U$40/S$28,0)</f>
        <v>1</v>
      </c>
      <c r="W132">
        <f>U132*W133</f>
        <v>1</v>
      </c>
      <c r="Y132">
        <f t="shared" si="103"/>
        <v>1</v>
      </c>
    </row>
    <row r="133" spans="1:26" hidden="1">
      <c r="A133" s="330"/>
      <c r="D133" t="s">
        <v>67</v>
      </c>
      <c r="U133">
        <v>1</v>
      </c>
      <c r="W133" s="4">
        <f>IFERROR(W$40/U$28,0)</f>
        <v>1</v>
      </c>
      <c r="Y133">
        <f t="shared" si="103"/>
        <v>1</v>
      </c>
    </row>
    <row r="134" spans="1:26" hidden="1">
      <c r="A134" s="330"/>
      <c r="D134" t="s">
        <v>81</v>
      </c>
      <c r="W134">
        <v>1</v>
      </c>
      <c r="Y134" s="4">
        <f>IFERROR(Y$40/W$28,0)</f>
        <v>1</v>
      </c>
    </row>
    <row r="135" spans="1:26" hidden="1">
      <c r="A135" s="330"/>
      <c r="D135" t="s">
        <v>205</v>
      </c>
      <c r="Y135">
        <v>1</v>
      </c>
    </row>
    <row r="136" spans="1:26" ht="18.5" hidden="1" thickBot="1">
      <c r="A136" s="330"/>
      <c r="B136" s="333" t="s">
        <v>255</v>
      </c>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row>
    <row r="137" spans="1:26" hidden="1">
      <c r="A137" s="330"/>
    </row>
    <row r="138" spans="1:26" hidden="1">
      <c r="A138" s="330"/>
      <c r="D138" t="s">
        <v>59</v>
      </c>
      <c r="E138" s="296">
        <f>E$42</f>
        <v>894000</v>
      </c>
      <c r="F138" s="296"/>
      <c r="G138" s="332">
        <f>IFERROR(ROUNDDOWN($E138*G126,-3),0)</f>
        <v>902000</v>
      </c>
      <c r="H138" s="332"/>
      <c r="I138" s="332">
        <f>IFERROR(ROUNDDOWN($E138*I126,-3),0)</f>
        <v>919000</v>
      </c>
      <c r="J138" s="332"/>
      <c r="K138" s="332">
        <f>IFERROR(ROUNDDOWN($E138*K126,-3),0)</f>
        <v>919000</v>
      </c>
      <c r="L138" s="332"/>
      <c r="M138" s="332">
        <f>IFERROR(ROUNDDOWN($E138*M126,-3),0)</f>
        <v>919000</v>
      </c>
      <c r="N138" s="332"/>
      <c r="O138" s="332"/>
      <c r="P138" s="332"/>
      <c r="Q138" s="332">
        <f>IFERROR(ROUNDDOWN($E138*Q126,-3),0)</f>
        <v>917000</v>
      </c>
      <c r="R138" s="332"/>
      <c r="S138" s="332">
        <f>IFERROR(ROUNDDOWN($E138*S126,-3),0)</f>
        <v>917000</v>
      </c>
      <c r="T138" s="332"/>
      <c r="U138" s="332">
        <f>IFERROR(ROUNDDOWN($E138*U126,-3),0)</f>
        <v>917000</v>
      </c>
      <c r="V138" s="332"/>
      <c r="W138" s="332">
        <f>IFERROR(ROUNDDOWN($E138*W126,-3),0)</f>
        <v>917000</v>
      </c>
      <c r="X138" s="332"/>
      <c r="Y138" s="332">
        <f>IFERROR(ROUNDDOWN($E138*Y126,-3),0)</f>
        <v>917000</v>
      </c>
      <c r="Z138" s="332"/>
    </row>
    <row r="139" spans="1:26" hidden="1">
      <c r="A139" s="330"/>
      <c r="D139" t="s">
        <v>60</v>
      </c>
      <c r="E139" s="332"/>
      <c r="F139" s="332"/>
      <c r="G139" s="296">
        <f>G$42</f>
        <v>628000</v>
      </c>
      <c r="H139" s="296"/>
      <c r="I139" s="332">
        <f>IFERROR(ROUNDDOWN($G139*I127,-3),0)</f>
        <v>639000</v>
      </c>
      <c r="J139" s="332"/>
      <c r="K139" s="332">
        <f>IFERROR(ROUNDDOWN($G139*K127,-3),0)</f>
        <v>639000</v>
      </c>
      <c r="L139" s="332"/>
      <c r="M139" s="332">
        <f>IFERROR(ROUNDDOWN($G139*M127,-3),0)</f>
        <v>639000</v>
      </c>
      <c r="N139" s="332"/>
      <c r="O139" s="332"/>
      <c r="P139" s="332"/>
      <c r="Q139" s="332">
        <f>IFERROR(ROUNDDOWN($G139*Q127,-3),0)</f>
        <v>638000</v>
      </c>
      <c r="R139" s="332"/>
      <c r="S139" s="332">
        <f>IFERROR(ROUNDDOWN($G139*S127,-3),0)</f>
        <v>638000</v>
      </c>
      <c r="T139" s="332"/>
      <c r="U139" s="332">
        <f>IFERROR(ROUNDDOWN($G139*U127,-3),0)</f>
        <v>638000</v>
      </c>
      <c r="V139" s="332"/>
      <c r="W139" s="332">
        <f>IFERROR(ROUNDDOWN($G139*W127,-3),0)</f>
        <v>638000</v>
      </c>
      <c r="X139" s="332"/>
      <c r="Y139" s="332">
        <f>IFERROR(ROUNDDOWN($G139*Y127,-3),0)</f>
        <v>638000</v>
      </c>
      <c r="Z139" s="332"/>
    </row>
    <row r="140" spans="1:26" hidden="1">
      <c r="A140" s="330"/>
      <c r="D140" t="s">
        <v>61</v>
      </c>
      <c r="E140" s="332"/>
      <c r="F140" s="332"/>
      <c r="G140" s="332"/>
      <c r="H140" s="332"/>
      <c r="I140" s="296">
        <f>I$42</f>
        <v>537000</v>
      </c>
      <c r="J140" s="296"/>
      <c r="K140" s="332">
        <f>IFERROR(ROUNDDOWN($I140*K128,-3),0)</f>
        <v>537000</v>
      </c>
      <c r="L140" s="332"/>
      <c r="M140" s="332">
        <f>IFERROR(ROUNDDOWN($I140*M128,-3),0)</f>
        <v>537000</v>
      </c>
      <c r="N140" s="332"/>
      <c r="O140" s="332"/>
      <c r="P140" s="332"/>
      <c r="Q140" s="332">
        <f>IFERROR(ROUNDDOWN($I140*Q128,-3),0)</f>
        <v>535000</v>
      </c>
      <c r="R140" s="332"/>
      <c r="S140" s="332">
        <f>IFERROR(ROUNDDOWN($I140*S128,-3),0)</f>
        <v>535000</v>
      </c>
      <c r="T140" s="332"/>
      <c r="U140" s="332">
        <f>IFERROR(ROUNDDOWN($I140*U128,-3),0)</f>
        <v>535000</v>
      </c>
      <c r="V140" s="332"/>
      <c r="W140" s="332">
        <f>IFERROR(ROUNDDOWN($I140*W128,-3),0)</f>
        <v>535000</v>
      </c>
      <c r="X140" s="332"/>
      <c r="Y140" s="332">
        <f>IFERROR(ROUNDDOWN($I140*Y128,-3),0)</f>
        <v>535000</v>
      </c>
      <c r="Z140" s="332"/>
    </row>
    <row r="141" spans="1:26" hidden="1">
      <c r="A141" s="330"/>
      <c r="D141" t="s">
        <v>62</v>
      </c>
      <c r="E141" s="332"/>
      <c r="F141" s="332"/>
      <c r="G141" s="332"/>
      <c r="H141" s="332"/>
      <c r="I141" s="332"/>
      <c r="J141" s="332"/>
      <c r="K141" s="296">
        <f>K$42</f>
        <v>392000</v>
      </c>
      <c r="L141" s="296"/>
      <c r="M141" s="332">
        <f>IFERROR(ROUNDDOWN($K141*M129,-3),0)</f>
        <v>392000</v>
      </c>
      <c r="N141" s="332"/>
      <c r="O141" s="332"/>
      <c r="P141" s="332"/>
      <c r="Q141" s="332">
        <f>IFERROR(ROUNDDOWN($K141*Q129,-3),0)</f>
        <v>391000</v>
      </c>
      <c r="R141" s="332"/>
      <c r="S141" s="332">
        <f>IFERROR(ROUNDDOWN($K141*S129,-3),0)</f>
        <v>391000</v>
      </c>
      <c r="T141" s="332"/>
      <c r="U141" s="332">
        <f>IFERROR(ROUNDDOWN($K141*U129,-3),0)</f>
        <v>391000</v>
      </c>
      <c r="V141" s="332"/>
      <c r="W141" s="332">
        <f>IFERROR(ROUNDDOWN($K141*W129,-3),0)</f>
        <v>391000</v>
      </c>
      <c r="X141" s="332"/>
      <c r="Y141" s="332">
        <f>IFERROR(ROUNDDOWN($K141*Y129,-3),0)</f>
        <v>391000</v>
      </c>
      <c r="Z141" s="332"/>
    </row>
    <row r="142" spans="1:26" hidden="1">
      <c r="A142" s="330"/>
      <c r="D142" t="s">
        <v>63</v>
      </c>
      <c r="E142" s="332"/>
      <c r="F142" s="332"/>
      <c r="G142" s="332"/>
      <c r="H142" s="332"/>
      <c r="I142" s="332"/>
      <c r="J142" s="332"/>
      <c r="K142" s="332"/>
      <c r="L142" s="332"/>
      <c r="M142" s="296">
        <f>M$42</f>
        <v>486000</v>
      </c>
      <c r="N142" s="296"/>
      <c r="O142" s="296"/>
      <c r="P142" s="296"/>
      <c r="Q142" s="332">
        <f>IFERROR(ROUNDDOWN($M142*Q130,-3),0)</f>
        <v>484000</v>
      </c>
      <c r="R142" s="332"/>
      <c r="S142" s="332">
        <f>IFERROR(ROUNDDOWN($M142*S130,-3),0)</f>
        <v>484000</v>
      </c>
      <c r="T142" s="332"/>
      <c r="U142" s="332">
        <f>IFERROR(ROUNDDOWN($M142*U130,-3),0)</f>
        <v>484000</v>
      </c>
      <c r="V142" s="332"/>
      <c r="W142" s="332">
        <f>IFERROR(ROUNDDOWN($M142*W130,-3),0)</f>
        <v>484000</v>
      </c>
      <c r="X142" s="332"/>
      <c r="Y142" s="332">
        <f>IFERROR(ROUNDDOWN($M142*Y130,-3),0)</f>
        <v>484000</v>
      </c>
      <c r="Z142" s="332"/>
    </row>
    <row r="143" spans="1:26" hidden="1">
      <c r="A143" s="330"/>
      <c r="D143" t="s">
        <v>221</v>
      </c>
      <c r="E143" s="332"/>
      <c r="F143" s="332"/>
      <c r="G143" s="332"/>
      <c r="H143" s="332"/>
      <c r="I143" s="332"/>
      <c r="J143" s="332"/>
      <c r="K143" s="332"/>
      <c r="L143" s="332"/>
      <c r="M143" s="332"/>
      <c r="N143" s="332"/>
      <c r="O143" s="332"/>
      <c r="P143" s="332"/>
      <c r="Q143" s="296">
        <f>Q$42</f>
        <v>-144000</v>
      </c>
      <c r="R143" s="296"/>
      <c r="S143" s="332">
        <f>IFERROR(ROUNDDOWN($Q143*S131,-3),0)</f>
        <v>-144000</v>
      </c>
      <c r="T143" s="332"/>
      <c r="U143" s="332">
        <f>IFERROR(ROUNDDOWN($Q143*U131,-3),0)</f>
        <v>-144000</v>
      </c>
      <c r="V143" s="332"/>
      <c r="W143" s="332">
        <f>IFERROR(ROUNDDOWN($Q143*W131,-3),0)</f>
        <v>-144000</v>
      </c>
      <c r="X143" s="332"/>
      <c r="Y143" s="332">
        <f>IFERROR(ROUNDDOWN($Q143*Y131,-3),0)</f>
        <v>-144000</v>
      </c>
      <c r="Z143" s="332"/>
    </row>
    <row r="144" spans="1:26" hidden="1">
      <c r="A144" s="330"/>
      <c r="D144" t="s">
        <v>66</v>
      </c>
      <c r="E144" s="332"/>
      <c r="F144" s="332"/>
      <c r="G144" s="332"/>
      <c r="H144" s="332"/>
      <c r="I144" s="332"/>
      <c r="J144" s="332"/>
      <c r="K144" s="332"/>
      <c r="L144" s="332"/>
      <c r="M144" s="332"/>
      <c r="N144" s="332"/>
      <c r="O144" s="332"/>
      <c r="P144" s="332"/>
      <c r="Q144" s="332"/>
      <c r="R144" s="332"/>
      <c r="S144" s="296">
        <f>S$42</f>
        <v>0</v>
      </c>
      <c r="T144" s="332"/>
      <c r="U144" s="332">
        <f>ROUNDDOWN($E144*U132,-3)</f>
        <v>0</v>
      </c>
      <c r="V144" s="332"/>
      <c r="W144" s="332">
        <f>ROUNDDOWN($E144*W132,-3)</f>
        <v>0</v>
      </c>
      <c r="X144" s="332"/>
      <c r="Y144" s="332">
        <f>ROUNDDOWN($E144*Y132,-3)</f>
        <v>0</v>
      </c>
      <c r="Z144" s="332"/>
    </row>
    <row r="145" spans="1:26" hidden="1">
      <c r="A145" s="330"/>
      <c r="D145" t="s">
        <v>67</v>
      </c>
      <c r="E145" s="332"/>
      <c r="F145" s="332"/>
      <c r="G145" s="332"/>
      <c r="H145" s="332"/>
      <c r="I145" s="332"/>
      <c r="J145" s="332"/>
      <c r="K145" s="332"/>
      <c r="L145" s="332"/>
      <c r="M145" s="332"/>
      <c r="N145" s="332"/>
      <c r="O145" s="332"/>
      <c r="P145" s="332"/>
      <c r="Q145" s="332"/>
      <c r="R145" s="332"/>
      <c r="S145" s="332"/>
      <c r="T145" s="332"/>
      <c r="U145" s="296">
        <f>U$42</f>
        <v>590000</v>
      </c>
      <c r="V145" s="296"/>
      <c r="W145" s="332">
        <f>IFERROR(ROUNDDOWN($U145*W133,-3),0)</f>
        <v>590000</v>
      </c>
      <c r="X145" s="332"/>
      <c r="Y145" s="332">
        <f>IFERROR(ROUNDDOWN($U145*Y133,-3),0)</f>
        <v>590000</v>
      </c>
      <c r="Z145" s="332"/>
    </row>
    <row r="146" spans="1:26" hidden="1">
      <c r="A146" s="330"/>
      <c r="D146" t="s">
        <v>81</v>
      </c>
      <c r="E146" s="332"/>
      <c r="F146" s="332"/>
      <c r="G146" s="332"/>
      <c r="H146" s="332"/>
      <c r="I146" s="332"/>
      <c r="J146" s="332"/>
      <c r="K146" s="332"/>
      <c r="L146" s="332"/>
      <c r="M146" s="332"/>
      <c r="N146" s="332"/>
      <c r="O146" s="332"/>
      <c r="P146" s="332"/>
      <c r="Q146" s="332"/>
      <c r="R146" s="332"/>
      <c r="S146" s="332"/>
      <c r="T146" s="332"/>
      <c r="U146" s="332"/>
      <c r="V146" s="332"/>
      <c r="W146" s="296">
        <f>W$42</f>
        <v>2388000</v>
      </c>
      <c r="X146" s="332"/>
      <c r="Y146" s="332">
        <f>IFERROR(ROUNDDOWN($W146*Y134,-3),0)</f>
        <v>2388000</v>
      </c>
      <c r="Z146" s="332"/>
    </row>
    <row r="147" spans="1:26" hidden="1">
      <c r="A147" s="330"/>
      <c r="D147" t="s">
        <v>205</v>
      </c>
      <c r="E147" s="332"/>
      <c r="F147" s="332"/>
      <c r="G147" s="332"/>
      <c r="H147" s="332"/>
      <c r="I147" s="332"/>
      <c r="J147" s="332"/>
      <c r="K147" s="332"/>
      <c r="L147" s="332"/>
      <c r="M147" s="332"/>
      <c r="N147" s="332"/>
      <c r="O147" s="332"/>
      <c r="P147" s="332"/>
      <c r="Q147" s="332"/>
      <c r="R147" s="332"/>
      <c r="S147" s="332"/>
      <c r="T147" s="332"/>
      <c r="U147" s="332"/>
      <c r="V147" s="332"/>
      <c r="W147" s="296"/>
      <c r="X147" s="296"/>
      <c r="Y147" s="296">
        <f>Y$42</f>
        <v>5336000</v>
      </c>
      <c r="Z147" s="296"/>
    </row>
    <row r="148" spans="1:26" ht="18.5" hidden="1" thickBot="1">
      <c r="A148" s="330"/>
      <c r="B148" s="333" t="s">
        <v>255</v>
      </c>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row>
    <row r="149" spans="1:26" ht="18.5" thickBot="1">
      <c r="A149" s="331"/>
      <c r="B149" s="185" t="s">
        <v>222</v>
      </c>
      <c r="C149" s="300"/>
      <c r="D149" s="184"/>
      <c r="E149" s="449">
        <f>IFERROR(SUM(E138:F147),"")</f>
        <v>894000</v>
      </c>
      <c r="F149" s="450"/>
      <c r="G149" s="449">
        <f>IFERROR(SUM(G138:H147),"")</f>
        <v>1530000</v>
      </c>
      <c r="H149" s="450"/>
      <c r="I149" s="449">
        <f>IFERROR(SUM(I138:J147),"")</f>
        <v>2095000</v>
      </c>
      <c r="J149" s="450"/>
      <c r="K149" s="449">
        <f>IFERROR(SUM(K138:L147),"")</f>
        <v>2487000</v>
      </c>
      <c r="L149" s="450"/>
      <c r="M149" s="449">
        <f>IFERROR(SUM(M138:N147),"")</f>
        <v>2973000</v>
      </c>
      <c r="N149" s="462"/>
      <c r="O149" s="462"/>
      <c r="P149" s="450"/>
      <c r="Q149" s="449">
        <f>IFERROR(SUM(Q138:R147),"")</f>
        <v>2821000</v>
      </c>
      <c r="R149" s="450"/>
      <c r="S149" s="449">
        <f>IFERROR(SUM(S138:T147),"")</f>
        <v>2821000</v>
      </c>
      <c r="T149" s="450"/>
      <c r="U149" s="449">
        <f>IFERROR(SUM(U138:V147),"")</f>
        <v>3411000</v>
      </c>
      <c r="V149" s="450"/>
      <c r="W149" s="449">
        <f>IFERROR(SUM(W138:X147),"")</f>
        <v>5799000</v>
      </c>
      <c r="X149" s="450"/>
      <c r="Y149" s="449">
        <f>IFERROR(SUM(Y138:Z147),"")</f>
        <v>11135000</v>
      </c>
      <c r="Z149" s="450"/>
    </row>
    <row r="150" spans="1:26">
      <c r="K150" s="205"/>
      <c r="L150" s="206"/>
      <c r="M150" s="205"/>
      <c r="N150" s="205"/>
      <c r="O150" s="205"/>
      <c r="P150" s="205"/>
    </row>
    <row r="151" spans="1:26" ht="18.5" thickBot="1">
      <c r="K151" s="206"/>
      <c r="L151" s="206"/>
      <c r="M151" s="205"/>
      <c r="N151" s="205"/>
      <c r="O151" s="205"/>
      <c r="P151" s="205"/>
    </row>
    <row r="152" spans="1:26">
      <c r="A152" s="486" t="s">
        <v>154</v>
      </c>
      <c r="B152" s="444" t="s">
        <v>148</v>
      </c>
      <c r="C152" s="446" t="s">
        <v>105</v>
      </c>
      <c r="D152" s="447"/>
      <c r="E152" s="549">
        <v>1</v>
      </c>
      <c r="F152" s="550"/>
      <c r="G152" s="549">
        <v>1</v>
      </c>
      <c r="H152" s="550"/>
      <c r="I152" s="549">
        <v>1</v>
      </c>
      <c r="J152" s="550"/>
      <c r="K152" s="549">
        <v>1</v>
      </c>
      <c r="L152" s="550"/>
      <c r="M152" s="549">
        <v>1</v>
      </c>
      <c r="N152" s="566"/>
      <c r="O152" s="566"/>
      <c r="P152" s="550"/>
      <c r="Q152" s="549">
        <v>1</v>
      </c>
      <c r="R152" s="550"/>
      <c r="S152" s="549">
        <v>1</v>
      </c>
      <c r="T152" s="550"/>
      <c r="U152" s="549">
        <v>1</v>
      </c>
      <c r="V152" s="550"/>
      <c r="W152" s="549">
        <v>1</v>
      </c>
      <c r="X152" s="550"/>
      <c r="Y152" s="549">
        <v>1</v>
      </c>
      <c r="Z152" s="550"/>
    </row>
    <row r="153" spans="1:26">
      <c r="A153" s="487"/>
      <c r="B153" s="445"/>
      <c r="C153" s="511" t="s">
        <v>145</v>
      </c>
      <c r="D153" s="512"/>
      <c r="E153" s="473">
        <v>2</v>
      </c>
      <c r="F153" s="474"/>
      <c r="G153" s="473">
        <v>2</v>
      </c>
      <c r="H153" s="474"/>
      <c r="I153" s="473">
        <v>2</v>
      </c>
      <c r="J153" s="474"/>
      <c r="K153" s="473">
        <v>2</v>
      </c>
      <c r="L153" s="474"/>
      <c r="M153" s="473">
        <v>2</v>
      </c>
      <c r="N153" s="565"/>
      <c r="O153" s="565"/>
      <c r="P153" s="474"/>
      <c r="Q153" s="473">
        <v>2</v>
      </c>
      <c r="R153" s="474"/>
      <c r="S153" s="473">
        <v>2</v>
      </c>
      <c r="T153" s="474"/>
      <c r="U153" s="473">
        <v>2</v>
      </c>
      <c r="V153" s="474"/>
      <c r="W153" s="473">
        <v>2</v>
      </c>
      <c r="X153" s="474"/>
      <c r="Y153" s="473">
        <v>2</v>
      </c>
      <c r="Z153" s="474"/>
    </row>
    <row r="154" spans="1:26">
      <c r="A154" s="487"/>
      <c r="B154" s="445"/>
      <c r="C154" s="511" t="s">
        <v>146</v>
      </c>
      <c r="D154" s="512"/>
      <c r="E154" s="473">
        <v>1</v>
      </c>
      <c r="F154" s="474"/>
      <c r="G154" s="473">
        <v>1</v>
      </c>
      <c r="H154" s="474"/>
      <c r="I154" s="473">
        <v>1</v>
      </c>
      <c r="J154" s="474"/>
      <c r="K154" s="473">
        <v>1</v>
      </c>
      <c r="L154" s="474"/>
      <c r="M154" s="473">
        <v>1</v>
      </c>
      <c r="N154" s="565"/>
      <c r="O154" s="565"/>
      <c r="P154" s="474"/>
      <c r="Q154" s="473">
        <v>1</v>
      </c>
      <c r="R154" s="474"/>
      <c r="S154" s="473">
        <v>1</v>
      </c>
      <c r="T154" s="474"/>
      <c r="U154" s="473">
        <v>1</v>
      </c>
      <c r="V154" s="474"/>
      <c r="W154" s="473">
        <v>1</v>
      </c>
      <c r="X154" s="474"/>
      <c r="Y154" s="473">
        <v>1</v>
      </c>
      <c r="Z154" s="474"/>
    </row>
    <row r="155" spans="1:26">
      <c r="A155" s="487"/>
      <c r="B155" s="445"/>
      <c r="C155" s="511" t="s">
        <v>147</v>
      </c>
      <c r="D155" s="512"/>
      <c r="E155" s="473">
        <f>IF(F93=$AI83,1,IF(F93=$AI84,1,IF(F93=$AI85,1,IF(F93=$AI86,1,IF(F93=$AI87,1,IF(F93=$AI88,1,IF(F93=$AI89,1,IF(F93=$AI90,1,IF(F93=$AI91,1,0)))))))))</f>
        <v>0</v>
      </c>
      <c r="F155" s="474"/>
      <c r="G155" s="473">
        <f t="shared" ref="G155" si="104">IF(H93=$AI83,1,IF(H93=$AI84,1,IF(H93=$AI85,1,IF(H93=$AI86,1,IF(H93=$AI87,1,IF(H93=$AI88,1,IF(H93=$AI89,1,IF(H93=$AI90,1,IF(H93=$AI91,1,0)))))))))</f>
        <v>0</v>
      </c>
      <c r="H155" s="474"/>
      <c r="I155" s="473">
        <f t="shared" ref="I155" si="105">IF(J93=$AI83,1,IF(J93=$AI84,1,IF(J93=$AI85,1,IF(J93=$AI86,1,IF(J93=$AI87,1,IF(J93=$AI88,1,IF(J93=$AI89,1,IF(J93=$AI90,1,IF(J93=$AI91,1,0)))))))))</f>
        <v>0</v>
      </c>
      <c r="J155" s="474"/>
      <c r="K155" s="473">
        <f t="shared" ref="K155" si="106">IF(L93=$AI83,1,IF(L93=$AI84,1,IF(L93=$AI85,1,IF(L93=$AI86,1,IF(L93=$AI87,1,IF(L93=$AI88,1,IF(L93=$AI89,1,IF(L93=$AI90,1,IF(L93=$AI91,1,0)))))))))</f>
        <v>0</v>
      </c>
      <c r="L155" s="474"/>
      <c r="M155" s="473">
        <f t="shared" ref="M155" si="107">IF(N93=$AI83,1,IF(N93=$AI84,1,IF(N93=$AI85,1,IF(N93=$AI86,1,IF(N93=$AI87,1,IF(N93=$AI88,1,IF(N93=$AI89,1,IF(N93=$AI90,1,IF(N93=$AI91,1,0)))))))))</f>
        <v>0</v>
      </c>
      <c r="N155" s="474"/>
      <c r="O155" s="473">
        <f t="shared" ref="O155" si="108">IF(P93=$AI83,1,IF(P93=$AI84,1,IF(P93=$AI85,1,IF(P93=$AI86,1,IF(P93=$AI87,1,IF(P93=$AI88,1,IF(P93=$AI89,1,IF(P93=$AI90,1,IF(P93=$AI91,1,0)))))))))</f>
        <v>0</v>
      </c>
      <c r="P155" s="474"/>
      <c r="Q155" s="473">
        <f t="shared" ref="Q155" si="109">IF(R93=$AI83,1,IF(R93=$AI84,1,IF(R93=$AI85,1,IF(R93=$AI86,1,IF(R93=$AI87,1,IF(R93=$AI88,1,IF(R93=$AI89,1,IF(R93=$AI90,1,IF(R93=$AI91,1,0)))))))))</f>
        <v>0</v>
      </c>
      <c r="R155" s="474"/>
      <c r="S155" s="473">
        <f t="shared" ref="S155" si="110">IF(T93=$AI83,1,IF(T93=$AI84,1,IF(T93=$AI85,1,IF(T93=$AI86,1,IF(T93=$AI87,1,IF(T93=$AI88,1,IF(T93=$AI89,1,IF(T93=$AI90,1,IF(T93=$AI91,1,0)))))))))</f>
        <v>0</v>
      </c>
      <c r="T155" s="474"/>
      <c r="U155" s="473">
        <f t="shared" ref="U155" si="111">IF(V93=$AI83,1,IF(V93=$AI84,1,IF(V93=$AI85,1,IF(V93=$AI86,1,IF(V93=$AI87,1,IF(V93=$AI88,1,IF(V93=$AI89,1,IF(V93=$AI90,1,IF(V93=$AI91,1,0)))))))))</f>
        <v>0</v>
      </c>
      <c r="V155" s="474"/>
      <c r="W155" s="473">
        <f t="shared" ref="W155" si="112">IF(X93=$AI83,1,IF(X93=$AI84,1,IF(X93=$AI85,1,IF(X93=$AI86,1,IF(X93=$AI87,1,IF(X93=$AI88,1,IF(X93=$AI89,1,IF(X93=$AI90,1,IF(X93=$AI91,1,0)))))))))</f>
        <v>0</v>
      </c>
      <c r="X155" s="474"/>
      <c r="Y155" s="473">
        <f t="shared" ref="Y155" si="113">IF(Z93=$AI83,1,IF(Z93=$AI84,1,IF(Z93=$AI85,1,IF(Z93=$AI86,1,IF(Z93=$AI87,1,IF(Z93=$AI88,1,IF(Z93=$AI89,1,IF(Z93=$AI90,1,IF(Z93=$AI91,1,0)))))))))</f>
        <v>0</v>
      </c>
      <c r="Z155" s="474"/>
    </row>
    <row r="156" spans="1:26">
      <c r="A156" s="487"/>
      <c r="B156" s="445"/>
      <c r="C156" s="511" t="s">
        <v>107</v>
      </c>
      <c r="D156" s="512"/>
      <c r="E156" s="473">
        <f>ROUND(ROUNDDOWN(F94/3,1)+ROUNDDOWN(F95/6,1)+ROUNDDOWN(SUM(E96:F96)/15,1)+ROUNDDOWN(SUM(E97:F97)/30,1),0)</f>
        <v>2</v>
      </c>
      <c r="F156" s="474"/>
      <c r="G156" s="473">
        <f>ROUND(ROUNDDOWN(H94/3,1)+ROUNDDOWN(H95/6,1)+ROUNDDOWN(SUM(G96:H96)/15,1)+ROUNDDOWN(SUM(G97:H97)/30,1),0)</f>
        <v>2</v>
      </c>
      <c r="H156" s="474"/>
      <c r="I156" s="473">
        <f>ROUND(ROUNDDOWN(J94/3,1)+ROUNDDOWN(J95/6,1)+ROUNDDOWN(SUM(I96:J96)/15,1)+ROUNDDOWN(SUM(I97:J97)/30,1),0)</f>
        <v>2</v>
      </c>
      <c r="J156" s="474"/>
      <c r="K156" s="473">
        <f>ROUND(ROUNDDOWN(L94/3,1)+ROUNDDOWN(L95/6,1)+ROUNDDOWN(SUM(K96:L96)/15,1)+ROUNDDOWN(SUM(K97:L97)/30,1),0)</f>
        <v>2</v>
      </c>
      <c r="L156" s="474"/>
      <c r="M156" s="473">
        <f>ROUND(ROUNDDOWN(N94/3,1)+ROUNDDOWN(N95/6,1)+ROUNDDOWN(SUM(M96:N96)/15,1)+ROUNDDOWN(SUM(M97:N97)/30,1),0)</f>
        <v>2</v>
      </c>
      <c r="N156" s="565"/>
      <c r="O156" s="565"/>
      <c r="P156" s="474"/>
      <c r="Q156" s="473">
        <f>ROUND(ROUNDDOWN(R94/3,1)+ROUNDDOWN(R95/6,1)+ROUNDDOWN(SUM(Q96:R96)/15,1)+ROUNDDOWN(SUM(Q97:R97)/30,1),0)</f>
        <v>2</v>
      </c>
      <c r="R156" s="474"/>
      <c r="S156" s="473">
        <f>ROUND(ROUNDDOWN(T94/3,1)+ROUNDDOWN(T95/6,1)+ROUNDDOWN(SUM(S96:T96)/15,1)+ROUNDDOWN(SUM(S97:T97)/30,1),0)</f>
        <v>2</v>
      </c>
      <c r="T156" s="474"/>
      <c r="U156" s="473">
        <f>ROUND(ROUNDDOWN(V94/3,1)+ROUNDDOWN(V95/6,1)+ROUNDDOWN(SUM(U96:V96)/15,1)+ROUNDDOWN(SUM(U97:V97)/30,1),0)</f>
        <v>2</v>
      </c>
      <c r="V156" s="474"/>
      <c r="W156" s="473">
        <f>ROUND(ROUNDDOWN(X94/3,1)+ROUNDDOWN(X95/6,1)+ROUNDDOWN(SUM(W96:X96)/15,1)+ROUNDDOWN(SUM(W97:X97)/30,1),0)</f>
        <v>2</v>
      </c>
      <c r="X156" s="474"/>
      <c r="Y156" s="473">
        <f>ROUND(ROUNDDOWN(Z94/3,1)+ROUNDDOWN(Z95/6,1)+ROUNDDOWN(SUM(Y96:Z96)/15,1)+ROUNDDOWN(SUM(Y97:Z97)/30,1),0)</f>
        <v>2</v>
      </c>
      <c r="Z156" s="474"/>
    </row>
    <row r="157" spans="1:26" ht="18.5" thickBot="1">
      <c r="A157" s="487"/>
      <c r="B157" s="445"/>
      <c r="C157" s="513" t="s">
        <v>104</v>
      </c>
      <c r="D157" s="514"/>
      <c r="E157" s="532">
        <f>SUM(E152:E156)</f>
        <v>6</v>
      </c>
      <c r="F157" s="533"/>
      <c r="G157" s="532">
        <f>SUM(G152:G156)</f>
        <v>6</v>
      </c>
      <c r="H157" s="533"/>
      <c r="I157" s="532">
        <f>SUM(I152:I156)</f>
        <v>6</v>
      </c>
      <c r="J157" s="533"/>
      <c r="K157" s="532">
        <f>SUM(K152:K156)</f>
        <v>6</v>
      </c>
      <c r="L157" s="533"/>
      <c r="M157" s="532">
        <f>SUM(M152:M156)</f>
        <v>6</v>
      </c>
      <c r="N157" s="564"/>
      <c r="O157" s="564"/>
      <c r="P157" s="533"/>
      <c r="Q157" s="532">
        <f>SUM(Q152:Q156)</f>
        <v>6</v>
      </c>
      <c r="R157" s="533"/>
      <c r="S157" s="532">
        <f>SUM(S152:S156)</f>
        <v>6</v>
      </c>
      <c r="T157" s="533"/>
      <c r="U157" s="532">
        <f>SUM(U152:U156)</f>
        <v>6</v>
      </c>
      <c r="V157" s="533"/>
      <c r="W157" s="532">
        <f>SUM(W152:W156)</f>
        <v>6</v>
      </c>
      <c r="X157" s="533"/>
      <c r="Y157" s="532">
        <f>SUM(Y152:Y156)</f>
        <v>6</v>
      </c>
      <c r="Z157" s="533"/>
    </row>
    <row r="158" spans="1:26" ht="18.5" thickBot="1">
      <c r="A158" s="487"/>
      <c r="B158" s="498" t="s">
        <v>151</v>
      </c>
      <c r="C158" s="503" t="s">
        <v>150</v>
      </c>
      <c r="D158" s="504"/>
      <c r="E158" s="526">
        <f>E110/E157</f>
        <v>8313160</v>
      </c>
      <c r="F158" s="527"/>
      <c r="G158" s="526">
        <f>G110/G157</f>
        <v>8614160</v>
      </c>
      <c r="H158" s="527"/>
      <c r="I158" s="528">
        <f>I110/I157</f>
        <v>8860860</v>
      </c>
      <c r="J158" s="529"/>
      <c r="K158" s="526">
        <f>K110/K157</f>
        <v>8925480</v>
      </c>
      <c r="L158" s="527"/>
      <c r="M158" s="528">
        <f>M110/M157</f>
        <v>8803480</v>
      </c>
      <c r="N158" s="563"/>
      <c r="O158" s="563"/>
      <c r="P158" s="529"/>
      <c r="Q158" s="526">
        <f>Q110/Q157</f>
        <v>8695020</v>
      </c>
      <c r="R158" s="527"/>
      <c r="S158" s="528">
        <f>S110/S157</f>
        <v>8775800</v>
      </c>
      <c r="T158" s="529"/>
      <c r="U158" s="526">
        <f>U110/U157</f>
        <v>8865340</v>
      </c>
      <c r="V158" s="527"/>
      <c r="W158" s="528">
        <f>W110/W157</f>
        <v>9212120</v>
      </c>
      <c r="X158" s="527"/>
      <c r="Y158" s="528">
        <f>Y110/Y157</f>
        <v>10004460</v>
      </c>
      <c r="Z158" s="527"/>
    </row>
    <row r="159" spans="1:26">
      <c r="A159" s="487"/>
      <c r="B159" s="499"/>
      <c r="C159" s="501" t="s">
        <v>149</v>
      </c>
      <c r="D159" s="202" t="s">
        <v>224</v>
      </c>
      <c r="E159" s="460">
        <f>IFERROR(ROUND(E124/E157,-2),"")</f>
        <v>149000</v>
      </c>
      <c r="F159" s="461"/>
      <c r="G159" s="460">
        <f>IFERROR(ROUND(G124/G157,-2),"")</f>
        <v>104700</v>
      </c>
      <c r="H159" s="461"/>
      <c r="I159" s="460">
        <f>IFERROR(ROUND(I124/I157,-2),"")</f>
        <v>89500</v>
      </c>
      <c r="J159" s="461"/>
      <c r="K159" s="460">
        <f>IFERROR(ROUND(K124/K157,-2),"")</f>
        <v>65300</v>
      </c>
      <c r="L159" s="461"/>
      <c r="M159" s="560">
        <f>IFERROR(ROUND(M124/M157,-2),"")</f>
        <v>81000</v>
      </c>
      <c r="N159" s="561"/>
      <c r="O159" s="561"/>
      <c r="P159" s="562"/>
      <c r="Q159" s="460">
        <f>IFERROR(ROUND(Q124/Q157,-2),"")</f>
        <v>-24000</v>
      </c>
      <c r="R159" s="461"/>
      <c r="S159" s="460">
        <f>IFERROR(ROUND(S124/S157,-2),"")</f>
        <v>0</v>
      </c>
      <c r="T159" s="461"/>
      <c r="U159" s="460">
        <f>IFERROR(ROUND(U124/U157,-2),"")</f>
        <v>98300</v>
      </c>
      <c r="V159" s="461"/>
      <c r="W159" s="460">
        <f>IFERROR(ROUND(W124/W157,-2),"")</f>
        <v>442200</v>
      </c>
      <c r="X159" s="461"/>
      <c r="Y159" s="460">
        <f>IFERROR(ROUND(Y124/Y157,-2),"")</f>
        <v>988200</v>
      </c>
      <c r="Z159" s="461"/>
    </row>
    <row r="160" spans="1:26" ht="18.5" thickBot="1">
      <c r="A160" s="487"/>
      <c r="B160" s="500"/>
      <c r="C160" s="502"/>
      <c r="D160" s="201" t="s">
        <v>84</v>
      </c>
      <c r="E160" s="440">
        <f>E149/E157</f>
        <v>149000</v>
      </c>
      <c r="F160" s="441"/>
      <c r="G160" s="440">
        <f>G149/G157</f>
        <v>255000</v>
      </c>
      <c r="H160" s="441"/>
      <c r="I160" s="440">
        <f>I149/I157</f>
        <v>349166.66666666669</v>
      </c>
      <c r="J160" s="441"/>
      <c r="K160" s="440">
        <f>K149/K157</f>
        <v>414500</v>
      </c>
      <c r="L160" s="441"/>
      <c r="M160" s="475">
        <f>IFERROR(M149/M159,"")</f>
        <v>36.703703703703702</v>
      </c>
      <c r="N160" s="476"/>
      <c r="O160" s="476"/>
      <c r="P160" s="477"/>
      <c r="Q160" s="440">
        <f>Q149/Q157</f>
        <v>470166.66666666669</v>
      </c>
      <c r="R160" s="441"/>
      <c r="S160" s="440">
        <f>S149/S157</f>
        <v>470166.66666666669</v>
      </c>
      <c r="T160" s="441"/>
      <c r="U160" s="440">
        <f>U149/U157</f>
        <v>568500</v>
      </c>
      <c r="V160" s="441"/>
      <c r="W160" s="440">
        <f>W149/W157</f>
        <v>966500</v>
      </c>
      <c r="X160" s="441"/>
      <c r="Y160" s="440">
        <f>Y149/Y157</f>
        <v>1855833.3333333333</v>
      </c>
      <c r="Z160" s="441"/>
    </row>
    <row r="161" spans="1:26" ht="18.5" thickBot="1">
      <c r="A161" s="487"/>
      <c r="B161" s="517" t="s">
        <v>158</v>
      </c>
      <c r="C161" s="515" t="s">
        <v>156</v>
      </c>
      <c r="D161" s="516"/>
      <c r="E161" s="442">
        <f>ROUND(E110/$E157,0)</f>
        <v>8313160</v>
      </c>
      <c r="F161" s="443"/>
      <c r="G161" s="442">
        <f>ROUND(G110/$E157,0)</f>
        <v>8614160</v>
      </c>
      <c r="H161" s="443"/>
      <c r="I161" s="442">
        <f>ROUND(I110/$E157,0)</f>
        <v>8860860</v>
      </c>
      <c r="J161" s="443"/>
      <c r="K161" s="442">
        <f>ROUND(K110/$E157,0)</f>
        <v>8925480</v>
      </c>
      <c r="L161" s="443"/>
      <c r="M161" s="442">
        <f>ROUND(M110/$E157,0)</f>
        <v>8803480</v>
      </c>
      <c r="N161" s="559"/>
      <c r="O161" s="559"/>
      <c r="P161" s="443"/>
      <c r="Q161" s="442">
        <f>ROUND(Q110/$E157,0)</f>
        <v>8695020</v>
      </c>
      <c r="R161" s="443"/>
      <c r="S161" s="442">
        <f>ROUND(S110/$E157,0)</f>
        <v>8775800</v>
      </c>
      <c r="T161" s="443"/>
      <c r="U161" s="442">
        <f>ROUND(U110/$E157,0)</f>
        <v>8865340</v>
      </c>
      <c r="V161" s="443"/>
      <c r="W161" s="442">
        <f>ROUND(W110/$E157,0)</f>
        <v>9212120</v>
      </c>
      <c r="X161" s="443"/>
      <c r="Y161" s="442">
        <f>ROUND(Y110/$E157,0)</f>
        <v>10004460</v>
      </c>
      <c r="Z161" s="443"/>
    </row>
    <row r="162" spans="1:26">
      <c r="A162" s="487"/>
      <c r="B162" s="518"/>
      <c r="C162" s="552" t="s">
        <v>149</v>
      </c>
      <c r="D162" s="204" t="s">
        <v>160</v>
      </c>
      <c r="E162" s="451">
        <f>E159</f>
        <v>149000</v>
      </c>
      <c r="F162" s="452"/>
      <c r="G162" s="451">
        <f>IFERROR(ROUND(G124/$E157,-2),"")</f>
        <v>104700</v>
      </c>
      <c r="H162" s="452"/>
      <c r="I162" s="451">
        <f>IFERROR(ROUND(I124/$E157,-2),"")</f>
        <v>89500</v>
      </c>
      <c r="J162" s="452"/>
      <c r="K162" s="451">
        <f>IFERROR(ROUND(K124/$E157,-2),"")</f>
        <v>65300</v>
      </c>
      <c r="L162" s="452"/>
      <c r="M162" s="451">
        <f>IFERROR(ROUND(M124/$E157,-2),"")</f>
        <v>81000</v>
      </c>
      <c r="N162" s="554"/>
      <c r="O162" s="554"/>
      <c r="P162" s="452"/>
      <c r="Q162" s="451">
        <f>IFERROR(ROUND(Q124/$E157,-2),"")</f>
        <v>-24000</v>
      </c>
      <c r="R162" s="452"/>
      <c r="S162" s="451">
        <f>IFERROR(ROUND(S124/$E157,-2),"")</f>
        <v>0</v>
      </c>
      <c r="T162" s="452"/>
      <c r="U162" s="451">
        <f>IFERROR(ROUND(U124/$E157,-2),"")</f>
        <v>98300</v>
      </c>
      <c r="V162" s="452"/>
      <c r="W162" s="451">
        <f>IFERROR(ROUND(W124/$E157,-2),"")</f>
        <v>442200</v>
      </c>
      <c r="X162" s="452"/>
      <c r="Y162" s="451">
        <f>IFERROR(ROUND(Y124/$E157,-2),"")</f>
        <v>988200</v>
      </c>
      <c r="Z162" s="452"/>
    </row>
    <row r="163" spans="1:26" ht="18.5" thickBot="1">
      <c r="A163" s="488"/>
      <c r="B163" s="519"/>
      <c r="C163" s="553"/>
      <c r="D163" s="203" t="s">
        <v>84</v>
      </c>
      <c r="E163" s="469">
        <f>E162</f>
        <v>149000</v>
      </c>
      <c r="F163" s="555"/>
      <c r="G163" s="469">
        <f>G149/$E$75</f>
        <v>218571.42857142858</v>
      </c>
      <c r="H163" s="470"/>
      <c r="I163" s="469">
        <f>I149/$E$75</f>
        <v>299285.71428571426</v>
      </c>
      <c r="J163" s="470"/>
      <c r="K163" s="469">
        <f>K149/$E$75</f>
        <v>355285.71428571426</v>
      </c>
      <c r="L163" s="470"/>
      <c r="M163" s="556">
        <f>M149/E157</f>
        <v>495500</v>
      </c>
      <c r="N163" s="557"/>
      <c r="O163" s="557"/>
      <c r="P163" s="558"/>
      <c r="Q163" s="469">
        <f>Q149/$E$75</f>
        <v>403000</v>
      </c>
      <c r="R163" s="470"/>
      <c r="S163" s="469">
        <f>S149/$E$75</f>
        <v>403000</v>
      </c>
      <c r="T163" s="470"/>
      <c r="U163" s="469">
        <f>U149/$E$75</f>
        <v>487285.71428571426</v>
      </c>
      <c r="V163" s="470"/>
      <c r="W163" s="469">
        <f>W149/$E$75</f>
        <v>828428.57142857148</v>
      </c>
      <c r="X163" s="470"/>
      <c r="Y163" s="469">
        <f>Y149/$E$75</f>
        <v>1590714.2857142857</v>
      </c>
      <c r="Z163" s="470"/>
    </row>
    <row r="164" spans="1:26">
      <c r="B164" s="164" t="s">
        <v>159</v>
      </c>
    </row>
  </sheetData>
  <mergeCells count="563">
    <mergeCell ref="B3:C3"/>
    <mergeCell ref="D3:G3"/>
    <mergeCell ref="B85:C85"/>
    <mergeCell ref="D85:G85"/>
    <mergeCell ref="B161:B163"/>
    <mergeCell ref="C161:D161"/>
    <mergeCell ref="E161:F161"/>
    <mergeCell ref="G161:H161"/>
    <mergeCell ref="I161:J161"/>
    <mergeCell ref="B158:B160"/>
    <mergeCell ref="G159:H159"/>
    <mergeCell ref="I159:J159"/>
    <mergeCell ref="A91:C92"/>
    <mergeCell ref="D91:D92"/>
    <mergeCell ref="E91:F91"/>
    <mergeCell ref="G91:H91"/>
    <mergeCell ref="I91:J91"/>
    <mergeCell ref="E4:F4"/>
    <mergeCell ref="G4:H4"/>
    <mergeCell ref="I4:J4"/>
    <mergeCell ref="A86:B90"/>
    <mergeCell ref="C6:C8"/>
    <mergeCell ref="A9:C10"/>
    <mergeCell ref="D9:D10"/>
    <mergeCell ref="K161:L161"/>
    <mergeCell ref="M161:P161"/>
    <mergeCell ref="Q161:R161"/>
    <mergeCell ref="S161:T161"/>
    <mergeCell ref="U161:V161"/>
    <mergeCell ref="W161:X161"/>
    <mergeCell ref="C162:C163"/>
    <mergeCell ref="E162:F162"/>
    <mergeCell ref="G162:H162"/>
    <mergeCell ref="I162:J162"/>
    <mergeCell ref="K162:L162"/>
    <mergeCell ref="M162:P162"/>
    <mergeCell ref="Q162:R162"/>
    <mergeCell ref="S162:T162"/>
    <mergeCell ref="E163:F163"/>
    <mergeCell ref="G163:H163"/>
    <mergeCell ref="I163:J163"/>
    <mergeCell ref="K163:L163"/>
    <mergeCell ref="M163:P163"/>
    <mergeCell ref="Q163:R163"/>
    <mergeCell ref="S163:T163"/>
    <mergeCell ref="U163:V163"/>
    <mergeCell ref="W163:X163"/>
    <mergeCell ref="W157:X157"/>
    <mergeCell ref="U158:V158"/>
    <mergeCell ref="W158:X158"/>
    <mergeCell ref="U159:V159"/>
    <mergeCell ref="W159:X159"/>
    <mergeCell ref="C157:D157"/>
    <mergeCell ref="E157:F157"/>
    <mergeCell ref="G157:H157"/>
    <mergeCell ref="I157:J157"/>
    <mergeCell ref="K157:L157"/>
    <mergeCell ref="M157:P157"/>
    <mergeCell ref="Q157:R157"/>
    <mergeCell ref="S157:T157"/>
    <mergeCell ref="U157:V157"/>
    <mergeCell ref="C158:D158"/>
    <mergeCell ref="E158:F158"/>
    <mergeCell ref="G158:H158"/>
    <mergeCell ref="I158:J158"/>
    <mergeCell ref="K158:L158"/>
    <mergeCell ref="M158:P158"/>
    <mergeCell ref="Q158:R158"/>
    <mergeCell ref="S158:T158"/>
    <mergeCell ref="C159:C160"/>
    <mergeCell ref="E159:F159"/>
    <mergeCell ref="K159:L159"/>
    <mergeCell ref="M159:P159"/>
    <mergeCell ref="Q159:R159"/>
    <mergeCell ref="S159:T159"/>
    <mergeCell ref="E160:F160"/>
    <mergeCell ref="G160:H160"/>
    <mergeCell ref="W154:X154"/>
    <mergeCell ref="W155:X155"/>
    <mergeCell ref="C156:D156"/>
    <mergeCell ref="E156:F156"/>
    <mergeCell ref="G156:H156"/>
    <mergeCell ref="I156:J156"/>
    <mergeCell ref="K156:L156"/>
    <mergeCell ref="M156:P156"/>
    <mergeCell ref="Q156:R156"/>
    <mergeCell ref="S156:T156"/>
    <mergeCell ref="U156:V156"/>
    <mergeCell ref="W156:X156"/>
    <mergeCell ref="C155:D155"/>
    <mergeCell ref="E155:F155"/>
    <mergeCell ref="G155:H155"/>
    <mergeCell ref="I155:J155"/>
    <mergeCell ref="K155:L155"/>
    <mergeCell ref="Q155:R155"/>
    <mergeCell ref="U155:V155"/>
    <mergeCell ref="C154:D154"/>
    <mergeCell ref="E154:F154"/>
    <mergeCell ref="G154:H154"/>
    <mergeCell ref="I154:J154"/>
    <mergeCell ref="K154:L154"/>
    <mergeCell ref="M154:P154"/>
    <mergeCell ref="Q154:R154"/>
    <mergeCell ref="S154:T154"/>
    <mergeCell ref="U154:V154"/>
    <mergeCell ref="K152:L152"/>
    <mergeCell ref="M152:P152"/>
    <mergeCell ref="Q152:R152"/>
    <mergeCell ref="S152:T152"/>
    <mergeCell ref="U152:V152"/>
    <mergeCell ref="W152:X152"/>
    <mergeCell ref="C153:D153"/>
    <mergeCell ref="E153:F153"/>
    <mergeCell ref="G153:H153"/>
    <mergeCell ref="I153:J153"/>
    <mergeCell ref="K153:L153"/>
    <mergeCell ref="M153:P153"/>
    <mergeCell ref="Q153:R153"/>
    <mergeCell ref="S153:T153"/>
    <mergeCell ref="U153:V153"/>
    <mergeCell ref="W153:X153"/>
    <mergeCell ref="E152:F152"/>
    <mergeCell ref="G152:H152"/>
    <mergeCell ref="I152:J152"/>
    <mergeCell ref="E149:F149"/>
    <mergeCell ref="G149:H149"/>
    <mergeCell ref="I149:J149"/>
    <mergeCell ref="K149:L149"/>
    <mergeCell ref="M149:P149"/>
    <mergeCell ref="Q149:R149"/>
    <mergeCell ref="S149:T149"/>
    <mergeCell ref="U149:V149"/>
    <mergeCell ref="W149:X149"/>
    <mergeCell ref="B123:D123"/>
    <mergeCell ref="E123:F123"/>
    <mergeCell ref="G123:H123"/>
    <mergeCell ref="I123:J123"/>
    <mergeCell ref="K123:L123"/>
    <mergeCell ref="M123:P123"/>
    <mergeCell ref="Q123:R123"/>
    <mergeCell ref="S123:T123"/>
    <mergeCell ref="U123:V123"/>
    <mergeCell ref="C111:C115"/>
    <mergeCell ref="E115:F115"/>
    <mergeCell ref="G115:H115"/>
    <mergeCell ref="I115:J115"/>
    <mergeCell ref="K115:L115"/>
    <mergeCell ref="M115:P115"/>
    <mergeCell ref="Q115:R115"/>
    <mergeCell ref="S122:T122"/>
    <mergeCell ref="U122:V122"/>
    <mergeCell ref="C122:D122"/>
    <mergeCell ref="E122:F122"/>
    <mergeCell ref="G122:H122"/>
    <mergeCell ref="I122:J122"/>
    <mergeCell ref="K122:L122"/>
    <mergeCell ref="M122:P122"/>
    <mergeCell ref="Q122:R122"/>
    <mergeCell ref="C117:C121"/>
    <mergeCell ref="E121:F121"/>
    <mergeCell ref="G121:H121"/>
    <mergeCell ref="I121:J121"/>
    <mergeCell ref="K121:L121"/>
    <mergeCell ref="M121:P121"/>
    <mergeCell ref="Q121:R121"/>
    <mergeCell ref="S121:T121"/>
    <mergeCell ref="K110:L110"/>
    <mergeCell ref="M110:P110"/>
    <mergeCell ref="Q110:R110"/>
    <mergeCell ref="S110:T110"/>
    <mergeCell ref="U110:V110"/>
    <mergeCell ref="W110:X110"/>
    <mergeCell ref="S115:T115"/>
    <mergeCell ref="U115:V115"/>
    <mergeCell ref="W115:X115"/>
    <mergeCell ref="K103:L103"/>
    <mergeCell ref="M103:P103"/>
    <mergeCell ref="Q103:R103"/>
    <mergeCell ref="S103:T103"/>
    <mergeCell ref="U103:V103"/>
    <mergeCell ref="W103:X103"/>
    <mergeCell ref="C105:C109"/>
    <mergeCell ref="E109:F109"/>
    <mergeCell ref="G109:H109"/>
    <mergeCell ref="I109:J109"/>
    <mergeCell ref="K109:L109"/>
    <mergeCell ref="M109:P109"/>
    <mergeCell ref="Q109:R109"/>
    <mergeCell ref="S109:T109"/>
    <mergeCell ref="U109:V109"/>
    <mergeCell ref="W109:X109"/>
    <mergeCell ref="A93:A110"/>
    <mergeCell ref="B93:B98"/>
    <mergeCell ref="C93:D93"/>
    <mergeCell ref="C94:C98"/>
    <mergeCell ref="B99:B110"/>
    <mergeCell ref="C99:C103"/>
    <mergeCell ref="E103:F103"/>
    <mergeCell ref="G103:H103"/>
    <mergeCell ref="I103:J103"/>
    <mergeCell ref="C110:D110"/>
    <mergeCell ref="E110:F110"/>
    <mergeCell ref="G110:H110"/>
    <mergeCell ref="I110:J110"/>
    <mergeCell ref="Q9:R9"/>
    <mergeCell ref="S9:T9"/>
    <mergeCell ref="U9:V9"/>
    <mergeCell ref="C86:D86"/>
    <mergeCell ref="E86:F86"/>
    <mergeCell ref="G86:H86"/>
    <mergeCell ref="I86:J86"/>
    <mergeCell ref="K86:L86"/>
    <mergeCell ref="K91:L91"/>
    <mergeCell ref="M91:N91"/>
    <mergeCell ref="O91:P91"/>
    <mergeCell ref="Q91:R91"/>
    <mergeCell ref="M86:N86"/>
    <mergeCell ref="O86:P86"/>
    <mergeCell ref="Q86:R86"/>
    <mergeCell ref="C88:C90"/>
    <mergeCell ref="C87:D87"/>
    <mergeCell ref="E87:F87"/>
    <mergeCell ref="G87:H87"/>
    <mergeCell ref="I87:J87"/>
    <mergeCell ref="K87:L87"/>
    <mergeCell ref="M87:P87"/>
    <mergeCell ref="Q87:R87"/>
    <mergeCell ref="E9:F9"/>
    <mergeCell ref="A4:B8"/>
    <mergeCell ref="W4:X4"/>
    <mergeCell ref="C5:D5"/>
    <mergeCell ref="E5:F5"/>
    <mergeCell ref="G5:H5"/>
    <mergeCell ref="I5:J5"/>
    <mergeCell ref="K5:L5"/>
    <mergeCell ref="M5:P5"/>
    <mergeCell ref="Q5:R5"/>
    <mergeCell ref="S5:T5"/>
    <mergeCell ref="K4:L4"/>
    <mergeCell ref="M4:N4"/>
    <mergeCell ref="O4:P4"/>
    <mergeCell ref="Q4:R4"/>
    <mergeCell ref="S4:T4"/>
    <mergeCell ref="U4:V4"/>
    <mergeCell ref="C4:D4"/>
    <mergeCell ref="G9:H9"/>
    <mergeCell ref="I9:J9"/>
    <mergeCell ref="K9:L9"/>
    <mergeCell ref="S21:T21"/>
    <mergeCell ref="U21:V21"/>
    <mergeCell ref="W21:X21"/>
    <mergeCell ref="E28:F28"/>
    <mergeCell ref="G28:H28"/>
    <mergeCell ref="I28:J28"/>
    <mergeCell ref="K28:L28"/>
    <mergeCell ref="M28:P28"/>
    <mergeCell ref="Q28:R28"/>
    <mergeCell ref="E21:F21"/>
    <mergeCell ref="G21:H21"/>
    <mergeCell ref="I21:J21"/>
    <mergeCell ref="K21:L21"/>
    <mergeCell ref="M21:P21"/>
    <mergeCell ref="Q21:R21"/>
    <mergeCell ref="S28:T28"/>
    <mergeCell ref="U28:V28"/>
    <mergeCell ref="W28:X28"/>
    <mergeCell ref="M9:N9"/>
    <mergeCell ref="O9:P9"/>
    <mergeCell ref="Q27:R27"/>
    <mergeCell ref="U39:V39"/>
    <mergeCell ref="E40:F40"/>
    <mergeCell ref="G40:H40"/>
    <mergeCell ref="I40:J40"/>
    <mergeCell ref="K40:L40"/>
    <mergeCell ref="K42:L42"/>
    <mergeCell ref="M42:P42"/>
    <mergeCell ref="Q42:R42"/>
    <mergeCell ref="S42:T42"/>
    <mergeCell ref="U42:V42"/>
    <mergeCell ref="S41:T41"/>
    <mergeCell ref="U41:V41"/>
    <mergeCell ref="S40:T40"/>
    <mergeCell ref="U40:V40"/>
    <mergeCell ref="E42:F42"/>
    <mergeCell ref="G42:H42"/>
    <mergeCell ref="I42:J42"/>
    <mergeCell ref="M41:P41"/>
    <mergeCell ref="Q41:R41"/>
    <mergeCell ref="M40:P40"/>
    <mergeCell ref="Q40:R40"/>
    <mergeCell ref="E41:F41"/>
    <mergeCell ref="G41:H41"/>
    <mergeCell ref="I41:J41"/>
    <mergeCell ref="K41:L41"/>
    <mergeCell ref="E75:F75"/>
    <mergeCell ref="G75:H75"/>
    <mergeCell ref="I75:J75"/>
    <mergeCell ref="C74:D74"/>
    <mergeCell ref="E74:F74"/>
    <mergeCell ref="G74:H74"/>
    <mergeCell ref="I74:J74"/>
    <mergeCell ref="K74:L74"/>
    <mergeCell ref="K75:L75"/>
    <mergeCell ref="E73:F73"/>
    <mergeCell ref="G73:H73"/>
    <mergeCell ref="I73:J73"/>
    <mergeCell ref="K73:L73"/>
    <mergeCell ref="E70:F70"/>
    <mergeCell ref="G70:H70"/>
    <mergeCell ref="C72:D72"/>
    <mergeCell ref="E71:F71"/>
    <mergeCell ref="G71:H71"/>
    <mergeCell ref="I71:J71"/>
    <mergeCell ref="K71:L71"/>
    <mergeCell ref="Q73:R73"/>
    <mergeCell ref="S73:T73"/>
    <mergeCell ref="U73:V73"/>
    <mergeCell ref="W73:X73"/>
    <mergeCell ref="K72:L72"/>
    <mergeCell ref="M73:N73"/>
    <mergeCell ref="O73:P73"/>
    <mergeCell ref="M72:P72"/>
    <mergeCell ref="E72:F72"/>
    <mergeCell ref="G72:H72"/>
    <mergeCell ref="I72:J72"/>
    <mergeCell ref="Q72:R72"/>
    <mergeCell ref="S72:T72"/>
    <mergeCell ref="U72:V72"/>
    <mergeCell ref="W72:X72"/>
    <mergeCell ref="M71:P71"/>
    <mergeCell ref="Q71:R71"/>
    <mergeCell ref="S71:T71"/>
    <mergeCell ref="I70:J70"/>
    <mergeCell ref="K70:L70"/>
    <mergeCell ref="M70:P70"/>
    <mergeCell ref="Q70:R70"/>
    <mergeCell ref="S70:T70"/>
    <mergeCell ref="W70:X70"/>
    <mergeCell ref="M75:P75"/>
    <mergeCell ref="Q75:R75"/>
    <mergeCell ref="S75:T75"/>
    <mergeCell ref="U75:V75"/>
    <mergeCell ref="W75:X75"/>
    <mergeCell ref="M74:P74"/>
    <mergeCell ref="Q74:R74"/>
    <mergeCell ref="S74:T74"/>
    <mergeCell ref="U74:V74"/>
    <mergeCell ref="W74:X74"/>
    <mergeCell ref="E77:F77"/>
    <mergeCell ref="G77:H77"/>
    <mergeCell ref="I77:J77"/>
    <mergeCell ref="K77:L77"/>
    <mergeCell ref="M77:P77"/>
    <mergeCell ref="Q77:R77"/>
    <mergeCell ref="G76:H76"/>
    <mergeCell ref="I76:J76"/>
    <mergeCell ref="K76:L76"/>
    <mergeCell ref="M76:P76"/>
    <mergeCell ref="Q76:R76"/>
    <mergeCell ref="E76:F76"/>
    <mergeCell ref="M78:P78"/>
    <mergeCell ref="Q78:R78"/>
    <mergeCell ref="S78:T78"/>
    <mergeCell ref="K79:L79"/>
    <mergeCell ref="M79:P79"/>
    <mergeCell ref="Q79:R79"/>
    <mergeCell ref="S79:T79"/>
    <mergeCell ref="E79:F79"/>
    <mergeCell ref="G79:H79"/>
    <mergeCell ref="I79:J79"/>
    <mergeCell ref="U67:V67"/>
    <mergeCell ref="W67:X67"/>
    <mergeCell ref="W42:X42"/>
    <mergeCell ref="C80:C81"/>
    <mergeCell ref="M80:P80"/>
    <mergeCell ref="Q80:R80"/>
    <mergeCell ref="S80:T80"/>
    <mergeCell ref="U80:V80"/>
    <mergeCell ref="W80:X80"/>
    <mergeCell ref="E81:F81"/>
    <mergeCell ref="G81:H81"/>
    <mergeCell ref="I81:J81"/>
    <mergeCell ref="K81:L81"/>
    <mergeCell ref="M81:P81"/>
    <mergeCell ref="E80:F80"/>
    <mergeCell ref="G80:H80"/>
    <mergeCell ref="I80:J80"/>
    <mergeCell ref="K80:L80"/>
    <mergeCell ref="E78:F78"/>
    <mergeCell ref="Q81:R81"/>
    <mergeCell ref="S81:T81"/>
    <mergeCell ref="G78:H78"/>
    <mergeCell ref="I78:J78"/>
    <mergeCell ref="K78:L78"/>
    <mergeCell ref="U78:V78"/>
    <mergeCell ref="W78:X78"/>
    <mergeCell ref="U76:V76"/>
    <mergeCell ref="W76:X76"/>
    <mergeCell ref="S76:T76"/>
    <mergeCell ref="S77:T77"/>
    <mergeCell ref="U77:V77"/>
    <mergeCell ref="W77:X77"/>
    <mergeCell ref="U70:V70"/>
    <mergeCell ref="U71:V71"/>
    <mergeCell ref="W71:X71"/>
    <mergeCell ref="Q33:R33"/>
    <mergeCell ref="S33:T33"/>
    <mergeCell ref="W39:X39"/>
    <mergeCell ref="W40:X40"/>
    <mergeCell ref="W41:X41"/>
    <mergeCell ref="Q39:R39"/>
    <mergeCell ref="Y4:Z4"/>
    <mergeCell ref="Y5:Z5"/>
    <mergeCell ref="Y9:Z9"/>
    <mergeCell ref="Y21:Z21"/>
    <mergeCell ref="Y28:Z28"/>
    <mergeCell ref="Y40:Z40"/>
    <mergeCell ref="Y41:Z41"/>
    <mergeCell ref="U5:V5"/>
    <mergeCell ref="W5:X5"/>
    <mergeCell ref="U33:V33"/>
    <mergeCell ref="W9:X9"/>
    <mergeCell ref="S27:T27"/>
    <mergeCell ref="U27:V27"/>
    <mergeCell ref="W27:X27"/>
    <mergeCell ref="Y27:Z27"/>
    <mergeCell ref="W33:X33"/>
    <mergeCell ref="Y33:Z33"/>
    <mergeCell ref="S39:T39"/>
    <mergeCell ref="Y158:Z158"/>
    <mergeCell ref="Y110:Z110"/>
    <mergeCell ref="Y115:Z115"/>
    <mergeCell ref="Y121:Z121"/>
    <mergeCell ref="Y122:Z122"/>
    <mergeCell ref="Y123:Z123"/>
    <mergeCell ref="Y124:Z124"/>
    <mergeCell ref="Y39:Z39"/>
    <mergeCell ref="Y79:Z79"/>
    <mergeCell ref="Y80:Z80"/>
    <mergeCell ref="Y81:Z81"/>
    <mergeCell ref="Y70:Z70"/>
    <mergeCell ref="Y71:Z71"/>
    <mergeCell ref="Y72:Z72"/>
    <mergeCell ref="Y73:Z73"/>
    <mergeCell ref="Y74:Z74"/>
    <mergeCell ref="Y75:Z75"/>
    <mergeCell ref="Y76:Z76"/>
    <mergeCell ref="Y77:Z77"/>
    <mergeCell ref="Y78:Z78"/>
    <mergeCell ref="Y42:Z42"/>
    <mergeCell ref="Y152:Z152"/>
    <mergeCell ref="Y153:Z153"/>
    <mergeCell ref="Y154:Z154"/>
    <mergeCell ref="Y155:Z155"/>
    <mergeCell ref="Y156:Z156"/>
    <mergeCell ref="Y157:Z157"/>
    <mergeCell ref="U79:V79"/>
    <mergeCell ref="W79:X79"/>
    <mergeCell ref="Q67:R67"/>
    <mergeCell ref="S67:T67"/>
    <mergeCell ref="U86:V86"/>
    <mergeCell ref="W86:X86"/>
    <mergeCell ref="W87:X87"/>
    <mergeCell ref="S86:T86"/>
    <mergeCell ref="S91:T91"/>
    <mergeCell ref="U91:V91"/>
    <mergeCell ref="W91:X91"/>
    <mergeCell ref="W121:X121"/>
    <mergeCell ref="W122:X122"/>
    <mergeCell ref="W123:X123"/>
    <mergeCell ref="W124:X124"/>
    <mergeCell ref="U81:V81"/>
    <mergeCell ref="W81:X81"/>
    <mergeCell ref="S87:T87"/>
    <mergeCell ref="U87:V87"/>
    <mergeCell ref="U121:V121"/>
    <mergeCell ref="S155:T155"/>
    <mergeCell ref="M27:P27"/>
    <mergeCell ref="C35:C39"/>
    <mergeCell ref="E39:F39"/>
    <mergeCell ref="G39:H39"/>
    <mergeCell ref="I39:J39"/>
    <mergeCell ref="K39:L39"/>
    <mergeCell ref="M39:P39"/>
    <mergeCell ref="C29:C33"/>
    <mergeCell ref="E33:F33"/>
    <mergeCell ref="G33:H33"/>
    <mergeCell ref="I33:J33"/>
    <mergeCell ref="K33:L33"/>
    <mergeCell ref="M33:P33"/>
    <mergeCell ref="C28:D28"/>
    <mergeCell ref="A11:A28"/>
    <mergeCell ref="B17:B28"/>
    <mergeCell ref="A29:A40"/>
    <mergeCell ref="B29:B40"/>
    <mergeCell ref="C40:D40"/>
    <mergeCell ref="A41:A42"/>
    <mergeCell ref="B41:D41"/>
    <mergeCell ref="B70:B75"/>
    <mergeCell ref="B76:B78"/>
    <mergeCell ref="C77:C78"/>
    <mergeCell ref="A70:A81"/>
    <mergeCell ref="C76:D76"/>
    <mergeCell ref="B42:D42"/>
    <mergeCell ref="B11:B16"/>
    <mergeCell ref="C11:D11"/>
    <mergeCell ref="C12:C16"/>
    <mergeCell ref="C17:C21"/>
    <mergeCell ref="C23:C27"/>
    <mergeCell ref="C71:D71"/>
    <mergeCell ref="C73:D73"/>
    <mergeCell ref="C75:D75"/>
    <mergeCell ref="C79:D79"/>
    <mergeCell ref="C70:D70"/>
    <mergeCell ref="B79:B81"/>
    <mergeCell ref="A111:A122"/>
    <mergeCell ref="B111:B122"/>
    <mergeCell ref="Y162:Z162"/>
    <mergeCell ref="Y163:Z163"/>
    <mergeCell ref="Y149:Z149"/>
    <mergeCell ref="A123:A124"/>
    <mergeCell ref="M155:N155"/>
    <mergeCell ref="O155:P155"/>
    <mergeCell ref="I160:J160"/>
    <mergeCell ref="K160:L160"/>
    <mergeCell ref="M160:P160"/>
    <mergeCell ref="Q160:R160"/>
    <mergeCell ref="S160:T160"/>
    <mergeCell ref="U160:V160"/>
    <mergeCell ref="B124:D124"/>
    <mergeCell ref="E124:F124"/>
    <mergeCell ref="G124:H124"/>
    <mergeCell ref="I124:J124"/>
    <mergeCell ref="K124:L124"/>
    <mergeCell ref="M124:P124"/>
    <mergeCell ref="Q124:R124"/>
    <mergeCell ref="S124:T124"/>
    <mergeCell ref="U124:V124"/>
    <mergeCell ref="A152:A163"/>
    <mergeCell ref="Y160:Z160"/>
    <mergeCell ref="Y161:Z161"/>
    <mergeCell ref="B152:B157"/>
    <mergeCell ref="C152:D152"/>
    <mergeCell ref="Y3:Z3"/>
    <mergeCell ref="Y67:Z67"/>
    <mergeCell ref="U162:V162"/>
    <mergeCell ref="W162:X162"/>
    <mergeCell ref="Y86:Z86"/>
    <mergeCell ref="Y87:Z87"/>
    <mergeCell ref="Y91:Z91"/>
    <mergeCell ref="Y103:Z103"/>
    <mergeCell ref="Y109:Z109"/>
    <mergeCell ref="W160:X160"/>
    <mergeCell ref="Y159:Z159"/>
    <mergeCell ref="E67:F67"/>
    <mergeCell ref="G67:H67"/>
    <mergeCell ref="I67:J67"/>
    <mergeCell ref="K67:L67"/>
    <mergeCell ref="M67:P67"/>
    <mergeCell ref="E27:F27"/>
    <mergeCell ref="G27:H27"/>
    <mergeCell ref="I27:J27"/>
    <mergeCell ref="K27:L27"/>
  </mergeCells>
  <phoneticPr fontId="2"/>
  <dataValidations count="3">
    <dataValidation type="list" allowBlank="1" showInputMessage="1" showErrorMessage="1" sqref="W11 Y11 E11 G11 I11 K11 M11 O11 Q11 S11 U11 W93 Y93 E93 G93 I93 K93 M93 O93 Q93 S93 U93" xr:uid="{142ACB92-8429-431F-AFF2-3DB91DEBDE75}">
      <formula1>$AH$1:$AH$17</formula1>
    </dataValidation>
    <dataValidation type="list" allowBlank="1" showInputMessage="1" showErrorMessage="1" sqref="X11 Z11 F11 H11 J11 L11 N11 P11 R11 T11 V11 X93 Z93 F93 H93 J93 L93 N93 P93 R93 T93 V93" xr:uid="{0B838F91-E2EE-403C-AF42-57F2222A2FD2}">
      <formula1>$AI$1:$AI$18</formula1>
    </dataValidation>
    <dataValidation type="list" allowBlank="1" showInputMessage="1" showErrorMessage="1" sqref="D9:D10 D91:D92" xr:uid="{9FDF28FE-A4F3-454E-A34D-B0A5E9D9876E}">
      <formula1>$AG$1:$AG$8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1A09-0D44-4956-A391-C71449280064}">
  <sheetPr>
    <tabColor rgb="FF00B050"/>
  </sheetPr>
  <dimension ref="A1:AC52"/>
  <sheetViews>
    <sheetView showZeros="0" zoomScaleNormal="100" workbookViewId="0">
      <selection activeCell="K7" sqref="K7"/>
    </sheetView>
  </sheetViews>
  <sheetFormatPr defaultRowHeight="18"/>
  <cols>
    <col min="2" max="2" width="3.5" hidden="1" customWidth="1"/>
    <col min="3" max="5" width="8.25" style="102" bestFit="1" customWidth="1"/>
    <col min="6" max="6" width="8.25" style="102" customWidth="1"/>
    <col min="10" max="13" width="9" style="102"/>
    <col min="14" max="14" width="8.25" customWidth="1"/>
    <col min="15" max="15" width="5.58203125" customWidth="1"/>
    <col min="16" max="19" width="9.33203125" customWidth="1"/>
    <col min="26" max="27" width="10.5" bestFit="1" customWidth="1"/>
  </cols>
  <sheetData>
    <row r="1" spans="1:27">
      <c r="A1" s="600" t="s">
        <v>230</v>
      </c>
      <c r="B1" s="600"/>
      <c r="C1" s="600"/>
      <c r="D1" s="600"/>
      <c r="E1" s="600"/>
      <c r="F1" s="600"/>
      <c r="G1" s="600"/>
      <c r="H1" s="600"/>
      <c r="I1" s="600"/>
      <c r="J1" s="600"/>
      <c r="K1" s="600"/>
      <c r="L1" s="600"/>
      <c r="M1" s="365"/>
    </row>
    <row r="2" spans="1:27" ht="18.5" thickBot="1">
      <c r="A2" s="164"/>
      <c r="B2" s="164"/>
      <c r="C2" s="164"/>
      <c r="D2" s="164"/>
      <c r="E2" s="164"/>
      <c r="F2" s="164"/>
      <c r="G2" s="164"/>
      <c r="H2" s="164"/>
      <c r="I2" s="164"/>
      <c r="J2" s="164"/>
      <c r="K2" s="164"/>
      <c r="L2" s="164"/>
      <c r="M2" s="425"/>
      <c r="N2" s="296"/>
    </row>
    <row r="3" spans="1:27" ht="18.5" thickBot="1">
      <c r="A3" s="597" t="s">
        <v>227</v>
      </c>
      <c r="B3" s="598"/>
      <c r="C3" s="598"/>
      <c r="D3" s="598"/>
      <c r="E3" s="599"/>
      <c r="F3" s="389"/>
      <c r="P3" s="426" t="s">
        <v>225</v>
      </c>
      <c r="Q3" s="427">
        <v>27</v>
      </c>
      <c r="R3" s="247" t="s">
        <v>228</v>
      </c>
      <c r="S3" s="395"/>
      <c r="T3" t="s">
        <v>229</v>
      </c>
    </row>
    <row r="4" spans="1:27" s="246" customFormat="1" ht="37.5" customHeight="1">
      <c r="A4" s="623" t="s">
        <v>278</v>
      </c>
      <c r="B4" s="624"/>
      <c r="C4" s="624"/>
      <c r="D4" s="624"/>
      <c r="E4" s="625"/>
      <c r="F4" s="394"/>
      <c r="H4" s="642" t="s">
        <v>259</v>
      </c>
      <c r="I4" s="643"/>
      <c r="J4" s="644"/>
      <c r="K4" s="648" t="s">
        <v>270</v>
      </c>
      <c r="L4" s="640" t="s">
        <v>277</v>
      </c>
      <c r="M4" s="629" t="s">
        <v>273</v>
      </c>
      <c r="N4" s="630"/>
      <c r="P4" s="614" t="s">
        <v>235</v>
      </c>
      <c r="Q4" s="615"/>
      <c r="R4" s="615"/>
      <c r="S4" s="616"/>
      <c r="T4" s="580">
        <f>IF(P3&amp;Q3="平成27",2015,IF(P3&amp;Q3="平成28",2016,IF(P3&amp;Q3="平成29",2017,IF(P3&amp;Q3="平成30",2018,IF(P3&amp;Q3="平成31",2019,IF(P3&amp;Q3="令和2",2020,IF(P3&amp;Q3="令和3",2021,IF(P3&amp;Q3="令和4",2022,IF(P3&amp;Q3="令和5",2023,IF(P3&amp;Q3="令和6",2024,""))))))))))</f>
        <v>2015</v>
      </c>
      <c r="U4" s="592"/>
      <c r="V4" s="581"/>
    </row>
    <row r="5" spans="1:27" s="246" customFormat="1" ht="37.5" customHeight="1">
      <c r="A5" s="626"/>
      <c r="B5" s="627"/>
      <c r="C5" s="627"/>
      <c r="D5" s="627"/>
      <c r="E5" s="628"/>
      <c r="F5" s="394"/>
      <c r="H5" s="645"/>
      <c r="I5" s="646"/>
      <c r="J5" s="647"/>
      <c r="K5" s="649"/>
      <c r="L5" s="641"/>
      <c r="M5" s="400" t="s">
        <v>280</v>
      </c>
      <c r="N5" s="401" t="s">
        <v>272</v>
      </c>
      <c r="P5" s="617"/>
      <c r="Q5" s="618"/>
      <c r="R5" s="618"/>
      <c r="S5" s="619"/>
      <c r="T5" s="582"/>
      <c r="U5" s="601"/>
      <c r="V5" s="583"/>
    </row>
    <row r="6" spans="1:27" s="246" customFormat="1" ht="37.5" customHeight="1" thickBot="1">
      <c r="A6" s="605" t="s">
        <v>274</v>
      </c>
      <c r="B6" s="606"/>
      <c r="C6" s="606"/>
      <c r="D6" s="606"/>
      <c r="E6" s="607"/>
      <c r="F6" s="394"/>
      <c r="H6" s="396" t="str">
        <f>J12&amp;"の何倍？"</f>
        <v>0の何倍？</v>
      </c>
      <c r="I6" s="362">
        <v>1.2</v>
      </c>
      <c r="J6" s="399">
        <v>2</v>
      </c>
      <c r="K6" s="409">
        <v>160</v>
      </c>
      <c r="L6" s="410">
        <v>1</v>
      </c>
      <c r="M6" s="402">
        <v>7</v>
      </c>
      <c r="N6" s="403">
        <v>7</v>
      </c>
      <c r="P6" s="620"/>
      <c r="Q6" s="621"/>
      <c r="R6" s="621"/>
      <c r="S6" s="622"/>
      <c r="T6" s="584"/>
      <c r="U6" s="593"/>
      <c r="V6" s="585"/>
    </row>
    <row r="7" spans="1:27" ht="18.5" thickBot="1"/>
    <row r="8" spans="1:27" ht="18.75" customHeight="1" thickBot="1">
      <c r="A8" s="602" t="s">
        <v>201</v>
      </c>
      <c r="B8" s="303"/>
      <c r="C8" s="608" t="s">
        <v>226</v>
      </c>
      <c r="D8" s="609"/>
      <c r="E8" s="609"/>
      <c r="F8" s="610"/>
      <c r="I8" s="637" t="s">
        <v>248</v>
      </c>
      <c r="J8" s="638"/>
      <c r="K8" s="638"/>
      <c r="L8" s="638"/>
      <c r="M8" s="639"/>
      <c r="P8" s="631" t="s">
        <v>231</v>
      </c>
      <c r="Q8" s="632"/>
      <c r="R8" s="632"/>
      <c r="S8" s="633"/>
      <c r="T8" s="580" t="s">
        <v>232</v>
      </c>
      <c r="U8" s="592"/>
      <c r="V8" s="581"/>
      <c r="Z8" s="102"/>
    </row>
    <row r="9" spans="1:27" ht="18.75" customHeight="1" thickBot="1">
      <c r="A9" s="603"/>
      <c r="B9" s="245"/>
      <c r="C9" s="611"/>
      <c r="D9" s="612"/>
      <c r="E9" s="612"/>
      <c r="F9" s="613"/>
      <c r="G9" s="304"/>
      <c r="H9" s="304"/>
      <c r="I9" s="305" t="s">
        <v>249</v>
      </c>
      <c r="J9" s="306">
        <f>IF(M6&gt;N6,"入力確認",IF(N6-M6&gt;M6/73*12,0,ROUND(((M6/73*12)-(N6-M6))/(M6/73*12)*(SUMIFS('処改１(基礎分)'!C$7:C$142,'処改１(基礎分)'!$A$7:$A$142,シミュ２!$D$9,'処改１(基礎分)'!$B$7:$B$142,シミュ２!$Y$11)+SUMIFS('処改１(基礎分)'!F$7:F$142,'処改１(基礎分)'!$A$7:$A$142,シミュ２!$D$9,'処改１(基礎分)'!$B$7:$B$142,シミュ２!$Y$11))*IF(L6&lt;0.73,0,(L6-0.73)/0.27),-1)))</f>
        <v>12300</v>
      </c>
      <c r="K9" s="307">
        <f>ROUND($J9*I6,-1)</f>
        <v>14760</v>
      </c>
      <c r="L9" s="308">
        <f>ROUND($J9*J6,-1)</f>
        <v>24600</v>
      </c>
      <c r="M9" s="308">
        <f>ROUND($J9/K6,0)</f>
        <v>77</v>
      </c>
      <c r="P9" s="634"/>
      <c r="Q9" s="635"/>
      <c r="R9" s="635"/>
      <c r="S9" s="636"/>
      <c r="T9" s="582"/>
      <c r="U9" s="601"/>
      <c r="V9" s="583"/>
      <c r="Z9" s="411"/>
    </row>
    <row r="10" spans="1:27" ht="18.75" hidden="1" customHeight="1">
      <c r="A10" s="603"/>
      <c r="B10" s="245"/>
      <c r="C10" s="317"/>
      <c r="D10" s="318"/>
      <c r="E10" s="319"/>
      <c r="F10" s="319"/>
      <c r="G10" s="304"/>
      <c r="H10" s="304"/>
      <c r="I10" s="329" t="s">
        <v>254</v>
      </c>
      <c r="J10" s="397">
        <f>J11+C11</f>
        <v>5200</v>
      </c>
      <c r="K10" s="398">
        <f>D11+K11</f>
        <v>6240</v>
      </c>
      <c r="L10" s="328">
        <f>E11+L11</f>
        <v>10400</v>
      </c>
      <c r="M10" s="328">
        <f>F11+M11</f>
        <v>33</v>
      </c>
      <c r="N10" s="408"/>
      <c r="P10" s="634"/>
      <c r="Q10" s="635"/>
      <c r="R10" s="635"/>
      <c r="S10" s="636"/>
      <c r="T10" s="582"/>
      <c r="U10" s="601"/>
      <c r="V10" s="583"/>
    </row>
    <row r="11" spans="1:27" ht="18.5" thickBot="1">
      <c r="A11" s="603"/>
      <c r="B11" s="243"/>
      <c r="C11" s="417"/>
      <c r="D11" s="418"/>
      <c r="E11" s="404"/>
      <c r="F11" s="404"/>
      <c r="G11" s="304" t="s">
        <v>279</v>
      </c>
      <c r="H11" s="304"/>
      <c r="I11" s="326" t="s">
        <v>250</v>
      </c>
      <c r="J11" s="18">
        <f>IF(M6&gt;N6,"入力確認",IF(N6-M6&gt;M6/73*12,0,ROUND(((M6/73*12)-(N6-M6))/(M6/73*12)*(SUMIFS('処改１(基礎分)'!D$7:D$142,'処改１(基礎分)'!$A$7:$A$142,シミュ２!$D$9,'処改１(基礎分)'!$B$7:$B$142,シミュ２!$Y$11)+SUMIFS('処改１(基礎分)'!G$7:G$142,'処改１(基礎分)'!$A$7:$A$142,シミュ２!$D$9,'処改１(基礎分)'!$B$7:$B$142,シミュ２!$Y$11))*IF(L6&lt;0.73,0,(L6-0.73)/0.27),-1)))</f>
        <v>5200</v>
      </c>
      <c r="K11" s="320">
        <f>ROUND($J11*I6,-1)</f>
        <v>6240</v>
      </c>
      <c r="L11" s="321">
        <f>ROUND($J11*J6,-1)</f>
        <v>10400</v>
      </c>
      <c r="M11" s="321">
        <f>ROUND($J11/K6,0)</f>
        <v>33</v>
      </c>
      <c r="P11" s="634"/>
      <c r="Q11" s="635"/>
      <c r="R11" s="635"/>
      <c r="S11" s="636"/>
      <c r="T11" s="582"/>
      <c r="U11" s="601"/>
      <c r="V11" s="583"/>
      <c r="Z11" s="411"/>
      <c r="AA11" s="411"/>
    </row>
    <row r="12" spans="1:27" ht="18.5" thickBot="1">
      <c r="A12" s="604"/>
      <c r="B12" s="302"/>
      <c r="C12" s="414"/>
      <c r="D12" s="415"/>
      <c r="E12" s="416"/>
      <c r="F12" s="323" t="s">
        <v>269</v>
      </c>
      <c r="G12" s="304" t="s">
        <v>253</v>
      </c>
      <c r="H12" s="304"/>
      <c r="I12" s="327" t="s">
        <v>251</v>
      </c>
      <c r="J12" s="324">
        <f>C12</f>
        <v>0</v>
      </c>
      <c r="K12" s="322">
        <f>D12</f>
        <v>0</v>
      </c>
      <c r="L12" s="323">
        <f>E12</f>
        <v>0</v>
      </c>
      <c r="M12" s="323" t="s">
        <v>269</v>
      </c>
      <c r="P12" s="252">
        <f>J12</f>
        <v>0</v>
      </c>
      <c r="Q12" s="251">
        <f>K12</f>
        <v>0</v>
      </c>
      <c r="R12" s="253">
        <f>L12</f>
        <v>0</v>
      </c>
      <c r="S12" s="251" t="s">
        <v>269</v>
      </c>
      <c r="T12" s="584"/>
      <c r="U12" s="593"/>
      <c r="V12" s="585"/>
    </row>
    <row r="13" spans="1:27">
      <c r="A13" s="245" t="s">
        <v>161</v>
      </c>
      <c r="B13" s="222">
        <v>1</v>
      </c>
      <c r="C13" s="417"/>
      <c r="D13" s="418"/>
      <c r="E13" s="404"/>
      <c r="F13" s="404"/>
      <c r="G13" s="304" t="s">
        <v>247</v>
      </c>
      <c r="H13" s="304"/>
      <c r="I13" s="325">
        <v>0</v>
      </c>
      <c r="J13" s="312">
        <f>C13+$I13*J$11+J$9</f>
        <v>12300</v>
      </c>
      <c r="K13" s="313">
        <f>D13+$I13*K$11+K$9</f>
        <v>14760</v>
      </c>
      <c r="L13" s="314">
        <f>E13+$I13*L$11+L$9</f>
        <v>24600</v>
      </c>
      <c r="M13" s="314">
        <f>F13+$I13*M$11+M$9</f>
        <v>77</v>
      </c>
      <c r="P13" s="419"/>
      <c r="Q13" s="420"/>
      <c r="R13" s="405"/>
      <c r="S13" s="405"/>
      <c r="T13" s="77" t="str">
        <f>IF(P3&amp;Q3="令和2","平成",P3)</f>
        <v>平成</v>
      </c>
      <c r="U13" s="77">
        <f>IF(P3&amp;Q3="令和2",31,Q3-1)</f>
        <v>26</v>
      </c>
      <c r="V13" s="256" t="str">
        <f>T13&amp;U13</f>
        <v>平成26</v>
      </c>
      <c r="Z13" s="102"/>
      <c r="AA13" s="102"/>
    </row>
    <row r="14" spans="1:27">
      <c r="A14" s="243" t="s">
        <v>162</v>
      </c>
      <c r="B14" s="220">
        <v>2</v>
      </c>
      <c r="C14" s="21">
        <f>C13+C11</f>
        <v>0</v>
      </c>
      <c r="D14" s="7">
        <f t="shared" ref="D14:E14" si="0">D13+D11</f>
        <v>0</v>
      </c>
      <c r="E14" s="22">
        <f t="shared" si="0"/>
        <v>0</v>
      </c>
      <c r="F14" s="22">
        <f>F13+F11</f>
        <v>0</v>
      </c>
      <c r="I14" s="220">
        <v>1</v>
      </c>
      <c r="J14" s="315">
        <f t="shared" ref="J14:J52" si="1">C14+$I14*J$11+J$9</f>
        <v>17500</v>
      </c>
      <c r="K14" s="316">
        <f t="shared" ref="K14:K52" si="2">D14+$I14*K$11+K$9</f>
        <v>21000</v>
      </c>
      <c r="L14" s="227">
        <f t="shared" ref="L14:L52" si="3">E14+$I14*L$11+L$9</f>
        <v>35000</v>
      </c>
      <c r="M14" s="227">
        <f t="shared" ref="M14:M52" si="4">F14+$I14*M$11+M$9</f>
        <v>110</v>
      </c>
      <c r="P14" s="421"/>
      <c r="Q14" s="422"/>
      <c r="R14" s="406"/>
      <c r="S14" s="406"/>
      <c r="T14" s="31" t="str">
        <f>IF(T13&amp;U13="令和2","平成",T13)</f>
        <v>平成</v>
      </c>
      <c r="U14" s="31">
        <f>IF(T13&amp;U13="令和2",31,U13-1)</f>
        <v>25</v>
      </c>
      <c r="V14" s="254" t="str">
        <f t="shared" ref="V14:V52" si="5">T14&amp;U14</f>
        <v>平成25</v>
      </c>
      <c r="Z14" s="102"/>
      <c r="AA14" s="102"/>
    </row>
    <row r="15" spans="1:27">
      <c r="A15" s="243" t="s">
        <v>163</v>
      </c>
      <c r="B15" s="220">
        <v>3</v>
      </c>
      <c r="C15" s="21">
        <f>C14+C$11</f>
        <v>0</v>
      </c>
      <c r="D15" s="7">
        <f t="shared" ref="D15:E15" si="6">D14+D$11</f>
        <v>0</v>
      </c>
      <c r="E15" s="22">
        <f t="shared" si="6"/>
        <v>0</v>
      </c>
      <c r="F15" s="22">
        <f>F14+F$11</f>
        <v>0</v>
      </c>
      <c r="I15" s="220">
        <f>I14+1</f>
        <v>2</v>
      </c>
      <c r="J15" s="315">
        <f t="shared" si="1"/>
        <v>22700</v>
      </c>
      <c r="K15" s="316">
        <f t="shared" si="2"/>
        <v>27240</v>
      </c>
      <c r="L15" s="227">
        <f t="shared" si="3"/>
        <v>45400</v>
      </c>
      <c r="M15" s="227">
        <f t="shared" si="4"/>
        <v>143</v>
      </c>
      <c r="P15" s="421"/>
      <c r="Q15" s="422"/>
      <c r="R15" s="406"/>
      <c r="S15" s="406"/>
      <c r="T15" s="220" t="str">
        <f t="shared" ref="T15:T37" si="7">IF(T14&amp;U14="令和2","平成",T14)</f>
        <v>平成</v>
      </c>
      <c r="U15" s="220">
        <f t="shared" ref="U15:U38" si="8">IF(T14&amp;U14="令和2",31,U14-1)</f>
        <v>24</v>
      </c>
      <c r="V15" s="254" t="str">
        <f t="shared" si="5"/>
        <v>平成24</v>
      </c>
      <c r="AA15" s="296"/>
    </row>
    <row r="16" spans="1:27">
      <c r="A16" s="243" t="s">
        <v>164</v>
      </c>
      <c r="B16" s="220">
        <v>4</v>
      </c>
      <c r="C16" s="21">
        <f t="shared" ref="C16:C52" si="9">C15+C$11</f>
        <v>0</v>
      </c>
      <c r="D16" s="7">
        <f t="shared" ref="D16:D52" si="10">D15+D$11</f>
        <v>0</v>
      </c>
      <c r="E16" s="22">
        <f t="shared" ref="E16:E52" si="11">E15+E$11</f>
        <v>0</v>
      </c>
      <c r="F16" s="22">
        <f t="shared" ref="F16:F52" si="12">F15+F$11</f>
        <v>0</v>
      </c>
      <c r="I16" s="220">
        <f t="shared" ref="I16:I52" si="13">I15+1</f>
        <v>3</v>
      </c>
      <c r="J16" s="315">
        <f t="shared" si="1"/>
        <v>27900</v>
      </c>
      <c r="K16" s="316">
        <f t="shared" si="2"/>
        <v>33480</v>
      </c>
      <c r="L16" s="227">
        <f t="shared" si="3"/>
        <v>55800</v>
      </c>
      <c r="M16" s="227">
        <f t="shared" si="4"/>
        <v>176</v>
      </c>
      <c r="P16" s="421"/>
      <c r="Q16" s="422"/>
      <c r="R16" s="406"/>
      <c r="S16" s="406"/>
      <c r="T16" s="220" t="str">
        <f t="shared" si="7"/>
        <v>平成</v>
      </c>
      <c r="U16" s="220">
        <f t="shared" si="8"/>
        <v>23</v>
      </c>
      <c r="V16" s="254" t="str">
        <f t="shared" si="5"/>
        <v>平成23</v>
      </c>
    </row>
    <row r="17" spans="1:29">
      <c r="A17" s="243" t="s">
        <v>165</v>
      </c>
      <c r="B17" s="220">
        <v>5</v>
      </c>
      <c r="C17" s="21">
        <f t="shared" si="9"/>
        <v>0</v>
      </c>
      <c r="D17" s="7">
        <f t="shared" si="10"/>
        <v>0</v>
      </c>
      <c r="E17" s="22">
        <f t="shared" si="11"/>
        <v>0</v>
      </c>
      <c r="F17" s="22">
        <f t="shared" si="12"/>
        <v>0</v>
      </c>
      <c r="I17" s="220">
        <f t="shared" si="13"/>
        <v>4</v>
      </c>
      <c r="J17" s="315">
        <f t="shared" si="1"/>
        <v>33100</v>
      </c>
      <c r="K17" s="316">
        <f t="shared" si="2"/>
        <v>39720</v>
      </c>
      <c r="L17" s="227">
        <f t="shared" si="3"/>
        <v>66200</v>
      </c>
      <c r="M17" s="227">
        <f t="shared" si="4"/>
        <v>209</v>
      </c>
      <c r="P17" s="421"/>
      <c r="Q17" s="422"/>
      <c r="R17" s="406"/>
      <c r="S17" s="406"/>
      <c r="T17" s="220" t="str">
        <f t="shared" si="7"/>
        <v>平成</v>
      </c>
      <c r="U17" s="220">
        <f t="shared" si="8"/>
        <v>22</v>
      </c>
      <c r="V17" s="254" t="str">
        <f t="shared" si="5"/>
        <v>平成22</v>
      </c>
    </row>
    <row r="18" spans="1:29">
      <c r="A18" s="243" t="s">
        <v>166</v>
      </c>
      <c r="B18" s="220">
        <v>6</v>
      </c>
      <c r="C18" s="21">
        <f t="shared" si="9"/>
        <v>0</v>
      </c>
      <c r="D18" s="7">
        <f t="shared" si="10"/>
        <v>0</v>
      </c>
      <c r="E18" s="22">
        <f t="shared" si="11"/>
        <v>0</v>
      </c>
      <c r="F18" s="22">
        <f t="shared" si="12"/>
        <v>0</v>
      </c>
      <c r="I18" s="220">
        <f t="shared" si="13"/>
        <v>5</v>
      </c>
      <c r="J18" s="315">
        <f t="shared" si="1"/>
        <v>38300</v>
      </c>
      <c r="K18" s="316">
        <f t="shared" si="2"/>
        <v>45960</v>
      </c>
      <c r="L18" s="227">
        <f t="shared" si="3"/>
        <v>76600</v>
      </c>
      <c r="M18" s="227">
        <f t="shared" si="4"/>
        <v>242</v>
      </c>
      <c r="P18" s="421"/>
      <c r="Q18" s="422"/>
      <c r="R18" s="406"/>
      <c r="S18" s="406"/>
      <c r="T18" s="220" t="str">
        <f t="shared" si="7"/>
        <v>平成</v>
      </c>
      <c r="U18" s="220">
        <f t="shared" si="8"/>
        <v>21</v>
      </c>
      <c r="V18" s="254" t="str">
        <f t="shared" si="5"/>
        <v>平成21</v>
      </c>
    </row>
    <row r="19" spans="1:29">
      <c r="A19" s="243" t="s">
        <v>167</v>
      </c>
      <c r="B19" s="220">
        <v>7</v>
      </c>
      <c r="C19" s="21">
        <f t="shared" si="9"/>
        <v>0</v>
      </c>
      <c r="D19" s="7">
        <f t="shared" si="10"/>
        <v>0</v>
      </c>
      <c r="E19" s="22">
        <f t="shared" si="11"/>
        <v>0</v>
      </c>
      <c r="F19" s="22">
        <f t="shared" si="12"/>
        <v>0</v>
      </c>
      <c r="I19" s="220">
        <f t="shared" si="13"/>
        <v>6</v>
      </c>
      <c r="J19" s="315">
        <f t="shared" si="1"/>
        <v>43500</v>
      </c>
      <c r="K19" s="316">
        <f t="shared" si="2"/>
        <v>52200</v>
      </c>
      <c r="L19" s="227">
        <f t="shared" si="3"/>
        <v>87000</v>
      </c>
      <c r="M19" s="227">
        <f t="shared" si="4"/>
        <v>275</v>
      </c>
      <c r="P19" s="421"/>
      <c r="Q19" s="422"/>
      <c r="R19" s="406"/>
      <c r="S19" s="406"/>
      <c r="T19" s="220" t="str">
        <f t="shared" si="7"/>
        <v>平成</v>
      </c>
      <c r="U19" s="220">
        <f t="shared" si="8"/>
        <v>20</v>
      </c>
      <c r="V19" s="254" t="str">
        <f t="shared" si="5"/>
        <v>平成20</v>
      </c>
    </row>
    <row r="20" spans="1:29">
      <c r="A20" s="243" t="s">
        <v>168</v>
      </c>
      <c r="B20" s="220">
        <v>8</v>
      </c>
      <c r="C20" s="21">
        <f t="shared" si="9"/>
        <v>0</v>
      </c>
      <c r="D20" s="7">
        <f t="shared" si="10"/>
        <v>0</v>
      </c>
      <c r="E20" s="22">
        <f t="shared" si="11"/>
        <v>0</v>
      </c>
      <c r="F20" s="22">
        <f t="shared" si="12"/>
        <v>0</v>
      </c>
      <c r="I20" s="220">
        <f t="shared" si="13"/>
        <v>7</v>
      </c>
      <c r="J20" s="315">
        <f t="shared" si="1"/>
        <v>48700</v>
      </c>
      <c r="K20" s="316">
        <f t="shared" si="2"/>
        <v>58440</v>
      </c>
      <c r="L20" s="227">
        <f t="shared" si="3"/>
        <v>97400</v>
      </c>
      <c r="M20" s="227">
        <f t="shared" si="4"/>
        <v>308</v>
      </c>
      <c r="P20" s="421"/>
      <c r="Q20" s="422"/>
      <c r="R20" s="406"/>
      <c r="S20" s="406"/>
      <c r="T20" s="220" t="str">
        <f t="shared" si="7"/>
        <v>平成</v>
      </c>
      <c r="U20" s="220">
        <f t="shared" si="8"/>
        <v>19</v>
      </c>
      <c r="V20" s="254" t="str">
        <f t="shared" si="5"/>
        <v>平成19</v>
      </c>
      <c r="AC20" s="411"/>
    </row>
    <row r="21" spans="1:29">
      <c r="A21" s="243" t="s">
        <v>169</v>
      </c>
      <c r="B21" s="220">
        <v>9</v>
      </c>
      <c r="C21" s="21">
        <f t="shared" si="9"/>
        <v>0</v>
      </c>
      <c r="D21" s="7">
        <f t="shared" si="10"/>
        <v>0</v>
      </c>
      <c r="E21" s="22">
        <f t="shared" si="11"/>
        <v>0</v>
      </c>
      <c r="F21" s="22">
        <f t="shared" si="12"/>
        <v>0</v>
      </c>
      <c r="I21" s="220">
        <f t="shared" si="13"/>
        <v>8</v>
      </c>
      <c r="J21" s="315">
        <f t="shared" si="1"/>
        <v>53900</v>
      </c>
      <c r="K21" s="316">
        <f t="shared" si="2"/>
        <v>64680</v>
      </c>
      <c r="L21" s="227">
        <f t="shared" si="3"/>
        <v>107800</v>
      </c>
      <c r="M21" s="227">
        <f t="shared" si="4"/>
        <v>341</v>
      </c>
      <c r="P21" s="421"/>
      <c r="Q21" s="422"/>
      <c r="R21" s="406"/>
      <c r="S21" s="406"/>
      <c r="T21" s="220" t="str">
        <f t="shared" si="7"/>
        <v>平成</v>
      </c>
      <c r="U21" s="220">
        <f t="shared" si="8"/>
        <v>18</v>
      </c>
      <c r="V21" s="254" t="str">
        <f t="shared" si="5"/>
        <v>平成18</v>
      </c>
    </row>
    <row r="22" spans="1:29">
      <c r="A22" s="243" t="s">
        <v>170</v>
      </c>
      <c r="B22" s="220">
        <v>10</v>
      </c>
      <c r="C22" s="21">
        <f t="shared" si="9"/>
        <v>0</v>
      </c>
      <c r="D22" s="7">
        <f t="shared" si="10"/>
        <v>0</v>
      </c>
      <c r="E22" s="22">
        <f t="shared" si="11"/>
        <v>0</v>
      </c>
      <c r="F22" s="22">
        <f t="shared" si="12"/>
        <v>0</v>
      </c>
      <c r="I22" s="220">
        <f t="shared" si="13"/>
        <v>9</v>
      </c>
      <c r="J22" s="315">
        <f t="shared" si="1"/>
        <v>59100</v>
      </c>
      <c r="K22" s="316">
        <f t="shared" si="2"/>
        <v>70920</v>
      </c>
      <c r="L22" s="227">
        <f t="shared" si="3"/>
        <v>118200</v>
      </c>
      <c r="M22" s="227">
        <f t="shared" si="4"/>
        <v>374</v>
      </c>
      <c r="P22" s="421"/>
      <c r="Q22" s="422"/>
      <c r="R22" s="406"/>
      <c r="S22" s="406"/>
      <c r="T22" s="220" t="str">
        <f t="shared" si="7"/>
        <v>平成</v>
      </c>
      <c r="U22" s="220">
        <f t="shared" si="8"/>
        <v>17</v>
      </c>
      <c r="V22" s="254" t="str">
        <f t="shared" si="5"/>
        <v>平成17</v>
      </c>
      <c r="X22" s="296"/>
    </row>
    <row r="23" spans="1:29">
      <c r="A23" s="243" t="s">
        <v>171</v>
      </c>
      <c r="B23" s="220">
        <v>11</v>
      </c>
      <c r="C23" s="21">
        <f t="shared" si="9"/>
        <v>0</v>
      </c>
      <c r="D23" s="7">
        <f t="shared" si="10"/>
        <v>0</v>
      </c>
      <c r="E23" s="22">
        <f t="shared" si="11"/>
        <v>0</v>
      </c>
      <c r="F23" s="22">
        <f t="shared" si="12"/>
        <v>0</v>
      </c>
      <c r="I23" s="220">
        <f t="shared" si="13"/>
        <v>10</v>
      </c>
      <c r="J23" s="315">
        <f t="shared" si="1"/>
        <v>64300</v>
      </c>
      <c r="K23" s="316">
        <f t="shared" si="2"/>
        <v>77160</v>
      </c>
      <c r="L23" s="227">
        <f t="shared" si="3"/>
        <v>128600</v>
      </c>
      <c r="M23" s="227">
        <f t="shared" si="4"/>
        <v>407</v>
      </c>
      <c r="P23" s="421"/>
      <c r="Q23" s="422"/>
      <c r="R23" s="406"/>
      <c r="S23" s="406"/>
      <c r="T23" s="220" t="str">
        <f t="shared" si="7"/>
        <v>平成</v>
      </c>
      <c r="U23" s="220">
        <f t="shared" si="8"/>
        <v>16</v>
      </c>
      <c r="V23" s="254" t="str">
        <f t="shared" si="5"/>
        <v>平成16</v>
      </c>
    </row>
    <row r="24" spans="1:29">
      <c r="A24" s="243" t="s">
        <v>172</v>
      </c>
      <c r="B24" s="220">
        <v>12</v>
      </c>
      <c r="C24" s="21">
        <f t="shared" si="9"/>
        <v>0</v>
      </c>
      <c r="D24" s="7">
        <f t="shared" si="10"/>
        <v>0</v>
      </c>
      <c r="E24" s="22">
        <f t="shared" si="11"/>
        <v>0</v>
      </c>
      <c r="F24" s="22">
        <f t="shared" si="12"/>
        <v>0</v>
      </c>
      <c r="I24" s="220">
        <f t="shared" si="13"/>
        <v>11</v>
      </c>
      <c r="J24" s="315">
        <f t="shared" si="1"/>
        <v>69500</v>
      </c>
      <c r="K24" s="316">
        <f t="shared" si="2"/>
        <v>83400</v>
      </c>
      <c r="L24" s="227">
        <f t="shared" si="3"/>
        <v>139000</v>
      </c>
      <c r="M24" s="227">
        <f t="shared" si="4"/>
        <v>440</v>
      </c>
      <c r="P24" s="421"/>
      <c r="Q24" s="422"/>
      <c r="R24" s="406"/>
      <c r="S24" s="406"/>
      <c r="T24" s="220" t="str">
        <f t="shared" si="7"/>
        <v>平成</v>
      </c>
      <c r="U24" s="220">
        <f t="shared" si="8"/>
        <v>15</v>
      </c>
      <c r="V24" s="254" t="str">
        <f t="shared" si="5"/>
        <v>平成15</v>
      </c>
    </row>
    <row r="25" spans="1:29">
      <c r="A25" s="243" t="s">
        <v>173</v>
      </c>
      <c r="B25" s="220">
        <v>13</v>
      </c>
      <c r="C25" s="21">
        <f t="shared" si="9"/>
        <v>0</v>
      </c>
      <c r="D25" s="7">
        <f t="shared" si="10"/>
        <v>0</v>
      </c>
      <c r="E25" s="22">
        <f t="shared" si="11"/>
        <v>0</v>
      </c>
      <c r="F25" s="22">
        <f t="shared" si="12"/>
        <v>0</v>
      </c>
      <c r="I25" s="220">
        <f t="shared" si="13"/>
        <v>12</v>
      </c>
      <c r="J25" s="315">
        <f t="shared" si="1"/>
        <v>74700</v>
      </c>
      <c r="K25" s="316">
        <f t="shared" si="2"/>
        <v>89640</v>
      </c>
      <c r="L25" s="227">
        <f t="shared" si="3"/>
        <v>149400</v>
      </c>
      <c r="M25" s="227">
        <f t="shared" si="4"/>
        <v>473</v>
      </c>
      <c r="P25" s="421"/>
      <c r="Q25" s="422"/>
      <c r="R25" s="406"/>
      <c r="S25" s="406"/>
      <c r="T25" s="220" t="str">
        <f t="shared" si="7"/>
        <v>平成</v>
      </c>
      <c r="U25" s="220">
        <f t="shared" si="8"/>
        <v>14</v>
      </c>
      <c r="V25" s="254" t="str">
        <f t="shared" si="5"/>
        <v>平成14</v>
      </c>
    </row>
    <row r="26" spans="1:29">
      <c r="A26" s="243" t="s">
        <v>174</v>
      </c>
      <c r="B26" s="220">
        <v>14</v>
      </c>
      <c r="C26" s="21">
        <f t="shared" si="9"/>
        <v>0</v>
      </c>
      <c r="D26" s="7">
        <f t="shared" si="10"/>
        <v>0</v>
      </c>
      <c r="E26" s="22">
        <f t="shared" si="11"/>
        <v>0</v>
      </c>
      <c r="F26" s="22">
        <f t="shared" si="12"/>
        <v>0</v>
      </c>
      <c r="I26" s="220">
        <f t="shared" si="13"/>
        <v>13</v>
      </c>
      <c r="J26" s="315">
        <f t="shared" si="1"/>
        <v>79900</v>
      </c>
      <c r="K26" s="316">
        <f t="shared" si="2"/>
        <v>95880</v>
      </c>
      <c r="L26" s="227">
        <f t="shared" si="3"/>
        <v>159800</v>
      </c>
      <c r="M26" s="227">
        <f t="shared" si="4"/>
        <v>506</v>
      </c>
      <c r="P26" s="421"/>
      <c r="Q26" s="422"/>
      <c r="R26" s="406"/>
      <c r="S26" s="406"/>
      <c r="T26" s="220" t="str">
        <f t="shared" si="7"/>
        <v>平成</v>
      </c>
      <c r="U26" s="220">
        <f t="shared" si="8"/>
        <v>13</v>
      </c>
      <c r="V26" s="254" t="str">
        <f t="shared" si="5"/>
        <v>平成13</v>
      </c>
    </row>
    <row r="27" spans="1:29">
      <c r="A27" s="243" t="s">
        <v>175</v>
      </c>
      <c r="B27" s="220">
        <v>15</v>
      </c>
      <c r="C27" s="21">
        <f t="shared" si="9"/>
        <v>0</v>
      </c>
      <c r="D27" s="7">
        <f t="shared" si="10"/>
        <v>0</v>
      </c>
      <c r="E27" s="22">
        <f t="shared" si="11"/>
        <v>0</v>
      </c>
      <c r="F27" s="22">
        <f t="shared" si="12"/>
        <v>0</v>
      </c>
      <c r="I27" s="220">
        <f t="shared" si="13"/>
        <v>14</v>
      </c>
      <c r="J27" s="315">
        <f t="shared" si="1"/>
        <v>85100</v>
      </c>
      <c r="K27" s="316">
        <f t="shared" si="2"/>
        <v>102120</v>
      </c>
      <c r="L27" s="227">
        <f t="shared" si="3"/>
        <v>170200</v>
      </c>
      <c r="M27" s="227">
        <f t="shared" si="4"/>
        <v>539</v>
      </c>
      <c r="P27" s="421"/>
      <c r="Q27" s="422"/>
      <c r="R27" s="406"/>
      <c r="S27" s="406"/>
      <c r="T27" s="220" t="str">
        <f t="shared" si="7"/>
        <v>平成</v>
      </c>
      <c r="U27" s="220">
        <f t="shared" si="8"/>
        <v>12</v>
      </c>
      <c r="V27" s="254" t="str">
        <f t="shared" si="5"/>
        <v>平成12</v>
      </c>
    </row>
    <row r="28" spans="1:29">
      <c r="A28" s="243" t="s">
        <v>176</v>
      </c>
      <c r="B28" s="220">
        <v>16</v>
      </c>
      <c r="C28" s="21">
        <f t="shared" si="9"/>
        <v>0</v>
      </c>
      <c r="D28" s="7">
        <f t="shared" si="10"/>
        <v>0</v>
      </c>
      <c r="E28" s="22">
        <f t="shared" si="11"/>
        <v>0</v>
      </c>
      <c r="F28" s="22">
        <f t="shared" si="12"/>
        <v>0</v>
      </c>
      <c r="I28" s="220">
        <f t="shared" si="13"/>
        <v>15</v>
      </c>
      <c r="J28" s="315">
        <f t="shared" si="1"/>
        <v>90300</v>
      </c>
      <c r="K28" s="316">
        <f t="shared" si="2"/>
        <v>108360</v>
      </c>
      <c r="L28" s="227">
        <f t="shared" si="3"/>
        <v>180600</v>
      </c>
      <c r="M28" s="227">
        <f t="shared" si="4"/>
        <v>572</v>
      </c>
      <c r="P28" s="421"/>
      <c r="Q28" s="422"/>
      <c r="R28" s="406"/>
      <c r="S28" s="406"/>
      <c r="T28" s="220" t="str">
        <f t="shared" si="7"/>
        <v>平成</v>
      </c>
      <c r="U28" s="220">
        <f t="shared" si="8"/>
        <v>11</v>
      </c>
      <c r="V28" s="254" t="str">
        <f t="shared" si="5"/>
        <v>平成11</v>
      </c>
    </row>
    <row r="29" spans="1:29">
      <c r="A29" s="243" t="s">
        <v>177</v>
      </c>
      <c r="B29" s="220">
        <v>17</v>
      </c>
      <c r="C29" s="21">
        <f t="shared" si="9"/>
        <v>0</v>
      </c>
      <c r="D29" s="7">
        <f t="shared" si="10"/>
        <v>0</v>
      </c>
      <c r="E29" s="22">
        <f t="shared" si="11"/>
        <v>0</v>
      </c>
      <c r="F29" s="22">
        <f t="shared" si="12"/>
        <v>0</v>
      </c>
      <c r="I29" s="220">
        <f t="shared" si="13"/>
        <v>16</v>
      </c>
      <c r="J29" s="315">
        <f t="shared" si="1"/>
        <v>95500</v>
      </c>
      <c r="K29" s="316">
        <f t="shared" si="2"/>
        <v>114600</v>
      </c>
      <c r="L29" s="227">
        <f t="shared" si="3"/>
        <v>191000</v>
      </c>
      <c r="M29" s="227">
        <f t="shared" si="4"/>
        <v>605</v>
      </c>
      <c r="P29" s="421"/>
      <c r="Q29" s="422"/>
      <c r="R29" s="406"/>
      <c r="S29" s="406"/>
      <c r="T29" s="220" t="str">
        <f t="shared" si="7"/>
        <v>平成</v>
      </c>
      <c r="U29" s="220">
        <f t="shared" si="8"/>
        <v>10</v>
      </c>
      <c r="V29" s="254" t="str">
        <f t="shared" si="5"/>
        <v>平成10</v>
      </c>
    </row>
    <row r="30" spans="1:29">
      <c r="A30" s="243" t="s">
        <v>178</v>
      </c>
      <c r="B30" s="220">
        <v>18</v>
      </c>
      <c r="C30" s="21">
        <f t="shared" si="9"/>
        <v>0</v>
      </c>
      <c r="D30" s="7">
        <f t="shared" si="10"/>
        <v>0</v>
      </c>
      <c r="E30" s="22">
        <f t="shared" si="11"/>
        <v>0</v>
      </c>
      <c r="F30" s="22">
        <f t="shared" si="12"/>
        <v>0</v>
      </c>
      <c r="I30" s="220">
        <f t="shared" si="13"/>
        <v>17</v>
      </c>
      <c r="J30" s="315">
        <f t="shared" si="1"/>
        <v>100700</v>
      </c>
      <c r="K30" s="316">
        <f t="shared" si="2"/>
        <v>120840</v>
      </c>
      <c r="L30" s="227">
        <f t="shared" si="3"/>
        <v>201400</v>
      </c>
      <c r="M30" s="227">
        <f t="shared" si="4"/>
        <v>638</v>
      </c>
      <c r="P30" s="421"/>
      <c r="Q30" s="422"/>
      <c r="R30" s="406"/>
      <c r="S30" s="406"/>
      <c r="T30" s="220" t="str">
        <f t="shared" si="7"/>
        <v>平成</v>
      </c>
      <c r="U30" s="220">
        <f t="shared" si="8"/>
        <v>9</v>
      </c>
      <c r="V30" s="254" t="str">
        <f t="shared" si="5"/>
        <v>平成9</v>
      </c>
    </row>
    <row r="31" spans="1:29">
      <c r="A31" s="243" t="s">
        <v>179</v>
      </c>
      <c r="B31" s="220">
        <v>19</v>
      </c>
      <c r="C31" s="21">
        <f t="shared" si="9"/>
        <v>0</v>
      </c>
      <c r="D31" s="7">
        <f t="shared" si="10"/>
        <v>0</v>
      </c>
      <c r="E31" s="22">
        <f t="shared" si="11"/>
        <v>0</v>
      </c>
      <c r="F31" s="22">
        <f t="shared" si="12"/>
        <v>0</v>
      </c>
      <c r="I31" s="220">
        <f t="shared" si="13"/>
        <v>18</v>
      </c>
      <c r="J31" s="315">
        <f t="shared" si="1"/>
        <v>105900</v>
      </c>
      <c r="K31" s="316">
        <f t="shared" si="2"/>
        <v>127080</v>
      </c>
      <c r="L31" s="227">
        <f t="shared" si="3"/>
        <v>211800</v>
      </c>
      <c r="M31" s="227">
        <f t="shared" si="4"/>
        <v>671</v>
      </c>
      <c r="P31" s="421"/>
      <c r="Q31" s="422"/>
      <c r="R31" s="406"/>
      <c r="S31" s="406"/>
      <c r="T31" s="220" t="str">
        <f t="shared" si="7"/>
        <v>平成</v>
      </c>
      <c r="U31" s="220">
        <f t="shared" si="8"/>
        <v>8</v>
      </c>
      <c r="V31" s="254" t="str">
        <f t="shared" si="5"/>
        <v>平成8</v>
      </c>
    </row>
    <row r="32" spans="1:29">
      <c r="A32" s="243" t="s">
        <v>180</v>
      </c>
      <c r="B32" s="220">
        <v>20</v>
      </c>
      <c r="C32" s="21">
        <f t="shared" si="9"/>
        <v>0</v>
      </c>
      <c r="D32" s="7">
        <f t="shared" si="10"/>
        <v>0</v>
      </c>
      <c r="E32" s="22">
        <f t="shared" si="11"/>
        <v>0</v>
      </c>
      <c r="F32" s="22">
        <f t="shared" si="12"/>
        <v>0</v>
      </c>
      <c r="I32" s="220">
        <f t="shared" si="13"/>
        <v>19</v>
      </c>
      <c r="J32" s="315">
        <f t="shared" si="1"/>
        <v>111100</v>
      </c>
      <c r="K32" s="316">
        <f t="shared" si="2"/>
        <v>133320</v>
      </c>
      <c r="L32" s="227">
        <f t="shared" si="3"/>
        <v>222200</v>
      </c>
      <c r="M32" s="227">
        <f t="shared" si="4"/>
        <v>704</v>
      </c>
      <c r="P32" s="421"/>
      <c r="Q32" s="422"/>
      <c r="R32" s="406"/>
      <c r="S32" s="406"/>
      <c r="T32" s="220" t="str">
        <f t="shared" si="7"/>
        <v>平成</v>
      </c>
      <c r="U32" s="220">
        <f t="shared" si="8"/>
        <v>7</v>
      </c>
      <c r="V32" s="254" t="str">
        <f t="shared" si="5"/>
        <v>平成7</v>
      </c>
    </row>
    <row r="33" spans="1:22">
      <c r="A33" s="243" t="s">
        <v>181</v>
      </c>
      <c r="B33" s="220">
        <v>21</v>
      </c>
      <c r="C33" s="21">
        <f t="shared" si="9"/>
        <v>0</v>
      </c>
      <c r="D33" s="7">
        <f t="shared" si="10"/>
        <v>0</v>
      </c>
      <c r="E33" s="22">
        <f t="shared" si="11"/>
        <v>0</v>
      </c>
      <c r="F33" s="22">
        <f t="shared" si="12"/>
        <v>0</v>
      </c>
      <c r="I33" s="220">
        <f t="shared" si="13"/>
        <v>20</v>
      </c>
      <c r="J33" s="315">
        <f t="shared" si="1"/>
        <v>116300</v>
      </c>
      <c r="K33" s="316">
        <f t="shared" si="2"/>
        <v>139560</v>
      </c>
      <c r="L33" s="227">
        <f t="shared" si="3"/>
        <v>232600</v>
      </c>
      <c r="M33" s="227">
        <f t="shared" si="4"/>
        <v>737</v>
      </c>
      <c r="P33" s="421"/>
      <c r="Q33" s="422"/>
      <c r="R33" s="406"/>
      <c r="S33" s="406"/>
      <c r="T33" s="220" t="str">
        <f t="shared" si="7"/>
        <v>平成</v>
      </c>
      <c r="U33" s="220">
        <f t="shared" si="8"/>
        <v>6</v>
      </c>
      <c r="V33" s="254" t="str">
        <f t="shared" si="5"/>
        <v>平成6</v>
      </c>
    </row>
    <row r="34" spans="1:22">
      <c r="A34" s="243" t="s">
        <v>182</v>
      </c>
      <c r="B34" s="220">
        <v>22</v>
      </c>
      <c r="C34" s="21">
        <f t="shared" si="9"/>
        <v>0</v>
      </c>
      <c r="D34" s="7">
        <f t="shared" si="10"/>
        <v>0</v>
      </c>
      <c r="E34" s="22">
        <f t="shared" si="11"/>
        <v>0</v>
      </c>
      <c r="F34" s="22">
        <f t="shared" si="12"/>
        <v>0</v>
      </c>
      <c r="I34" s="220">
        <f t="shared" si="13"/>
        <v>21</v>
      </c>
      <c r="J34" s="315">
        <f t="shared" si="1"/>
        <v>121500</v>
      </c>
      <c r="K34" s="316">
        <f t="shared" si="2"/>
        <v>145800</v>
      </c>
      <c r="L34" s="227">
        <f t="shared" si="3"/>
        <v>243000</v>
      </c>
      <c r="M34" s="227">
        <f t="shared" si="4"/>
        <v>770</v>
      </c>
      <c r="P34" s="421"/>
      <c r="Q34" s="422"/>
      <c r="R34" s="406"/>
      <c r="S34" s="406"/>
      <c r="T34" s="220" t="str">
        <f t="shared" si="7"/>
        <v>平成</v>
      </c>
      <c r="U34" s="220">
        <f t="shared" si="8"/>
        <v>5</v>
      </c>
      <c r="V34" s="254" t="str">
        <f t="shared" si="5"/>
        <v>平成5</v>
      </c>
    </row>
    <row r="35" spans="1:22">
      <c r="A35" s="243" t="s">
        <v>183</v>
      </c>
      <c r="B35" s="220">
        <v>23</v>
      </c>
      <c r="C35" s="21">
        <f t="shared" si="9"/>
        <v>0</v>
      </c>
      <c r="D35" s="7">
        <f t="shared" si="10"/>
        <v>0</v>
      </c>
      <c r="E35" s="22">
        <f t="shared" si="11"/>
        <v>0</v>
      </c>
      <c r="F35" s="22">
        <f t="shared" si="12"/>
        <v>0</v>
      </c>
      <c r="I35" s="220">
        <f t="shared" si="13"/>
        <v>22</v>
      </c>
      <c r="J35" s="315">
        <f t="shared" si="1"/>
        <v>126700</v>
      </c>
      <c r="K35" s="316">
        <f t="shared" si="2"/>
        <v>152040</v>
      </c>
      <c r="L35" s="227">
        <f t="shared" si="3"/>
        <v>253400</v>
      </c>
      <c r="M35" s="227">
        <f t="shared" si="4"/>
        <v>803</v>
      </c>
      <c r="P35" s="421"/>
      <c r="Q35" s="422"/>
      <c r="R35" s="406"/>
      <c r="S35" s="406"/>
      <c r="T35" s="220" t="str">
        <f t="shared" si="7"/>
        <v>平成</v>
      </c>
      <c r="U35" s="220">
        <f t="shared" si="8"/>
        <v>4</v>
      </c>
      <c r="V35" s="254" t="str">
        <f t="shared" si="5"/>
        <v>平成4</v>
      </c>
    </row>
    <row r="36" spans="1:22">
      <c r="A36" s="243" t="s">
        <v>184</v>
      </c>
      <c r="B36" s="220">
        <v>24</v>
      </c>
      <c r="C36" s="21">
        <f t="shared" si="9"/>
        <v>0</v>
      </c>
      <c r="D36" s="7">
        <f t="shared" si="10"/>
        <v>0</v>
      </c>
      <c r="E36" s="22">
        <f t="shared" si="11"/>
        <v>0</v>
      </c>
      <c r="F36" s="22">
        <f t="shared" si="12"/>
        <v>0</v>
      </c>
      <c r="I36" s="220">
        <f t="shared" si="13"/>
        <v>23</v>
      </c>
      <c r="J36" s="315">
        <f t="shared" si="1"/>
        <v>131900</v>
      </c>
      <c r="K36" s="316">
        <f t="shared" si="2"/>
        <v>158280</v>
      </c>
      <c r="L36" s="227">
        <f t="shared" si="3"/>
        <v>263800</v>
      </c>
      <c r="M36" s="227">
        <f t="shared" si="4"/>
        <v>836</v>
      </c>
      <c r="P36" s="421"/>
      <c r="Q36" s="422"/>
      <c r="R36" s="406"/>
      <c r="S36" s="406"/>
      <c r="T36" s="220" t="str">
        <f t="shared" si="7"/>
        <v>平成</v>
      </c>
      <c r="U36" s="220">
        <f t="shared" si="8"/>
        <v>3</v>
      </c>
      <c r="V36" s="254" t="str">
        <f t="shared" si="5"/>
        <v>平成3</v>
      </c>
    </row>
    <row r="37" spans="1:22">
      <c r="A37" s="243" t="s">
        <v>185</v>
      </c>
      <c r="B37" s="220">
        <v>25</v>
      </c>
      <c r="C37" s="21">
        <f t="shared" si="9"/>
        <v>0</v>
      </c>
      <c r="D37" s="7">
        <f t="shared" si="10"/>
        <v>0</v>
      </c>
      <c r="E37" s="22">
        <f t="shared" si="11"/>
        <v>0</v>
      </c>
      <c r="F37" s="22">
        <f t="shared" si="12"/>
        <v>0</v>
      </c>
      <c r="I37" s="220">
        <f t="shared" si="13"/>
        <v>24</v>
      </c>
      <c r="J37" s="315">
        <f t="shared" si="1"/>
        <v>137100</v>
      </c>
      <c r="K37" s="316">
        <f t="shared" si="2"/>
        <v>164520</v>
      </c>
      <c r="L37" s="227">
        <f t="shared" si="3"/>
        <v>274200</v>
      </c>
      <c r="M37" s="227">
        <f t="shared" si="4"/>
        <v>869</v>
      </c>
      <c r="P37" s="421"/>
      <c r="Q37" s="422"/>
      <c r="R37" s="406"/>
      <c r="S37" s="406"/>
      <c r="T37" s="220" t="str">
        <f t="shared" si="7"/>
        <v>平成</v>
      </c>
      <c r="U37" s="220">
        <f t="shared" si="8"/>
        <v>2</v>
      </c>
      <c r="V37" s="254" t="str">
        <f t="shared" si="5"/>
        <v>平成2</v>
      </c>
    </row>
    <row r="38" spans="1:22">
      <c r="A38" s="243" t="s">
        <v>186</v>
      </c>
      <c r="B38" s="220">
        <v>26</v>
      </c>
      <c r="C38" s="21">
        <f t="shared" si="9"/>
        <v>0</v>
      </c>
      <c r="D38" s="7">
        <f t="shared" si="10"/>
        <v>0</v>
      </c>
      <c r="E38" s="22">
        <f t="shared" si="11"/>
        <v>0</v>
      </c>
      <c r="F38" s="22">
        <f t="shared" si="12"/>
        <v>0</v>
      </c>
      <c r="I38" s="220">
        <f t="shared" si="13"/>
        <v>25</v>
      </c>
      <c r="J38" s="315">
        <f t="shared" si="1"/>
        <v>142300</v>
      </c>
      <c r="K38" s="316">
        <f t="shared" si="2"/>
        <v>170760</v>
      </c>
      <c r="L38" s="227">
        <f t="shared" si="3"/>
        <v>284600</v>
      </c>
      <c r="M38" s="227">
        <f t="shared" si="4"/>
        <v>902</v>
      </c>
      <c r="P38" s="421"/>
      <c r="Q38" s="422"/>
      <c r="R38" s="406"/>
      <c r="S38" s="406"/>
      <c r="T38" s="220" t="str">
        <f t="shared" ref="T38:T40" si="14">IF(T37&amp;U37="平成1","昭和",T37)</f>
        <v>平成</v>
      </c>
      <c r="U38" s="220">
        <f t="shared" si="8"/>
        <v>1</v>
      </c>
      <c r="V38" s="254" t="str">
        <f t="shared" si="5"/>
        <v>平成1</v>
      </c>
    </row>
    <row r="39" spans="1:22">
      <c r="A39" s="243" t="s">
        <v>187</v>
      </c>
      <c r="B39" s="220">
        <v>27</v>
      </c>
      <c r="C39" s="21">
        <f t="shared" si="9"/>
        <v>0</v>
      </c>
      <c r="D39" s="7">
        <f t="shared" si="10"/>
        <v>0</v>
      </c>
      <c r="E39" s="22">
        <f t="shared" si="11"/>
        <v>0</v>
      </c>
      <c r="F39" s="22">
        <f t="shared" si="12"/>
        <v>0</v>
      </c>
      <c r="I39" s="220">
        <f t="shared" si="13"/>
        <v>26</v>
      </c>
      <c r="J39" s="315">
        <f t="shared" si="1"/>
        <v>147500</v>
      </c>
      <c r="K39" s="316">
        <f t="shared" si="2"/>
        <v>177000</v>
      </c>
      <c r="L39" s="227">
        <f t="shared" si="3"/>
        <v>295000</v>
      </c>
      <c r="M39" s="227">
        <f t="shared" si="4"/>
        <v>935</v>
      </c>
      <c r="P39" s="421"/>
      <c r="Q39" s="422"/>
      <c r="R39" s="406"/>
      <c r="S39" s="406"/>
      <c r="T39" s="220" t="str">
        <f t="shared" si="14"/>
        <v>昭和</v>
      </c>
      <c r="U39" s="220">
        <f t="shared" ref="U39:U52" si="15">IF(T38&amp;U38="平成1",63,U38-1)</f>
        <v>63</v>
      </c>
      <c r="V39" s="254" t="str">
        <f t="shared" si="5"/>
        <v>昭和63</v>
      </c>
    </row>
    <row r="40" spans="1:22">
      <c r="A40" s="243" t="s">
        <v>188</v>
      </c>
      <c r="B40" s="220">
        <v>28</v>
      </c>
      <c r="C40" s="21">
        <f t="shared" si="9"/>
        <v>0</v>
      </c>
      <c r="D40" s="7">
        <f t="shared" si="10"/>
        <v>0</v>
      </c>
      <c r="E40" s="22">
        <f t="shared" si="11"/>
        <v>0</v>
      </c>
      <c r="F40" s="22">
        <f t="shared" si="12"/>
        <v>0</v>
      </c>
      <c r="I40" s="220">
        <f t="shared" si="13"/>
        <v>27</v>
      </c>
      <c r="J40" s="315">
        <f t="shared" si="1"/>
        <v>152700</v>
      </c>
      <c r="K40" s="316">
        <f t="shared" si="2"/>
        <v>183240</v>
      </c>
      <c r="L40" s="227">
        <f t="shared" si="3"/>
        <v>305400</v>
      </c>
      <c r="M40" s="227">
        <f t="shared" si="4"/>
        <v>968</v>
      </c>
      <c r="P40" s="421"/>
      <c r="Q40" s="422"/>
      <c r="R40" s="406"/>
      <c r="S40" s="406"/>
      <c r="T40" s="220" t="str">
        <f t="shared" si="14"/>
        <v>昭和</v>
      </c>
      <c r="U40" s="220">
        <f t="shared" si="15"/>
        <v>62</v>
      </c>
      <c r="V40" s="254" t="str">
        <f t="shared" si="5"/>
        <v>昭和62</v>
      </c>
    </row>
    <row r="41" spans="1:22">
      <c r="A41" s="243" t="s">
        <v>189</v>
      </c>
      <c r="B41" s="220">
        <v>29</v>
      </c>
      <c r="C41" s="21">
        <f t="shared" si="9"/>
        <v>0</v>
      </c>
      <c r="D41" s="7">
        <f t="shared" si="10"/>
        <v>0</v>
      </c>
      <c r="E41" s="22">
        <f t="shared" si="11"/>
        <v>0</v>
      </c>
      <c r="F41" s="22">
        <f t="shared" si="12"/>
        <v>0</v>
      </c>
      <c r="I41" s="220">
        <f t="shared" si="13"/>
        <v>28</v>
      </c>
      <c r="J41" s="315">
        <f t="shared" si="1"/>
        <v>157900</v>
      </c>
      <c r="K41" s="316">
        <f t="shared" si="2"/>
        <v>189480</v>
      </c>
      <c r="L41" s="227">
        <f t="shared" si="3"/>
        <v>315800</v>
      </c>
      <c r="M41" s="227">
        <f t="shared" si="4"/>
        <v>1001</v>
      </c>
      <c r="P41" s="421"/>
      <c r="Q41" s="422"/>
      <c r="R41" s="406"/>
      <c r="S41" s="406"/>
      <c r="T41" s="220" t="str">
        <f t="shared" ref="T41:T52" si="16">IF(T40&amp;U40="平成1","昭和",T40)</f>
        <v>昭和</v>
      </c>
      <c r="U41" s="220">
        <f t="shared" si="15"/>
        <v>61</v>
      </c>
      <c r="V41" s="254" t="str">
        <f t="shared" si="5"/>
        <v>昭和61</v>
      </c>
    </row>
    <row r="42" spans="1:22">
      <c r="A42" s="243" t="s">
        <v>190</v>
      </c>
      <c r="B42" s="220">
        <v>30</v>
      </c>
      <c r="C42" s="21">
        <f t="shared" si="9"/>
        <v>0</v>
      </c>
      <c r="D42" s="7">
        <f t="shared" si="10"/>
        <v>0</v>
      </c>
      <c r="E42" s="22">
        <f t="shared" si="11"/>
        <v>0</v>
      </c>
      <c r="F42" s="22">
        <f t="shared" si="12"/>
        <v>0</v>
      </c>
      <c r="I42" s="220">
        <f t="shared" si="13"/>
        <v>29</v>
      </c>
      <c r="J42" s="315">
        <f t="shared" si="1"/>
        <v>163100</v>
      </c>
      <c r="K42" s="316">
        <f t="shared" si="2"/>
        <v>195720</v>
      </c>
      <c r="L42" s="227">
        <f t="shared" si="3"/>
        <v>326200</v>
      </c>
      <c r="M42" s="227">
        <f t="shared" si="4"/>
        <v>1034</v>
      </c>
      <c r="P42" s="421"/>
      <c r="Q42" s="422"/>
      <c r="R42" s="406"/>
      <c r="S42" s="406"/>
      <c r="T42" s="220" t="str">
        <f t="shared" si="16"/>
        <v>昭和</v>
      </c>
      <c r="U42" s="220">
        <f t="shared" si="15"/>
        <v>60</v>
      </c>
      <c r="V42" s="254" t="str">
        <f t="shared" si="5"/>
        <v>昭和60</v>
      </c>
    </row>
    <row r="43" spans="1:22">
      <c r="A43" s="243" t="s">
        <v>191</v>
      </c>
      <c r="B43" s="220">
        <v>31</v>
      </c>
      <c r="C43" s="21">
        <f t="shared" si="9"/>
        <v>0</v>
      </c>
      <c r="D43" s="7">
        <f t="shared" si="10"/>
        <v>0</v>
      </c>
      <c r="E43" s="22">
        <f t="shared" si="11"/>
        <v>0</v>
      </c>
      <c r="F43" s="22">
        <f t="shared" si="12"/>
        <v>0</v>
      </c>
      <c r="I43" s="220">
        <f t="shared" si="13"/>
        <v>30</v>
      </c>
      <c r="J43" s="315">
        <f t="shared" si="1"/>
        <v>168300</v>
      </c>
      <c r="K43" s="316">
        <f t="shared" si="2"/>
        <v>201960</v>
      </c>
      <c r="L43" s="227">
        <f t="shared" si="3"/>
        <v>336600</v>
      </c>
      <c r="M43" s="227">
        <f t="shared" si="4"/>
        <v>1067</v>
      </c>
      <c r="P43" s="421"/>
      <c r="Q43" s="422"/>
      <c r="R43" s="406"/>
      <c r="S43" s="406"/>
      <c r="T43" s="220" t="str">
        <f t="shared" si="16"/>
        <v>昭和</v>
      </c>
      <c r="U43" s="220">
        <f t="shared" si="15"/>
        <v>59</v>
      </c>
      <c r="V43" s="254" t="str">
        <f t="shared" si="5"/>
        <v>昭和59</v>
      </c>
    </row>
    <row r="44" spans="1:22">
      <c r="A44" s="243" t="s">
        <v>192</v>
      </c>
      <c r="B44" s="220">
        <v>32</v>
      </c>
      <c r="C44" s="21">
        <f t="shared" si="9"/>
        <v>0</v>
      </c>
      <c r="D44" s="7">
        <f t="shared" si="10"/>
        <v>0</v>
      </c>
      <c r="E44" s="22">
        <f t="shared" si="11"/>
        <v>0</v>
      </c>
      <c r="F44" s="22">
        <f t="shared" si="12"/>
        <v>0</v>
      </c>
      <c r="I44" s="220">
        <f t="shared" si="13"/>
        <v>31</v>
      </c>
      <c r="J44" s="315">
        <f t="shared" si="1"/>
        <v>173500</v>
      </c>
      <c r="K44" s="316">
        <f t="shared" si="2"/>
        <v>208200</v>
      </c>
      <c r="L44" s="227">
        <f t="shared" si="3"/>
        <v>347000</v>
      </c>
      <c r="M44" s="227">
        <f t="shared" si="4"/>
        <v>1100</v>
      </c>
      <c r="P44" s="421"/>
      <c r="Q44" s="422"/>
      <c r="R44" s="406"/>
      <c r="S44" s="406"/>
      <c r="T44" s="220" t="str">
        <f t="shared" si="16"/>
        <v>昭和</v>
      </c>
      <c r="U44" s="220">
        <f t="shared" si="15"/>
        <v>58</v>
      </c>
      <c r="V44" s="254" t="str">
        <f t="shared" si="5"/>
        <v>昭和58</v>
      </c>
    </row>
    <row r="45" spans="1:22">
      <c r="A45" s="243" t="s">
        <v>193</v>
      </c>
      <c r="B45" s="220">
        <v>33</v>
      </c>
      <c r="C45" s="21">
        <f t="shared" si="9"/>
        <v>0</v>
      </c>
      <c r="D45" s="7">
        <f t="shared" si="10"/>
        <v>0</v>
      </c>
      <c r="E45" s="22">
        <f t="shared" si="11"/>
        <v>0</v>
      </c>
      <c r="F45" s="22">
        <f t="shared" si="12"/>
        <v>0</v>
      </c>
      <c r="I45" s="220">
        <f t="shared" si="13"/>
        <v>32</v>
      </c>
      <c r="J45" s="315">
        <f t="shared" si="1"/>
        <v>178700</v>
      </c>
      <c r="K45" s="316">
        <f t="shared" si="2"/>
        <v>214440</v>
      </c>
      <c r="L45" s="227">
        <f t="shared" si="3"/>
        <v>357400</v>
      </c>
      <c r="M45" s="227">
        <f t="shared" si="4"/>
        <v>1133</v>
      </c>
      <c r="P45" s="421"/>
      <c r="Q45" s="422"/>
      <c r="R45" s="406"/>
      <c r="S45" s="406"/>
      <c r="T45" s="220" t="str">
        <f t="shared" si="16"/>
        <v>昭和</v>
      </c>
      <c r="U45" s="220">
        <f t="shared" si="15"/>
        <v>57</v>
      </c>
      <c r="V45" s="254" t="str">
        <f t="shared" si="5"/>
        <v>昭和57</v>
      </c>
    </row>
    <row r="46" spans="1:22">
      <c r="A46" s="243" t="s">
        <v>194</v>
      </c>
      <c r="B46" s="220">
        <v>34</v>
      </c>
      <c r="C46" s="21">
        <f t="shared" si="9"/>
        <v>0</v>
      </c>
      <c r="D46" s="7">
        <f t="shared" si="10"/>
        <v>0</v>
      </c>
      <c r="E46" s="22">
        <f t="shared" si="11"/>
        <v>0</v>
      </c>
      <c r="F46" s="22">
        <f t="shared" si="12"/>
        <v>0</v>
      </c>
      <c r="I46" s="220">
        <f t="shared" si="13"/>
        <v>33</v>
      </c>
      <c r="J46" s="315">
        <f t="shared" si="1"/>
        <v>183900</v>
      </c>
      <c r="K46" s="316">
        <f t="shared" si="2"/>
        <v>220680</v>
      </c>
      <c r="L46" s="227">
        <f t="shared" si="3"/>
        <v>367800</v>
      </c>
      <c r="M46" s="227">
        <f t="shared" si="4"/>
        <v>1166</v>
      </c>
      <c r="P46" s="421"/>
      <c r="Q46" s="422"/>
      <c r="R46" s="406"/>
      <c r="S46" s="406"/>
      <c r="T46" s="220" t="str">
        <f t="shared" si="16"/>
        <v>昭和</v>
      </c>
      <c r="U46" s="220">
        <f t="shared" si="15"/>
        <v>56</v>
      </c>
      <c r="V46" s="254" t="str">
        <f t="shared" si="5"/>
        <v>昭和56</v>
      </c>
    </row>
    <row r="47" spans="1:22">
      <c r="A47" s="243" t="s">
        <v>195</v>
      </c>
      <c r="B47" s="220">
        <v>35</v>
      </c>
      <c r="C47" s="21">
        <f t="shared" si="9"/>
        <v>0</v>
      </c>
      <c r="D47" s="7">
        <f t="shared" si="10"/>
        <v>0</v>
      </c>
      <c r="E47" s="22">
        <f t="shared" si="11"/>
        <v>0</v>
      </c>
      <c r="F47" s="22">
        <f t="shared" si="12"/>
        <v>0</v>
      </c>
      <c r="I47" s="220">
        <f t="shared" si="13"/>
        <v>34</v>
      </c>
      <c r="J47" s="315">
        <f t="shared" si="1"/>
        <v>189100</v>
      </c>
      <c r="K47" s="316">
        <f t="shared" si="2"/>
        <v>226920</v>
      </c>
      <c r="L47" s="227">
        <f t="shared" si="3"/>
        <v>378200</v>
      </c>
      <c r="M47" s="227">
        <f t="shared" si="4"/>
        <v>1199</v>
      </c>
      <c r="P47" s="421"/>
      <c r="Q47" s="422"/>
      <c r="R47" s="406"/>
      <c r="S47" s="406"/>
      <c r="T47" s="220" t="str">
        <f t="shared" si="16"/>
        <v>昭和</v>
      </c>
      <c r="U47" s="220">
        <f t="shared" si="15"/>
        <v>55</v>
      </c>
      <c r="V47" s="254" t="str">
        <f t="shared" si="5"/>
        <v>昭和55</v>
      </c>
    </row>
    <row r="48" spans="1:22">
      <c r="A48" s="243" t="s">
        <v>196</v>
      </c>
      <c r="B48" s="220">
        <v>36</v>
      </c>
      <c r="C48" s="21">
        <f t="shared" si="9"/>
        <v>0</v>
      </c>
      <c r="D48" s="7">
        <f t="shared" si="10"/>
        <v>0</v>
      </c>
      <c r="E48" s="22">
        <f t="shared" si="11"/>
        <v>0</v>
      </c>
      <c r="F48" s="22">
        <f t="shared" si="12"/>
        <v>0</v>
      </c>
      <c r="I48" s="220">
        <f t="shared" si="13"/>
        <v>35</v>
      </c>
      <c r="J48" s="315">
        <f t="shared" si="1"/>
        <v>194300</v>
      </c>
      <c r="K48" s="316">
        <f t="shared" si="2"/>
        <v>233160</v>
      </c>
      <c r="L48" s="227">
        <f t="shared" si="3"/>
        <v>388600</v>
      </c>
      <c r="M48" s="227">
        <f t="shared" si="4"/>
        <v>1232</v>
      </c>
      <c r="P48" s="421"/>
      <c r="Q48" s="422"/>
      <c r="R48" s="406"/>
      <c r="S48" s="406"/>
      <c r="T48" s="220" t="str">
        <f t="shared" si="16"/>
        <v>昭和</v>
      </c>
      <c r="U48" s="220">
        <f t="shared" si="15"/>
        <v>54</v>
      </c>
      <c r="V48" s="254" t="str">
        <f t="shared" si="5"/>
        <v>昭和54</v>
      </c>
    </row>
    <row r="49" spans="1:22">
      <c r="A49" s="243" t="s">
        <v>197</v>
      </c>
      <c r="B49" s="220">
        <v>37</v>
      </c>
      <c r="C49" s="21">
        <f t="shared" si="9"/>
        <v>0</v>
      </c>
      <c r="D49" s="7">
        <f t="shared" si="10"/>
        <v>0</v>
      </c>
      <c r="E49" s="22">
        <f t="shared" si="11"/>
        <v>0</v>
      </c>
      <c r="F49" s="22">
        <f t="shared" si="12"/>
        <v>0</v>
      </c>
      <c r="I49" s="220">
        <f t="shared" si="13"/>
        <v>36</v>
      </c>
      <c r="J49" s="315">
        <f t="shared" si="1"/>
        <v>199500</v>
      </c>
      <c r="K49" s="316">
        <f t="shared" si="2"/>
        <v>239400</v>
      </c>
      <c r="L49" s="227">
        <f t="shared" si="3"/>
        <v>399000</v>
      </c>
      <c r="M49" s="227">
        <f t="shared" si="4"/>
        <v>1265</v>
      </c>
      <c r="P49" s="421"/>
      <c r="Q49" s="422"/>
      <c r="R49" s="406"/>
      <c r="S49" s="406"/>
      <c r="T49" s="220" t="str">
        <f t="shared" si="16"/>
        <v>昭和</v>
      </c>
      <c r="U49" s="220">
        <f t="shared" si="15"/>
        <v>53</v>
      </c>
      <c r="V49" s="254" t="str">
        <f t="shared" si="5"/>
        <v>昭和53</v>
      </c>
    </row>
    <row r="50" spans="1:22">
      <c r="A50" s="243" t="s">
        <v>198</v>
      </c>
      <c r="B50" s="220">
        <v>38</v>
      </c>
      <c r="C50" s="21">
        <f t="shared" si="9"/>
        <v>0</v>
      </c>
      <c r="D50" s="7">
        <f t="shared" si="10"/>
        <v>0</v>
      </c>
      <c r="E50" s="22">
        <f t="shared" si="11"/>
        <v>0</v>
      </c>
      <c r="F50" s="22">
        <f t="shared" si="12"/>
        <v>0</v>
      </c>
      <c r="I50" s="220">
        <f t="shared" si="13"/>
        <v>37</v>
      </c>
      <c r="J50" s="315">
        <f t="shared" si="1"/>
        <v>204700</v>
      </c>
      <c r="K50" s="316">
        <f t="shared" si="2"/>
        <v>245640</v>
      </c>
      <c r="L50" s="227">
        <f t="shared" si="3"/>
        <v>409400</v>
      </c>
      <c r="M50" s="227">
        <f t="shared" si="4"/>
        <v>1298</v>
      </c>
      <c r="P50" s="421"/>
      <c r="Q50" s="422"/>
      <c r="R50" s="406"/>
      <c r="S50" s="406"/>
      <c r="T50" s="220" t="str">
        <f t="shared" si="16"/>
        <v>昭和</v>
      </c>
      <c r="U50" s="220">
        <f t="shared" si="15"/>
        <v>52</v>
      </c>
      <c r="V50" s="254" t="str">
        <f t="shared" si="5"/>
        <v>昭和52</v>
      </c>
    </row>
    <row r="51" spans="1:22">
      <c r="A51" s="243" t="s">
        <v>199</v>
      </c>
      <c r="B51" s="220">
        <v>39</v>
      </c>
      <c r="C51" s="21">
        <f t="shared" si="9"/>
        <v>0</v>
      </c>
      <c r="D51" s="7">
        <f t="shared" si="10"/>
        <v>0</v>
      </c>
      <c r="E51" s="22">
        <f t="shared" si="11"/>
        <v>0</v>
      </c>
      <c r="F51" s="22">
        <f t="shared" si="12"/>
        <v>0</v>
      </c>
      <c r="I51" s="220">
        <f t="shared" si="13"/>
        <v>38</v>
      </c>
      <c r="J51" s="315">
        <f t="shared" si="1"/>
        <v>209900</v>
      </c>
      <c r="K51" s="316">
        <f t="shared" si="2"/>
        <v>251880</v>
      </c>
      <c r="L51" s="227">
        <f t="shared" si="3"/>
        <v>419800</v>
      </c>
      <c r="M51" s="227">
        <f t="shared" si="4"/>
        <v>1331</v>
      </c>
      <c r="P51" s="421"/>
      <c r="Q51" s="422"/>
      <c r="R51" s="406"/>
      <c r="S51" s="406"/>
      <c r="T51" s="220" t="str">
        <f t="shared" si="16"/>
        <v>昭和</v>
      </c>
      <c r="U51" s="220">
        <f t="shared" si="15"/>
        <v>51</v>
      </c>
      <c r="V51" s="254" t="str">
        <f t="shared" si="5"/>
        <v>昭和51</v>
      </c>
    </row>
    <row r="52" spans="1:22" ht="18.5" thickBot="1">
      <c r="A52" s="244" t="s">
        <v>200</v>
      </c>
      <c r="B52" s="221">
        <v>40</v>
      </c>
      <c r="C52" s="23">
        <f t="shared" si="9"/>
        <v>0</v>
      </c>
      <c r="D52" s="12">
        <f t="shared" si="10"/>
        <v>0</v>
      </c>
      <c r="E52" s="24">
        <f t="shared" si="11"/>
        <v>0</v>
      </c>
      <c r="F52" s="24">
        <f t="shared" si="12"/>
        <v>0</v>
      </c>
      <c r="I52" s="221">
        <f t="shared" si="13"/>
        <v>39</v>
      </c>
      <c r="J52" s="309">
        <f t="shared" si="1"/>
        <v>215100</v>
      </c>
      <c r="K52" s="310">
        <f t="shared" si="2"/>
        <v>258120</v>
      </c>
      <c r="L52" s="311">
        <f t="shared" si="3"/>
        <v>430200</v>
      </c>
      <c r="M52" s="311">
        <f t="shared" si="4"/>
        <v>1364</v>
      </c>
      <c r="P52" s="423"/>
      <c r="Q52" s="424"/>
      <c r="R52" s="407"/>
      <c r="S52" s="407"/>
      <c r="T52" s="221" t="str">
        <f t="shared" si="16"/>
        <v>昭和</v>
      </c>
      <c r="U52" s="221">
        <f t="shared" si="15"/>
        <v>50</v>
      </c>
      <c r="V52" s="255" t="str">
        <f t="shared" si="5"/>
        <v>昭和50</v>
      </c>
    </row>
  </sheetData>
  <sheetProtection sheet="1" objects="1" scenarios="1"/>
  <mergeCells count="15">
    <mergeCell ref="A3:E3"/>
    <mergeCell ref="A1:L1"/>
    <mergeCell ref="T4:V6"/>
    <mergeCell ref="T8:V12"/>
    <mergeCell ref="A8:A12"/>
    <mergeCell ref="A6:E6"/>
    <mergeCell ref="C8:F9"/>
    <mergeCell ref="P4:S6"/>
    <mergeCell ref="A4:E5"/>
    <mergeCell ref="M4:N4"/>
    <mergeCell ref="P8:S11"/>
    <mergeCell ref="I8:M8"/>
    <mergeCell ref="L4:L5"/>
    <mergeCell ref="H4:J5"/>
    <mergeCell ref="K4:K5"/>
  </mergeCells>
  <phoneticPr fontId="2"/>
  <dataValidations count="1">
    <dataValidation type="list" allowBlank="1" showInputMessage="1" showErrorMessage="1" sqref="P3" xr:uid="{239400CC-3F0A-4234-B1F2-C58900CAD9FE}">
      <formula1>"平成,令和"</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8441-4F4F-4948-913C-813E0507E03D}">
  <sheetPr>
    <tabColor rgb="FF00B050"/>
  </sheetPr>
  <dimension ref="A1:BT185"/>
  <sheetViews>
    <sheetView showZeros="0" zoomScale="40" zoomScaleNormal="40" workbookViewId="0">
      <pane xSplit="9" ySplit="5" topLeftCell="J6" activePane="bottomRight" state="frozen"/>
      <selection activeCell="H32" sqref="H32"/>
      <selection pane="topRight" activeCell="H32" sqref="H32"/>
      <selection pane="bottomLeft" activeCell="H32" sqref="H32"/>
      <selection pane="bottomRight" activeCell="G168" sqref="A159:XFD168"/>
    </sheetView>
  </sheetViews>
  <sheetFormatPr defaultRowHeight="18"/>
  <cols>
    <col min="1" max="1" width="5.33203125" bestFit="1" customWidth="1"/>
    <col min="2" max="2" width="18" customWidth="1"/>
    <col min="5" max="5" width="9" hidden="1" customWidth="1"/>
    <col min="8" max="8" width="9" hidden="1" customWidth="1"/>
    <col min="10" max="11" width="10.5" style="102" customWidth="1"/>
    <col min="12" max="12" width="9.5" style="102" bestFit="1" customWidth="1"/>
    <col min="13" max="13" width="9" style="102" customWidth="1"/>
    <col min="14" max="14" width="10.5" style="102" customWidth="1"/>
    <col min="15" max="15" width="12.25" style="102" bestFit="1" customWidth="1"/>
    <col min="16" max="16" width="11.75" style="102" bestFit="1" customWidth="1"/>
    <col min="17" max="17" width="9.08203125" style="102" customWidth="1"/>
    <col min="18" max="18" width="9.08203125" style="102" bestFit="1" customWidth="1"/>
    <col min="19" max="19" width="9" style="102" customWidth="1"/>
    <col min="20" max="20" width="10.5" style="102" customWidth="1"/>
    <col min="21" max="21" width="10.58203125" style="102" bestFit="1" customWidth="1"/>
    <col min="22" max="23" width="9.08203125" style="102" customWidth="1"/>
    <col min="24" max="24" width="9.08203125" style="102" bestFit="1" customWidth="1"/>
    <col min="25" max="25" width="9" style="102" customWidth="1"/>
    <col min="26" max="27" width="10.5" style="102" customWidth="1"/>
    <col min="28" max="29" width="9.08203125" style="102" customWidth="1"/>
    <col min="30" max="30" width="9.08203125" style="102" bestFit="1" customWidth="1"/>
    <col min="31" max="31" width="9" style="102" customWidth="1"/>
    <col min="32" max="32" width="10.5" style="102" customWidth="1"/>
    <col min="33" max="33" width="11.33203125" style="102" customWidth="1"/>
    <col min="34" max="35" width="9.08203125" style="102" customWidth="1"/>
    <col min="36" max="36" width="9.08203125" style="102" bestFit="1" customWidth="1"/>
    <col min="37" max="37" width="9" style="102" customWidth="1"/>
    <col min="38" max="38" width="10.5" style="102" customWidth="1"/>
    <col min="39" max="39" width="11.33203125" style="102" customWidth="1"/>
    <col min="40" max="41" width="9.08203125" style="102" customWidth="1"/>
    <col min="42" max="42" width="9.08203125" style="102" bestFit="1" customWidth="1"/>
    <col min="43" max="43" width="9" style="102" customWidth="1"/>
    <col min="44" max="44" width="10.5" style="102" customWidth="1"/>
    <col min="45" max="45" width="11.33203125" style="102" customWidth="1"/>
    <col min="46" max="47" width="9.08203125" style="102" customWidth="1"/>
    <col min="48" max="48" width="9.08203125" style="102" bestFit="1" customWidth="1"/>
    <col min="49" max="49" width="9" style="102" customWidth="1"/>
    <col min="50" max="50" width="10.5" style="102" customWidth="1"/>
    <col min="51" max="51" width="11.33203125" style="102" customWidth="1"/>
    <col min="52" max="53" width="9.08203125" style="102" customWidth="1"/>
    <col min="54" max="54" width="9.08203125" style="102" bestFit="1" customWidth="1"/>
    <col min="55" max="55" width="9" style="102" customWidth="1"/>
    <col min="56" max="56" width="11.58203125" style="102" customWidth="1"/>
    <col min="57" max="57" width="11.33203125" style="102" customWidth="1"/>
    <col min="58" max="59" width="9.08203125" style="102" customWidth="1"/>
    <col min="60" max="60" width="9.08203125" style="102" bestFit="1" customWidth="1"/>
    <col min="61" max="61" width="9" style="102" customWidth="1"/>
    <col min="62" max="62" width="10.5" style="102" customWidth="1"/>
    <col min="63" max="63" width="11.33203125" style="102" customWidth="1"/>
    <col min="64" max="65" width="9.08203125" style="102" customWidth="1"/>
    <col min="66" max="66" width="10.5" style="102" bestFit="1" customWidth="1"/>
    <col min="67" max="67" width="9" style="102"/>
    <col min="68" max="68" width="10.5" style="102" bestFit="1" customWidth="1"/>
    <col min="69" max="69" width="11.33203125" style="102" bestFit="1" customWidth="1"/>
  </cols>
  <sheetData>
    <row r="1" spans="1:72" s="248" customFormat="1" ht="29.25" customHeight="1" thickBot="1">
      <c r="A1" s="730" t="s">
        <v>213</v>
      </c>
      <c r="B1" s="731"/>
      <c r="C1" s="731"/>
      <c r="D1" s="731"/>
      <c r="E1" s="731"/>
      <c r="F1" s="731"/>
      <c r="G1" s="731"/>
      <c r="H1" s="731"/>
      <c r="I1" s="732"/>
      <c r="J1" s="661" t="s">
        <v>225</v>
      </c>
      <c r="K1" s="662"/>
      <c r="L1" s="662"/>
      <c r="M1" s="662"/>
      <c r="N1" s="663">
        <v>27</v>
      </c>
      <c r="O1" s="664"/>
      <c r="P1" s="665" t="s">
        <v>225</v>
      </c>
      <c r="Q1" s="666"/>
      <c r="R1" s="666"/>
      <c r="S1" s="666"/>
      <c r="T1" s="659">
        <v>28</v>
      </c>
      <c r="U1" s="660"/>
      <c r="V1" s="661" t="s">
        <v>225</v>
      </c>
      <c r="W1" s="662"/>
      <c r="X1" s="662"/>
      <c r="Y1" s="662"/>
      <c r="Z1" s="663">
        <v>29</v>
      </c>
      <c r="AA1" s="664"/>
      <c r="AB1" s="665" t="s">
        <v>225</v>
      </c>
      <c r="AC1" s="666"/>
      <c r="AD1" s="666"/>
      <c r="AE1" s="666"/>
      <c r="AF1" s="659">
        <v>30</v>
      </c>
      <c r="AG1" s="660"/>
      <c r="AH1" s="661" t="s">
        <v>225</v>
      </c>
      <c r="AI1" s="662"/>
      <c r="AJ1" s="662"/>
      <c r="AK1" s="662"/>
      <c r="AL1" s="663">
        <v>31</v>
      </c>
      <c r="AM1" s="664"/>
      <c r="AN1" s="665" t="s">
        <v>240</v>
      </c>
      <c r="AO1" s="666"/>
      <c r="AP1" s="666"/>
      <c r="AQ1" s="666"/>
      <c r="AR1" s="659">
        <v>2</v>
      </c>
      <c r="AS1" s="660"/>
      <c r="AT1" s="661" t="s">
        <v>240</v>
      </c>
      <c r="AU1" s="662"/>
      <c r="AV1" s="662"/>
      <c r="AW1" s="662"/>
      <c r="AX1" s="663">
        <v>3</v>
      </c>
      <c r="AY1" s="664"/>
      <c r="AZ1" s="665" t="s">
        <v>240</v>
      </c>
      <c r="BA1" s="666"/>
      <c r="BB1" s="666"/>
      <c r="BC1" s="666"/>
      <c r="BD1" s="659">
        <v>4</v>
      </c>
      <c r="BE1" s="660"/>
      <c r="BF1" s="661" t="s">
        <v>240</v>
      </c>
      <c r="BG1" s="662"/>
      <c r="BH1" s="662"/>
      <c r="BI1" s="662"/>
      <c r="BJ1" s="663">
        <v>5</v>
      </c>
      <c r="BK1" s="664"/>
      <c r="BL1" s="665" t="s">
        <v>240</v>
      </c>
      <c r="BM1" s="666"/>
      <c r="BN1" s="666"/>
      <c r="BO1" s="666"/>
      <c r="BP1" s="659">
        <v>6</v>
      </c>
      <c r="BQ1" s="660"/>
    </row>
    <row r="2" spans="1:72" ht="18.75" customHeight="1" thickBot="1">
      <c r="A2" s="733"/>
      <c r="B2" s="734"/>
      <c r="C2" s="734"/>
      <c r="D2" s="734"/>
      <c r="E2" s="734"/>
      <c r="F2" s="734"/>
      <c r="G2" s="734"/>
      <c r="H2" s="734"/>
      <c r="I2" s="735"/>
      <c r="J2" s="704">
        <v>2015</v>
      </c>
      <c r="K2" s="705"/>
      <c r="L2" s="706"/>
      <c r="M2" s="706"/>
      <c r="N2" s="706"/>
      <c r="O2" s="707"/>
      <c r="P2" s="711">
        <v>2016</v>
      </c>
      <c r="Q2" s="712"/>
      <c r="R2" s="713"/>
      <c r="S2" s="713"/>
      <c r="T2" s="713"/>
      <c r="U2" s="714"/>
      <c r="V2" s="705">
        <v>2017</v>
      </c>
      <c r="W2" s="705"/>
      <c r="X2" s="706"/>
      <c r="Y2" s="706"/>
      <c r="Z2" s="706"/>
      <c r="AA2" s="715"/>
      <c r="AB2" s="711">
        <v>2018</v>
      </c>
      <c r="AC2" s="712"/>
      <c r="AD2" s="713"/>
      <c r="AE2" s="713"/>
      <c r="AF2" s="713"/>
      <c r="AG2" s="714"/>
      <c r="AH2" s="705">
        <v>2019</v>
      </c>
      <c r="AI2" s="705"/>
      <c r="AJ2" s="706"/>
      <c r="AK2" s="706"/>
      <c r="AL2" s="706"/>
      <c r="AM2" s="715"/>
      <c r="AN2" s="711">
        <v>2020</v>
      </c>
      <c r="AO2" s="712"/>
      <c r="AP2" s="713"/>
      <c r="AQ2" s="713"/>
      <c r="AR2" s="713"/>
      <c r="AS2" s="714"/>
      <c r="AT2" s="705">
        <v>2021</v>
      </c>
      <c r="AU2" s="705"/>
      <c r="AV2" s="706"/>
      <c r="AW2" s="706"/>
      <c r="AX2" s="706"/>
      <c r="AY2" s="715"/>
      <c r="AZ2" s="711">
        <v>2022</v>
      </c>
      <c r="BA2" s="712"/>
      <c r="BB2" s="713"/>
      <c r="BC2" s="713"/>
      <c r="BD2" s="713"/>
      <c r="BE2" s="714"/>
      <c r="BF2" s="705">
        <v>2023</v>
      </c>
      <c r="BG2" s="705"/>
      <c r="BH2" s="706"/>
      <c r="BI2" s="706"/>
      <c r="BJ2" s="706"/>
      <c r="BK2" s="715"/>
      <c r="BL2" s="711">
        <v>2024</v>
      </c>
      <c r="BM2" s="712"/>
      <c r="BN2" s="713"/>
      <c r="BO2" s="713"/>
      <c r="BP2" s="713"/>
      <c r="BQ2" s="714"/>
    </row>
    <row r="3" spans="1:72" ht="18.75" customHeight="1" thickBot="1">
      <c r="A3" s="736"/>
      <c r="B3" s="737"/>
      <c r="C3" s="737"/>
      <c r="D3" s="737"/>
      <c r="E3" s="737"/>
      <c r="F3" s="737"/>
      <c r="G3" s="737"/>
      <c r="H3" s="737"/>
      <c r="I3" s="738"/>
      <c r="J3" s="704">
        <v>858</v>
      </c>
      <c r="K3" s="705"/>
      <c r="L3" s="706"/>
      <c r="M3" s="706"/>
      <c r="N3" s="706"/>
      <c r="O3" s="707"/>
      <c r="P3" s="708">
        <v>883</v>
      </c>
      <c r="Q3" s="708"/>
      <c r="R3" s="709"/>
      <c r="S3" s="709"/>
      <c r="T3" s="709"/>
      <c r="U3" s="710"/>
      <c r="V3" s="704">
        <v>909</v>
      </c>
      <c r="W3" s="705"/>
      <c r="X3" s="706"/>
      <c r="Y3" s="706"/>
      <c r="Z3" s="706"/>
      <c r="AA3" s="707"/>
      <c r="AB3" s="708">
        <v>936</v>
      </c>
      <c r="AC3" s="708"/>
      <c r="AD3" s="709"/>
      <c r="AE3" s="709"/>
      <c r="AF3" s="709"/>
      <c r="AG3" s="710"/>
      <c r="AH3" s="704">
        <v>964</v>
      </c>
      <c r="AI3" s="705"/>
      <c r="AJ3" s="706"/>
      <c r="AK3" s="706"/>
      <c r="AL3" s="706"/>
      <c r="AM3" s="707"/>
      <c r="AN3" s="708">
        <v>964</v>
      </c>
      <c r="AO3" s="708"/>
      <c r="AP3" s="709"/>
      <c r="AQ3" s="709"/>
      <c r="AR3" s="709"/>
      <c r="AS3" s="710"/>
      <c r="AT3" s="704">
        <v>992</v>
      </c>
      <c r="AU3" s="705"/>
      <c r="AV3" s="706"/>
      <c r="AW3" s="706"/>
      <c r="AX3" s="706"/>
      <c r="AY3" s="707"/>
      <c r="AZ3" s="708">
        <v>1023</v>
      </c>
      <c r="BA3" s="708"/>
      <c r="BB3" s="709"/>
      <c r="BC3" s="709"/>
      <c r="BD3" s="709"/>
      <c r="BE3" s="710"/>
      <c r="BF3" s="704">
        <v>1064</v>
      </c>
      <c r="BG3" s="705"/>
      <c r="BH3" s="706"/>
      <c r="BI3" s="706"/>
      <c r="BJ3" s="706"/>
      <c r="BK3" s="707"/>
      <c r="BL3" s="708">
        <v>1114</v>
      </c>
      <c r="BM3" s="708"/>
      <c r="BN3" s="709"/>
      <c r="BO3" s="709"/>
      <c r="BP3" s="709"/>
      <c r="BQ3" s="716"/>
    </row>
    <row r="4" spans="1:72" ht="18.75" customHeight="1">
      <c r="A4" s="74" t="s">
        <v>210</v>
      </c>
      <c r="B4" s="105" t="s">
        <v>202</v>
      </c>
      <c r="C4" s="446" t="s">
        <v>206</v>
      </c>
      <c r="D4" s="536"/>
      <c r="E4" s="105"/>
      <c r="F4" s="446" t="s">
        <v>209</v>
      </c>
      <c r="G4" s="536"/>
      <c r="H4" s="105"/>
      <c r="I4" s="656" t="s">
        <v>268</v>
      </c>
      <c r="J4" s="652" t="s">
        <v>236</v>
      </c>
      <c r="K4" s="654" t="s">
        <v>271</v>
      </c>
      <c r="L4" s="390" t="s">
        <v>201</v>
      </c>
      <c r="M4" s="390" t="s">
        <v>237</v>
      </c>
      <c r="N4" s="390"/>
      <c r="O4" s="650" t="s">
        <v>267</v>
      </c>
      <c r="P4" s="652" t="s">
        <v>236</v>
      </c>
      <c r="Q4" s="654" t="s">
        <v>271</v>
      </c>
      <c r="R4" s="390"/>
      <c r="S4" s="390" t="s">
        <v>237</v>
      </c>
      <c r="T4" s="390"/>
      <c r="U4" s="650" t="s">
        <v>267</v>
      </c>
      <c r="V4" s="652" t="s">
        <v>236</v>
      </c>
      <c r="W4" s="654" t="s">
        <v>271</v>
      </c>
      <c r="X4" s="390"/>
      <c r="Y4" s="390" t="s">
        <v>237</v>
      </c>
      <c r="Z4" s="390"/>
      <c r="AA4" s="650" t="s">
        <v>267</v>
      </c>
      <c r="AB4" s="652" t="s">
        <v>236</v>
      </c>
      <c r="AC4" s="654" t="s">
        <v>271</v>
      </c>
      <c r="AD4" s="390"/>
      <c r="AE4" s="390" t="s">
        <v>237</v>
      </c>
      <c r="AF4" s="390"/>
      <c r="AG4" s="650" t="s">
        <v>267</v>
      </c>
      <c r="AH4" s="652" t="s">
        <v>236</v>
      </c>
      <c r="AI4" s="654" t="s">
        <v>271</v>
      </c>
      <c r="AJ4" s="390"/>
      <c r="AK4" s="390" t="s">
        <v>237</v>
      </c>
      <c r="AL4" s="390"/>
      <c r="AM4" s="650" t="s">
        <v>267</v>
      </c>
      <c r="AN4" s="652" t="s">
        <v>236</v>
      </c>
      <c r="AO4" s="654" t="s">
        <v>271</v>
      </c>
      <c r="AP4" s="390"/>
      <c r="AQ4" s="390" t="s">
        <v>237</v>
      </c>
      <c r="AR4" s="390"/>
      <c r="AS4" s="650" t="s">
        <v>267</v>
      </c>
      <c r="AT4" s="652" t="s">
        <v>236</v>
      </c>
      <c r="AU4" s="654" t="s">
        <v>271</v>
      </c>
      <c r="AV4" s="390"/>
      <c r="AW4" s="390" t="s">
        <v>237</v>
      </c>
      <c r="AX4" s="390"/>
      <c r="AY4" s="650" t="s">
        <v>267</v>
      </c>
      <c r="AZ4" s="652" t="s">
        <v>236</v>
      </c>
      <c r="BA4" s="654" t="s">
        <v>271</v>
      </c>
      <c r="BB4" s="390"/>
      <c r="BC4" s="390" t="s">
        <v>237</v>
      </c>
      <c r="BD4" s="390"/>
      <c r="BE4" s="650" t="s">
        <v>267</v>
      </c>
      <c r="BF4" s="652" t="s">
        <v>236</v>
      </c>
      <c r="BG4" s="654" t="s">
        <v>271</v>
      </c>
      <c r="BH4" s="390"/>
      <c r="BI4" s="390" t="s">
        <v>237</v>
      </c>
      <c r="BJ4" s="390"/>
      <c r="BK4" s="650" t="s">
        <v>267</v>
      </c>
      <c r="BL4" s="652" t="s">
        <v>236</v>
      </c>
      <c r="BM4" s="654" t="s">
        <v>271</v>
      </c>
      <c r="BN4" s="390"/>
      <c r="BO4" s="390" t="s">
        <v>237</v>
      </c>
      <c r="BP4" s="390"/>
      <c r="BQ4" s="650" t="s">
        <v>267</v>
      </c>
    </row>
    <row r="5" spans="1:72" ht="18.5" thickBot="1">
      <c r="A5" s="28"/>
      <c r="B5" s="83"/>
      <c r="C5" s="83" t="s">
        <v>207</v>
      </c>
      <c r="D5" s="83" t="s">
        <v>208</v>
      </c>
      <c r="E5" s="83" t="s">
        <v>211</v>
      </c>
      <c r="F5" s="83" t="s">
        <v>207</v>
      </c>
      <c r="G5" s="83" t="s">
        <v>208</v>
      </c>
      <c r="H5" s="83" t="s">
        <v>211</v>
      </c>
      <c r="I5" s="506"/>
      <c r="J5" s="653"/>
      <c r="K5" s="655"/>
      <c r="L5" s="12" t="s">
        <v>204</v>
      </c>
      <c r="M5" s="12" t="s">
        <v>212</v>
      </c>
      <c r="N5" s="12" t="s">
        <v>203</v>
      </c>
      <c r="O5" s="651"/>
      <c r="P5" s="653"/>
      <c r="Q5" s="655"/>
      <c r="R5" s="12" t="s">
        <v>204</v>
      </c>
      <c r="S5" s="12" t="s">
        <v>212</v>
      </c>
      <c r="T5" s="12" t="s">
        <v>203</v>
      </c>
      <c r="U5" s="651"/>
      <c r="V5" s="653"/>
      <c r="W5" s="655"/>
      <c r="X5" s="12" t="s">
        <v>204</v>
      </c>
      <c r="Y5" s="12" t="s">
        <v>212</v>
      </c>
      <c r="Z5" s="12" t="s">
        <v>203</v>
      </c>
      <c r="AA5" s="651"/>
      <c r="AB5" s="653"/>
      <c r="AC5" s="655"/>
      <c r="AD5" s="12" t="s">
        <v>204</v>
      </c>
      <c r="AE5" s="12" t="s">
        <v>212</v>
      </c>
      <c r="AF5" s="12" t="s">
        <v>203</v>
      </c>
      <c r="AG5" s="651"/>
      <c r="AH5" s="653"/>
      <c r="AI5" s="655"/>
      <c r="AJ5" s="12" t="s">
        <v>204</v>
      </c>
      <c r="AK5" s="12" t="s">
        <v>212</v>
      </c>
      <c r="AL5" s="12" t="s">
        <v>203</v>
      </c>
      <c r="AM5" s="651"/>
      <c r="AN5" s="653"/>
      <c r="AO5" s="655"/>
      <c r="AP5" s="12" t="s">
        <v>204</v>
      </c>
      <c r="AQ5" s="12" t="s">
        <v>212</v>
      </c>
      <c r="AR5" s="12" t="s">
        <v>203</v>
      </c>
      <c r="AS5" s="651"/>
      <c r="AT5" s="653"/>
      <c r="AU5" s="655"/>
      <c r="AV5" s="12" t="s">
        <v>204</v>
      </c>
      <c r="AW5" s="12" t="s">
        <v>212</v>
      </c>
      <c r="AX5" s="12" t="s">
        <v>203</v>
      </c>
      <c r="AY5" s="651"/>
      <c r="AZ5" s="653"/>
      <c r="BA5" s="655"/>
      <c r="BB5" s="12" t="s">
        <v>204</v>
      </c>
      <c r="BC5" s="12" t="s">
        <v>212</v>
      </c>
      <c r="BD5" s="12" t="s">
        <v>203</v>
      </c>
      <c r="BE5" s="651"/>
      <c r="BF5" s="653"/>
      <c r="BG5" s="655"/>
      <c r="BH5" s="12" t="s">
        <v>204</v>
      </c>
      <c r="BI5" s="12" t="s">
        <v>212</v>
      </c>
      <c r="BJ5" s="12" t="s">
        <v>203</v>
      </c>
      <c r="BK5" s="651"/>
      <c r="BL5" s="653"/>
      <c r="BM5" s="655"/>
      <c r="BN5" s="12" t="s">
        <v>204</v>
      </c>
      <c r="BO5" s="12" t="s">
        <v>212</v>
      </c>
      <c r="BP5" s="12" t="s">
        <v>203</v>
      </c>
      <c r="BQ5" s="651"/>
    </row>
    <row r="6" spans="1:72">
      <c r="A6" s="74">
        <v>1</v>
      </c>
      <c r="B6" s="358"/>
      <c r="C6" s="358"/>
      <c r="D6" s="358"/>
      <c r="E6" s="105"/>
      <c r="F6" s="358"/>
      <c r="G6" s="358"/>
      <c r="H6" s="105"/>
      <c r="I6" s="360"/>
      <c r="J6" s="223" t="str">
        <f>IF(給与表!$T$4&gt;J$2,"",IF($H6&lt;J$2,"",IF($E6&gt;J$2,"",IF($E6=J$2,IF($I6=給与表!$J$12,給与表!$J$13,IF($I6=給与表!$K$12,給与表!$K$13,IF($I6=給与表!$L$12,給与表!$L$13,給与表!$M$13*K6))),IF($E6&lt;J$2,IF($I6=給与表!$J$12,SUMIFS(給与表!$P$13:$P$52,給与表!$B$13:$B$52,J$2-$E6)+給与表!$J$10*(J$2-給与表!$T$4+1),IF($I6=給与表!$K$12,SUMIFS(給与表!$Q$13:$Q$52,給与表!$B$13:$B$52,J$2-$E6)+給与表!$K$10*(J$2-給与表!$T$4+1),IF($I6=給与表!$L$12,SUMIFS(給与表!$R$13:$R$52,給与表!$B$13:$B$52,J$2-$E6)+給与表!$L$10*(J$2-給与表!$T$4+1),(SUMIFS(給与表!$S$13:$S$52,給与表!$B$13:$B$52,J$2-$E6)+給与表!$M$10*(J$2-給与表!$T$4+1))*K6))))))))</f>
        <v/>
      </c>
      <c r="K6" s="391"/>
      <c r="L6" s="356"/>
      <c r="M6" s="356"/>
      <c r="N6" s="356"/>
      <c r="O6" s="226" t="str">
        <f t="shared" ref="O6:O69" si="0">IF(I6&lt;&gt;"時給",IFERROR((L6-J6+M6)*12+N6,""),IFERROR((L6-J6+M6)*12+N6,""))</f>
        <v/>
      </c>
      <c r="P6" s="223" t="str">
        <f>IF(給与表!$T$4&gt;P$2,"",IF($H6&lt;P$2,"",IF($E6&gt;P$2,"",IF($E6=P$2,IF($I6=給与表!$J$12,給与表!$J$13,IF($I6=給与表!$K$12,給与表!$K$13,IF($I6=給与表!$L$12,給与表!$L$13,給与表!$M$13*Q6))),IF($E6&lt;P$2,IF(J6="",IF($I6=給与表!$J$12,SUMIFS(給与表!$P$13:$P$52,給与表!$B$13:$B$52,P$2-$E6)+給与表!$J$10*(P$2-給与表!$T$4+1),IF($I6=給与表!$K$12,SUMIFS(給与表!$Q$13:$Q$52,給与表!$B$13:$B$52,P$2-$E6)+給与表!$K$10*(P$2-給与表!$T$4+1),IF($I6=給与表!$L$12,SUMIFS(給与表!$R$13:$R$52,給与表!$B$13:$B$52,P$2-$E6)+給与表!$L$10*(P$2-給与表!$T$4+1),(SUMIFS(給与表!$S$13:$S$52,給与表!$B$13:$B$52,P$2-$E6)+給与表!$M$10*(P$2-給与表!$T$4+1))*Q6))),IF($I6=給与表!$J$12,J6+給与表!$J$10*(P$2-給与表!$T$4+1),IF($I6=給与表!$K$12,J6+給与表!$K$10*(P$2-給与表!$T$4+1),IF($I6=給与表!$L$12,J6+給与表!$L$10*(P$2-給与表!$T$4+1),(J6/K6+給与表!$M$10)*Q6)))))))))</f>
        <v/>
      </c>
      <c r="Q6" s="391"/>
      <c r="R6" s="356"/>
      <c r="S6" s="356"/>
      <c r="T6" s="356"/>
      <c r="U6" s="226" t="str">
        <f t="shared" ref="U6:U69" si="1">IF(O6&lt;&gt;"時給",IFERROR((R6-P6+S6)*12+T6,""),IFERROR((R6-P6+S6)*12+T6,""))</f>
        <v/>
      </c>
      <c r="V6" s="223" t="str">
        <f>IF(給与表!$T$4&gt;V$2,"",IF($H6&lt;V$2,"",IF($E6&gt;V$2,"",IF($E6=V$2,IF($I6=給与表!$J$12,給与表!$J$13,IF($I6=給与表!$K$12,給与表!$K$13,IF($I6=給与表!$L$12,給与表!$L$13,給与表!$M$13*W6))),IF($E6&lt;V$2,IF(P6="",IF($I6=給与表!$J$12,SUMIFS(給与表!$P$13:$P$52,給与表!$B$13:$B$52,V$2-$E6)+給与表!$J$10*(V$2-給与表!$T$4+1),IF($I6=給与表!$K$12,SUMIFS(給与表!$Q$13:$Q$52,給与表!$B$13:$B$52,V$2-$E6)+給与表!$K$10*(V$2-給与表!$T$4+1),IF($I6=給与表!$L$12,SUMIFS(給与表!$R$13:$R$52,給与表!$B$13:$B$52,V$2-$E6)+給与表!$L$10*(V$2-給与表!$T$4+1),(SUMIFS(給与表!$S$13:$S$52,給与表!$B$13:$B$52,V$2-$E6)+給与表!$M$10*(V$2-給与表!$T$4+1))*W6))),IF($I6=給与表!$J$12,P6+給与表!$J$10*(V$2-給与表!$T$4+1),IF($I6=給与表!$K$12,P6+給与表!$K$10*(V$2-給与表!$T$4+1),IF($I6=給与表!$L$12,P6+給与表!$L$10*(V$2-給与表!$T$4+1),(P6/Q6+給与表!$M$10)*W6)))))))))</f>
        <v/>
      </c>
      <c r="W6" s="391"/>
      <c r="X6" s="356"/>
      <c r="Y6" s="356"/>
      <c r="Z6" s="356"/>
      <c r="AA6" s="226" t="str">
        <f t="shared" ref="AA6:AA69" si="2">IF(U6&lt;&gt;"時給",IFERROR((X6-V6+Y6)*12+Z6,""),IFERROR((X6-V6+Y6)*12+Z6,""))</f>
        <v/>
      </c>
      <c r="AB6" s="223" t="str">
        <f>IF(給与表!$T$4&gt;AB$2,"",IF($H6&lt;AB$2,"",IF($E6&gt;AB$2,"",IF($E6=AB$2,IF($I6=給与表!$J$12,給与表!$J$13,IF($I6=給与表!$K$12,給与表!$K$13,IF($I6=給与表!$L$12,給与表!$L$13,給与表!$M$13*AC6))),IF($E6&lt;AB$2,IF(V6="",IF($I6=給与表!$J$12,SUMIFS(給与表!$P$13:$P$52,給与表!$B$13:$B$52,AB$2-$E6)+給与表!$J$10*(AB$2-給与表!$T$4+1),IF($I6=給与表!$K$12,SUMIFS(給与表!$Q$13:$Q$52,給与表!$B$13:$B$52,AB$2-$E6)+給与表!$K$10*(AB$2-給与表!$T$4+1),IF($I6=給与表!$L$12,SUMIFS(給与表!$R$13:$R$52,給与表!$B$13:$B$52,AB$2-$E6)+給与表!$L$10*(AB$2-給与表!$T$4+1),(SUMIFS(給与表!$S$13:$S$52,給与表!$B$13:$B$52,AB$2-$E6)+給与表!$M$10*(AB$2-給与表!$T$4+1))*AC6))),IF($I6=給与表!$J$12,V6+給与表!$J$10*(AB$2-給与表!$T$4+1),IF($I6=給与表!$K$12,V6+給与表!$K$10*(AB$2-給与表!$T$4+1),IF($I6=給与表!$L$12,V6+給与表!$L$10*(AB$2-給与表!$T$4+1),(V6/W6+給与表!$M$10)*AC6)))))))))</f>
        <v/>
      </c>
      <c r="AC6" s="391"/>
      <c r="AD6" s="356"/>
      <c r="AE6" s="356"/>
      <c r="AF6" s="356"/>
      <c r="AG6" s="226" t="str">
        <f t="shared" ref="AG6:AG69" si="3">IF(AA6&lt;&gt;"時給",IFERROR((AD6-AB6+AE6)*12+AF6,""),IFERROR((AD6-AB6+AE6)*12+AF6,""))</f>
        <v/>
      </c>
      <c r="AH6" s="223" t="str">
        <f>IF(給与表!$T$4&gt;AH$2,"",IF($H6&lt;AH$2,"",IF($E6&gt;AH$2,"",IF($E6=AH$2,IF($I6=給与表!$J$12,給与表!$J$13,IF($I6=給与表!$K$12,給与表!$K$13,IF($I6=給与表!$L$12,給与表!$L$13,給与表!$M$13*AI6))),IF($E6&lt;AH$2,IF(AB6="",IF($I6=給与表!$J$12,SUMIFS(給与表!$P$13:$P$52,給与表!$B$13:$B$52,AH$2-$E6)+給与表!$J$10*(AH$2-給与表!$T$4+1),IF($I6=給与表!$K$12,SUMIFS(給与表!$Q$13:$Q$52,給与表!$B$13:$B$52,AH$2-$E6)+給与表!$K$10*(AH$2-給与表!$T$4+1),IF($I6=給与表!$L$12,SUMIFS(給与表!$R$13:$R$52,給与表!$B$13:$B$52,AH$2-$E6)+給与表!$L$10*(AH$2-給与表!$T$4+1),(SUMIFS(給与表!$S$13:$S$52,給与表!$B$13:$B$52,AH$2-$E6)+給与表!$M$10*(AH$2-給与表!$T$4+1))*AI6))),IF($I6=給与表!$J$12,AB6+給与表!$J$10*(AH$2-給与表!$T$4+1),IF($I6=給与表!$K$12,AB6+給与表!$K$10*(AH$2-給与表!$T$4+1),IF($I6=給与表!$L$12,AB6+給与表!$L$10*(AH$2-給与表!$T$4+1),(AB6/AC6+給与表!$M$10)*AI6)))))))))</f>
        <v/>
      </c>
      <c r="AI6" s="391"/>
      <c r="AJ6" s="356"/>
      <c r="AK6" s="356"/>
      <c r="AL6" s="356"/>
      <c r="AM6" s="226" t="str">
        <f t="shared" ref="AM6:AM69" si="4">IF(AG6&lt;&gt;"時給",IFERROR((AJ6-AH6+AK6)*12+AL6,""),IFERROR((AJ6-AH6+AK6)*12+AL6,""))</f>
        <v/>
      </c>
      <c r="AN6" s="223" t="str">
        <f>IF(給与表!$T$4&gt;AN$2,"",IF($H6&lt;AN$2,"",IF($E6&gt;AN$2,"",IF($E6=AN$2,IF($I6=給与表!$J$12,給与表!$J$13,IF($I6=給与表!$K$12,給与表!$K$13,IF($I6=給与表!$L$12,給与表!$L$13,給与表!$M$13*AO6))),IF($E6&lt;AN$2,IF(AH6="",IF($I6=給与表!$J$12,SUMIFS(給与表!$P$13:$P$52,給与表!$B$13:$B$52,AN$2-$E6)+給与表!$J$10*(AN$2-給与表!$T$4+1),IF($I6=給与表!$K$12,SUMIFS(給与表!$Q$13:$Q$52,給与表!$B$13:$B$52,AN$2-$E6)+給与表!$K$10*(AN$2-給与表!$T$4+1),IF($I6=給与表!$L$12,SUMIFS(給与表!$R$13:$R$52,給与表!$B$13:$B$52,AN$2-$E6)+給与表!$L$10*(AN$2-給与表!$T$4+1),(SUMIFS(給与表!$S$13:$S$52,給与表!$B$13:$B$52,AN$2-$E6)+給与表!$M$10*(AN$2-給与表!$T$4+1))*AO6))),IF($I6=給与表!$J$12,AH6+給与表!$J$10*(AN$2-給与表!$T$4+1),IF($I6=給与表!$K$12,AH6+給与表!$K$10*(AN$2-給与表!$T$4+1),IF($I6=給与表!$L$12,AH6+給与表!$L$10*(AN$2-給与表!$T$4+1),(AH6/AI6+給与表!$M$10)*AO6)))))))))</f>
        <v/>
      </c>
      <c r="AO6" s="391"/>
      <c r="AP6" s="356"/>
      <c r="AQ6" s="356"/>
      <c r="AR6" s="356"/>
      <c r="AS6" s="226" t="str">
        <f t="shared" ref="AS6:AS69" si="5">IF(AM6&lt;&gt;"時給",IFERROR((AP6-AN6+AQ6)*12+AR6,""),IFERROR((AP6-AN6+AQ6)*12+AR6,""))</f>
        <v/>
      </c>
      <c r="AT6" s="223" t="str">
        <f>IF(給与表!$T$4&gt;AT$2,"",IF($H6&lt;AT$2,"",IF($E6&gt;AT$2,"",IF($E6=AT$2,IF($I6=給与表!$J$12,給与表!$J$13,IF($I6=給与表!$K$12,給与表!$K$13,IF($I6=給与表!$L$12,給与表!$L$13,給与表!$M$13*AU6))),IF($E6&lt;AT$2,IF(AN6="",IF($I6=給与表!$J$12,SUMIFS(給与表!$P$13:$P$52,給与表!$B$13:$B$52,AT$2-$E6)+給与表!$J$10*(AT$2-給与表!$T$4+1),IF($I6=給与表!$K$12,SUMIFS(給与表!$Q$13:$Q$52,給与表!$B$13:$B$52,AT$2-$E6)+給与表!$K$10*(AT$2-給与表!$T$4+1),IF($I6=給与表!$L$12,SUMIFS(給与表!$R$13:$R$52,給与表!$B$13:$B$52,AT$2-$E6)+給与表!$L$10*(AT$2-給与表!$T$4+1),(SUMIFS(給与表!$S$13:$S$52,給与表!$B$13:$B$52,AT$2-$E6)+給与表!$M$10*(AT$2-給与表!$T$4+1))*AU6))),IF($I6=給与表!$J$12,AN6+給与表!$J$10*(AT$2-給与表!$T$4+1),IF($I6=給与表!$K$12,AN6+給与表!$K$10*(AT$2-給与表!$T$4+1),IF($I6=給与表!$L$12,AN6+給与表!$L$10*(AT$2-給与表!$T$4+1),(AN6/AO6+給与表!$M$10)*AU6)))))))))</f>
        <v/>
      </c>
      <c r="AU6" s="391"/>
      <c r="AV6" s="356"/>
      <c r="AW6" s="356"/>
      <c r="AX6" s="356"/>
      <c r="AY6" s="226" t="str">
        <f t="shared" ref="AY6:AY69" si="6">IF(AS6&lt;&gt;"時給",IFERROR((AV6-AT6+AW6)*12+AX6,""),IFERROR((AV6-AT6+AW6)*12+AX6,""))</f>
        <v/>
      </c>
      <c r="AZ6" s="223" t="str">
        <f>IF(給与表!$T$4&gt;AZ$2,"",IF($H6&lt;AZ$2,"",IF($E6&gt;AZ$2,"",IF($E6=AZ$2,IF($I6=給与表!$J$12,給与表!$J$13,IF($I6=給与表!$K$12,給与表!$K$13,IF($I6=給与表!$L$12,給与表!$L$13,給与表!$M$13*BA6))),IF($E6&lt;AZ$2,IF(AT6="",IF($I6=給与表!$J$12,SUMIFS(給与表!$P$13:$P$52,給与表!$B$13:$B$52,AZ$2-$E6)+給与表!$J$10*(AZ$2-給与表!$T$4+1),IF($I6=給与表!$K$12,SUMIFS(給与表!$Q$13:$Q$52,給与表!$B$13:$B$52,AZ$2-$E6)+給与表!$K$10*(AZ$2-給与表!$T$4+1),IF($I6=給与表!$L$12,SUMIFS(給与表!$R$13:$R$52,給与表!$B$13:$B$52,AZ$2-$E6)+給与表!$L$10*(AZ$2-給与表!$T$4+1),(SUMIFS(給与表!$S$13:$S$52,給与表!$B$13:$B$52,AZ$2-$E6)+給与表!$M$10*(AZ$2-給与表!$T$4+1))*BA6))),IF($I6=給与表!$J$12,AT6+給与表!$J$10*(AZ$2-給与表!$T$4+1),IF($I6=給与表!$K$12,AT6+給与表!$K$10*(AZ$2-給与表!$T$4+1),IF($I6=給与表!$L$12,AT6+給与表!$L$10*(AZ$2-給与表!$T$4+1),(AT6/AU6+給与表!$M$10)*BA6)))))))))</f>
        <v/>
      </c>
      <c r="BA6" s="391"/>
      <c r="BB6" s="356"/>
      <c r="BC6" s="356"/>
      <c r="BD6" s="356"/>
      <c r="BE6" s="226" t="str">
        <f t="shared" ref="BE6:BE69" si="7">IF(AY6&lt;&gt;"時給",IFERROR((BB6-AZ6+BC6)*12+BD6,""),IFERROR((BB6-AZ6+BC6)*12+BD6,""))</f>
        <v/>
      </c>
      <c r="BF6" s="223" t="str">
        <f>IF(給与表!$T$4&gt;BF$2,"",IF($H6&lt;BF$2,"",IF($E6&gt;BF$2,"",IF($E6=BF$2,IF($I6=給与表!$J$12,給与表!$J$13,IF($I6=給与表!$K$12,給与表!$K$13,IF($I6=給与表!$L$12,給与表!$L$13,給与表!$M$13*BG6))),IF($E6&lt;BF$2,IF(AZ6="",IF($I6=給与表!$J$12,SUMIFS(給与表!$P$13:$P$52,給与表!$B$13:$B$52,BF$2-$E6)+給与表!$J$10*(BF$2-給与表!$T$4+1),IF($I6=給与表!$K$12,SUMIFS(給与表!$Q$13:$Q$52,給与表!$B$13:$B$52,BF$2-$E6)+給与表!$K$10*(BF$2-給与表!$T$4+1),IF($I6=給与表!$L$12,SUMIFS(給与表!$R$13:$R$52,給与表!$B$13:$B$52,BF$2-$E6)+給与表!$L$10*(BF$2-給与表!$T$4+1),(SUMIFS(給与表!$S$13:$S$52,給与表!$B$13:$B$52,BF$2-$E6)+給与表!$M$10*(BF$2-給与表!$T$4+1))*BG6))),IF($I6=給与表!$J$12,AZ6+給与表!$J$10*(BF$2-給与表!$T$4+1),IF($I6=給与表!$K$12,AZ6+給与表!$K$10*(BF$2-給与表!$T$4+1),IF($I6=給与表!$L$12,AZ6+給与表!$L$10*(BF$2-給与表!$T$4+1),(AZ6/BA6+給与表!$M$10)*BG6)))))))))</f>
        <v/>
      </c>
      <c r="BG6" s="391"/>
      <c r="BH6" s="356"/>
      <c r="BI6" s="356"/>
      <c r="BJ6" s="356"/>
      <c r="BK6" s="226" t="str">
        <f t="shared" ref="BK6:BK69" si="8">IF(BE6&lt;&gt;"時給",IFERROR((BH6-BF6+BI6)*12+BJ6,""),IFERROR((BH6-BF6+BI6)*12+BJ6,""))</f>
        <v/>
      </c>
      <c r="BL6" s="223" t="str">
        <f>IF(給与表!$T$4&gt;BL$2,"",IF($H6&lt;BL$2,"",IF($E6&gt;BL$2,"",IF($E6=BL$2,IF($I6=給与表!$J$12,給与表!$J$13,IF($I6=給与表!$K$12,給与表!$K$13,IF($I6=給与表!$L$12,給与表!$L$13,給与表!$M$13*BM6))),IF($E6&lt;BL$2,IF(BF6="",IF($I6=給与表!$J$12,SUMIFS(給与表!$P$13:$P$52,給与表!$B$13:$B$52,BL$2-$E6)+給与表!$J$10*(BL$2-給与表!$T$4+1),IF($I6=給与表!$K$12,SUMIFS(給与表!$Q$13:$Q$52,給与表!$B$13:$B$52,BL$2-$E6)+給与表!$K$10*(BL$2-給与表!$T$4+1),IF($I6=給与表!$L$12,SUMIFS(給与表!$R$13:$R$52,給与表!$B$13:$B$52,BL$2-$E6)+給与表!$L$10*(BL$2-給与表!$T$4+1),(SUMIFS(給与表!$S$13:$S$52,給与表!$B$13:$B$52,BL$2-$E6)+給与表!$M$10*(BL$2-給与表!$T$4+1))*BM6))),IF($I6=給与表!$J$12,BF6+給与表!$J$10*(BL$2-給与表!$T$4+1),IF($I6=給与表!$K$12,BF6+給与表!$K$10*(BL$2-給与表!$T$4+1),IF($I6=給与表!$L$12,BF6+給与表!$L$10*(BL$2-給与表!$T$4+1),(BF6/BG6+給与表!$M$10)*BM6)))))))))</f>
        <v/>
      </c>
      <c r="BM6" s="391"/>
      <c r="BN6" s="356"/>
      <c r="BO6" s="356"/>
      <c r="BP6" s="356"/>
      <c r="BQ6" s="226" t="str">
        <f t="shared" ref="BQ6:BQ69" si="9">IF(BK6&lt;&gt;"時給",IFERROR((BN6-BL6+BO6)*12+BP6,""),IFERROR((BN6-BL6+BO6)*12+BP6,""))</f>
        <v/>
      </c>
      <c r="BT6" s="249"/>
    </row>
    <row r="7" spans="1:72">
      <c r="A7" s="20">
        <f>A6+1</f>
        <v>2</v>
      </c>
      <c r="B7" s="359"/>
      <c r="C7" s="358"/>
      <c r="D7" s="359"/>
      <c r="E7" s="6"/>
      <c r="F7" s="358"/>
      <c r="G7" s="359"/>
      <c r="H7" s="6"/>
      <c r="I7" s="360"/>
      <c r="J7" s="224" t="str">
        <f>IF(給与表!$T$4&gt;J$2,"",IF($H7&lt;J$2,"",IF($E7&gt;J$2,"",IF($E7=J$2,IF($I7=給与表!$J$12,給与表!$J$13,IF($I7=給与表!$K$12,給与表!$K$13,IF($I7=給与表!$L$12,給与表!$L$13,給与表!$M$13*K7))),IF($E7&lt;J$2,IF($I7=給与表!$J$12,SUMIFS(給与表!$P$13:$P$52,給与表!$B$13:$B$52,J$2-$E7)+給与表!$J$10*(J$2-給与表!$T$4+1),IF($I7=給与表!$K$12,SUMIFS(給与表!$Q$13:$Q$52,給与表!$B$13:$B$52,J$2-$E7)+給与表!$K$10*(J$2-給与表!$T$4+1),IF($I7=給与表!$L$12,SUMIFS(給与表!$R$13:$R$52,給与表!$B$13:$B$52,J$2-$E7)+給与表!$L$10*(J$2-給与表!$T$4+1),(SUMIFS(給与表!$S$13:$S$52,給与表!$B$13:$B$52,J$2-$E7)+給与表!$M$10*(J$2-給与表!$T$4+1))*K7))))))))</f>
        <v/>
      </c>
      <c r="K7" s="392"/>
      <c r="L7" s="357"/>
      <c r="M7" s="357"/>
      <c r="N7" s="357"/>
      <c r="O7" s="227" t="str">
        <f t="shared" si="0"/>
        <v/>
      </c>
      <c r="P7" s="224" t="str">
        <f>IF(給与表!$T$4&gt;P$2,"",IF($H7&lt;P$2,"",IF($E7&gt;P$2,"",IF($E7=P$2,IF($I7=給与表!$J$12,給与表!$J$13,IF($I7=給与表!$K$12,給与表!$K$13,IF($I7=給与表!$L$12,給与表!$L$13,給与表!$M$13*Q7))),IF($E7&lt;P$2,IF(J7="",IF($I7=給与表!$J$12,SUMIFS(給与表!$P$13:$P$52,給与表!$B$13:$B$52,P$2-$E7)+給与表!$J$10*(P$2-給与表!$T$4+1),IF($I7=給与表!$K$12,SUMIFS(給与表!$Q$13:$Q$52,給与表!$B$13:$B$52,P$2-$E7)+給与表!$K$10*(P$2-給与表!$T$4+1),IF($I7=給与表!$L$12,SUMIFS(給与表!$R$13:$R$52,給与表!$B$13:$B$52,P$2-$E7)+給与表!$L$10*(P$2-給与表!$T$4+1),(SUMIFS(給与表!$S$13:$S$52,給与表!$B$13:$B$52,P$2-$E7)+給与表!$M$10*(P$2-給与表!$T$4+1))*Q7))),IF($I7=給与表!$J$12,J7+給与表!$J$10*(P$2-給与表!$T$4+1),IF($I7=給与表!$K$12,J7+給与表!$K$10*(P$2-給与表!$T$4+1),IF($I7=給与表!$L$12,J7+給与表!$L$10*(P$2-給与表!$T$4+1),(J7/K7+給与表!$M$10)*Q7)))))))))</f>
        <v/>
      </c>
      <c r="Q7" s="392"/>
      <c r="R7" s="357"/>
      <c r="S7" s="357"/>
      <c r="T7" s="357"/>
      <c r="U7" s="227" t="str">
        <f t="shared" si="1"/>
        <v/>
      </c>
      <c r="V7" s="224" t="str">
        <f>IF(給与表!$T$4&gt;V$2,"",IF($H7&lt;V$2,"",IF($E7&gt;V$2,"",IF($E7=V$2,IF($I7=給与表!$J$12,給与表!$J$13,IF($I7=給与表!$K$12,給与表!$K$13,IF($I7=給与表!$L$12,給与表!$L$13,給与表!$M$13*W7))),IF($E7&lt;V$2,IF(P7="",IF($I7=給与表!$J$12,SUMIFS(給与表!$P$13:$P$52,給与表!$B$13:$B$52,V$2-$E7)+給与表!$J$10*(V$2-給与表!$T$4+1),IF($I7=給与表!$K$12,SUMIFS(給与表!$Q$13:$Q$52,給与表!$B$13:$B$52,V$2-$E7)+給与表!$K$10*(V$2-給与表!$T$4+1),IF($I7=給与表!$L$12,SUMIFS(給与表!$R$13:$R$52,給与表!$B$13:$B$52,V$2-$E7)+給与表!$L$10*(V$2-給与表!$T$4+1),(SUMIFS(給与表!$S$13:$S$52,給与表!$B$13:$B$52,V$2-$E7)+給与表!$M$10*(V$2-給与表!$T$4+1))*W7))),IF($I7=給与表!$J$12,P7+給与表!$J$10*(V$2-給与表!$T$4+1),IF($I7=給与表!$K$12,P7+給与表!$K$10*(V$2-給与表!$T$4+1),IF($I7=給与表!$L$12,P7+給与表!$L$10*(V$2-給与表!$T$4+1),(P7/Q7+給与表!$M$10)*W7)))))))))</f>
        <v/>
      </c>
      <c r="W7" s="392"/>
      <c r="X7" s="357"/>
      <c r="Y7" s="357"/>
      <c r="Z7" s="357"/>
      <c r="AA7" s="227" t="str">
        <f t="shared" si="2"/>
        <v/>
      </c>
      <c r="AB7" s="224" t="str">
        <f>IF(給与表!$T$4&gt;AB$2,"",IF($H7&lt;AB$2,"",IF($E7&gt;AB$2,"",IF($E7=AB$2,IF($I7=給与表!$J$12,給与表!$J$13,IF($I7=給与表!$K$12,給与表!$K$13,IF($I7=給与表!$L$12,給与表!$L$13,給与表!$M$13*AC7))),IF($E7&lt;AB$2,IF(V7="",IF($I7=給与表!$J$12,SUMIFS(給与表!$P$13:$P$52,給与表!$B$13:$B$52,AB$2-$E7)+給与表!$J$10*(AB$2-給与表!$T$4+1),IF($I7=給与表!$K$12,SUMIFS(給与表!$Q$13:$Q$52,給与表!$B$13:$B$52,AB$2-$E7)+給与表!$K$10*(AB$2-給与表!$T$4+1),IF($I7=給与表!$L$12,SUMIFS(給与表!$R$13:$R$52,給与表!$B$13:$B$52,AB$2-$E7)+給与表!$L$10*(AB$2-給与表!$T$4+1),(SUMIFS(給与表!$S$13:$S$52,給与表!$B$13:$B$52,AB$2-$E7)+給与表!$M$10*(AB$2-給与表!$T$4+1))*AC7))),IF($I7=給与表!$J$12,V7+給与表!$J$10*(AB$2-給与表!$T$4+1),IF($I7=給与表!$K$12,V7+給与表!$K$10*(AB$2-給与表!$T$4+1),IF($I7=給与表!$L$12,V7+給与表!$L$10*(AB$2-給与表!$T$4+1),(V7/W7+給与表!$M$10)*AC7)))))))))</f>
        <v/>
      </c>
      <c r="AC7" s="392"/>
      <c r="AD7" s="357"/>
      <c r="AE7" s="357"/>
      <c r="AF7" s="357"/>
      <c r="AG7" s="227" t="str">
        <f t="shared" si="3"/>
        <v/>
      </c>
      <c r="AH7" s="224" t="str">
        <f>IF(給与表!$T$4&gt;AH$2,"",IF($H7&lt;AH$2,"",IF($E7&gt;AH$2,"",IF($E7=AH$2,IF($I7=給与表!$J$12,給与表!$J$13,IF($I7=給与表!$K$12,給与表!$K$13,IF($I7=給与表!$L$12,給与表!$L$13,給与表!$M$13*AI7))),IF($E7&lt;AH$2,IF(AB7="",IF($I7=給与表!$J$12,SUMIFS(給与表!$P$13:$P$52,給与表!$B$13:$B$52,AH$2-$E7)+給与表!$J$10*(AH$2-給与表!$T$4+1),IF($I7=給与表!$K$12,SUMIFS(給与表!$Q$13:$Q$52,給与表!$B$13:$B$52,AH$2-$E7)+給与表!$K$10*(AH$2-給与表!$T$4+1),IF($I7=給与表!$L$12,SUMIFS(給与表!$R$13:$R$52,給与表!$B$13:$B$52,AH$2-$E7)+給与表!$L$10*(AH$2-給与表!$T$4+1),(SUMIFS(給与表!$S$13:$S$52,給与表!$B$13:$B$52,AH$2-$E7)+給与表!$M$10*(AH$2-給与表!$T$4+1))*AI7))),IF($I7=給与表!$J$12,AB7+給与表!$J$10*(AH$2-給与表!$T$4+1),IF($I7=給与表!$K$12,AB7+給与表!$K$10*(AH$2-給与表!$T$4+1),IF($I7=給与表!$L$12,AB7+給与表!$L$10*(AH$2-給与表!$T$4+1),(AB7/AC7+給与表!$M$10)*AI7)))))))))</f>
        <v/>
      </c>
      <c r="AI7" s="392"/>
      <c r="AJ7" s="357"/>
      <c r="AK7" s="357"/>
      <c r="AL7" s="357"/>
      <c r="AM7" s="227" t="str">
        <f t="shared" si="4"/>
        <v/>
      </c>
      <c r="AN7" s="224" t="str">
        <f>IF(給与表!$T$4&gt;AN$2,"",IF($H7&lt;AN$2,"",IF($E7&gt;AN$2,"",IF($E7=AN$2,IF($I7=給与表!$J$12,給与表!$J$13,IF($I7=給与表!$K$12,給与表!$K$13,IF($I7=給与表!$L$12,給与表!$L$13,給与表!$M$13*AO7))),IF($E7&lt;AN$2,IF(AH7="",IF($I7=給与表!$J$12,SUMIFS(給与表!$P$13:$P$52,給与表!$B$13:$B$52,AN$2-$E7)+給与表!$J$10*(AN$2-給与表!$T$4+1),IF($I7=給与表!$K$12,SUMIFS(給与表!$Q$13:$Q$52,給与表!$B$13:$B$52,AN$2-$E7)+給与表!$K$10*(AN$2-給与表!$T$4+1),IF($I7=給与表!$L$12,SUMIFS(給与表!$R$13:$R$52,給与表!$B$13:$B$52,AN$2-$E7)+給与表!$L$10*(AN$2-給与表!$T$4+1),(SUMIFS(給与表!$S$13:$S$52,給与表!$B$13:$B$52,AN$2-$E7)+給与表!$M$10*(AN$2-給与表!$T$4+1))*AO7))),IF($I7=給与表!$J$12,AH7+給与表!$J$10*(AN$2-給与表!$T$4+1),IF($I7=給与表!$K$12,AH7+給与表!$K$10*(AN$2-給与表!$T$4+1),IF($I7=給与表!$L$12,AH7+給与表!$L$10*(AN$2-給与表!$T$4+1),(AH7/AI7+給与表!$M$10)*AO7)))))))))</f>
        <v/>
      </c>
      <c r="AO7" s="392"/>
      <c r="AP7" s="357"/>
      <c r="AQ7" s="357"/>
      <c r="AR7" s="357"/>
      <c r="AS7" s="227" t="str">
        <f t="shared" si="5"/>
        <v/>
      </c>
      <c r="AT7" s="224" t="str">
        <f>IF(給与表!$T$4&gt;AT$2,"",IF($H7&lt;AT$2,"",IF($E7&gt;AT$2,"",IF($E7=AT$2,IF($I7=給与表!$J$12,給与表!$J$13,IF($I7=給与表!$K$12,給与表!$K$13,IF($I7=給与表!$L$12,給与表!$L$13,給与表!$M$13*AU7))),IF($E7&lt;AT$2,IF(AN7="",IF($I7=給与表!$J$12,SUMIFS(給与表!$P$13:$P$52,給与表!$B$13:$B$52,AT$2-$E7)+給与表!$J$10*(AT$2-給与表!$T$4+1),IF($I7=給与表!$K$12,SUMIFS(給与表!$Q$13:$Q$52,給与表!$B$13:$B$52,AT$2-$E7)+給与表!$K$10*(AT$2-給与表!$T$4+1),IF($I7=給与表!$L$12,SUMIFS(給与表!$R$13:$R$52,給与表!$B$13:$B$52,AT$2-$E7)+給与表!$L$10*(AT$2-給与表!$T$4+1),(SUMIFS(給与表!$S$13:$S$52,給与表!$B$13:$B$52,AT$2-$E7)+給与表!$M$10*(AT$2-給与表!$T$4+1))*AU7))),IF($I7=給与表!$J$12,AN7+給与表!$J$10*(AT$2-給与表!$T$4+1),IF($I7=給与表!$K$12,AN7+給与表!$K$10*(AT$2-給与表!$T$4+1),IF($I7=給与表!$L$12,AN7+給与表!$L$10*(AT$2-給与表!$T$4+1),(AN7/AO7+給与表!$M$10)*AU7)))))))))</f>
        <v/>
      </c>
      <c r="AU7" s="392"/>
      <c r="AV7" s="357"/>
      <c r="AW7" s="357"/>
      <c r="AX7" s="357"/>
      <c r="AY7" s="227" t="str">
        <f t="shared" si="6"/>
        <v/>
      </c>
      <c r="AZ7" s="224" t="str">
        <f>IF(給与表!$T$4&gt;AZ$2,"",IF($H7&lt;AZ$2,"",IF($E7&gt;AZ$2,"",IF($E7=AZ$2,IF($I7=給与表!$J$12,給与表!$J$13,IF($I7=給与表!$K$12,給与表!$K$13,IF($I7=給与表!$L$12,給与表!$L$13,給与表!$M$13*BA7))),IF($E7&lt;AZ$2,IF(AT7="",IF($I7=給与表!$J$12,SUMIFS(給与表!$P$13:$P$52,給与表!$B$13:$B$52,AZ$2-$E7)+給与表!$J$10*(AZ$2-給与表!$T$4+1),IF($I7=給与表!$K$12,SUMIFS(給与表!$Q$13:$Q$52,給与表!$B$13:$B$52,AZ$2-$E7)+給与表!$K$10*(AZ$2-給与表!$T$4+1),IF($I7=給与表!$L$12,SUMIFS(給与表!$R$13:$R$52,給与表!$B$13:$B$52,AZ$2-$E7)+給与表!$L$10*(AZ$2-給与表!$T$4+1),(SUMIFS(給与表!$S$13:$S$52,給与表!$B$13:$B$52,AZ$2-$E7)+給与表!$M$10*(AZ$2-給与表!$T$4+1))*BA7))),IF($I7=給与表!$J$12,AT7+給与表!$J$10*(AZ$2-給与表!$T$4+1),IF($I7=給与表!$K$12,AT7+給与表!$K$10*(AZ$2-給与表!$T$4+1),IF($I7=給与表!$L$12,AT7+給与表!$L$10*(AZ$2-給与表!$T$4+1),(AT7/AU7+給与表!$M$10)*BA7)))))))))</f>
        <v/>
      </c>
      <c r="BA7" s="392"/>
      <c r="BB7" s="357"/>
      <c r="BC7" s="357"/>
      <c r="BD7" s="357"/>
      <c r="BE7" s="227" t="str">
        <f t="shared" si="7"/>
        <v/>
      </c>
      <c r="BF7" s="224" t="str">
        <f>IF(給与表!$T$4&gt;BF$2,"",IF($H7&lt;BF$2,"",IF($E7&gt;BF$2,"",IF($E7=BF$2,IF($I7=給与表!$J$12,給与表!$J$13,IF($I7=給与表!$K$12,給与表!$K$13,IF($I7=給与表!$L$12,給与表!$L$13,給与表!$M$13*BG7))),IF($E7&lt;BF$2,IF(AZ7="",IF($I7=給与表!$J$12,SUMIFS(給与表!$P$13:$P$52,給与表!$B$13:$B$52,BF$2-$E7)+給与表!$J$10*(BF$2-給与表!$T$4+1),IF($I7=給与表!$K$12,SUMIFS(給与表!$Q$13:$Q$52,給与表!$B$13:$B$52,BF$2-$E7)+給与表!$K$10*(BF$2-給与表!$T$4+1),IF($I7=給与表!$L$12,SUMIFS(給与表!$R$13:$R$52,給与表!$B$13:$B$52,BF$2-$E7)+給与表!$L$10*(BF$2-給与表!$T$4+1),(SUMIFS(給与表!$S$13:$S$52,給与表!$B$13:$B$52,BF$2-$E7)+給与表!$M$10*(BF$2-給与表!$T$4+1))*BG7))),IF($I7=給与表!$J$12,AZ7+給与表!$J$10*(BF$2-給与表!$T$4+1),IF($I7=給与表!$K$12,AZ7+給与表!$K$10*(BF$2-給与表!$T$4+1),IF($I7=給与表!$L$12,AZ7+給与表!$L$10*(BF$2-給与表!$T$4+1),(AZ7/BA7+給与表!$M$10)*BG7)))))))))</f>
        <v/>
      </c>
      <c r="BG7" s="392"/>
      <c r="BH7" s="357"/>
      <c r="BI7" s="357"/>
      <c r="BJ7" s="357"/>
      <c r="BK7" s="227" t="str">
        <f t="shared" si="8"/>
        <v/>
      </c>
      <c r="BL7" s="224" t="str">
        <f>IF(給与表!$T$4&gt;BL$2,"",IF($H7&lt;BL$2,"",IF($E7&gt;BL$2,"",IF($E7=BL$2,IF($I7=給与表!$J$12,給与表!$J$13,IF($I7=給与表!$K$12,給与表!$K$13,IF($I7=給与表!$L$12,給与表!$L$13,給与表!$M$13*BM7))),IF($E7&lt;BL$2,IF(BF7="",IF($I7=給与表!$J$12,SUMIFS(給与表!$P$13:$P$52,給与表!$B$13:$B$52,BL$2-$E7)+給与表!$J$10*(BL$2-給与表!$T$4+1),IF($I7=給与表!$K$12,SUMIFS(給与表!$Q$13:$Q$52,給与表!$B$13:$B$52,BL$2-$E7)+給与表!$K$10*(BL$2-給与表!$T$4+1),IF($I7=給与表!$L$12,SUMIFS(給与表!$R$13:$R$52,給与表!$B$13:$B$52,BL$2-$E7)+給与表!$L$10*(BL$2-給与表!$T$4+1),(SUMIFS(給与表!$S$13:$S$52,給与表!$B$13:$B$52,BL$2-$E7)+給与表!$M$10*(BL$2-給与表!$T$4+1))*BM7))),IF($I7=給与表!$J$12,BF7+給与表!$J$10*(BL$2-給与表!$T$4+1),IF($I7=給与表!$K$12,BF7+給与表!$K$10*(BL$2-給与表!$T$4+1),IF($I7=給与表!$L$12,BF7+給与表!$L$10*(BL$2-給与表!$T$4+1),(BF7/BG7+給与表!$M$10)*BM7)))))))))</f>
        <v/>
      </c>
      <c r="BM7" s="392"/>
      <c r="BN7" s="357"/>
      <c r="BO7" s="357"/>
      <c r="BP7" s="357"/>
      <c r="BQ7" s="227" t="str">
        <f t="shared" si="9"/>
        <v/>
      </c>
      <c r="BT7" s="249"/>
    </row>
    <row r="8" spans="1:72">
      <c r="A8" s="20">
        <f t="shared" ref="A8:A71" si="10">A7+1</f>
        <v>3</v>
      </c>
      <c r="B8" s="359"/>
      <c r="C8" s="358"/>
      <c r="D8" s="359"/>
      <c r="E8" s="6"/>
      <c r="F8" s="358"/>
      <c r="G8" s="359"/>
      <c r="H8" s="6"/>
      <c r="I8" s="360"/>
      <c r="J8" s="224" t="str">
        <f>IF(給与表!$T$4&gt;J$2,"",IF($H8&lt;J$2,"",IF($E8&gt;J$2,"",IF($E8=J$2,IF($I8=給与表!$J$12,給与表!$J$13,IF($I8=給与表!$K$12,給与表!$K$13,IF($I8=給与表!$L$12,給与表!$L$13,給与表!$M$13*K8))),IF($E8&lt;J$2,IF($I8=給与表!$J$12,SUMIFS(給与表!$P$13:$P$52,給与表!$B$13:$B$52,J$2-$E8)+給与表!$J$10*(J$2-給与表!$T$4+1),IF($I8=給与表!$K$12,SUMIFS(給与表!$Q$13:$Q$52,給与表!$B$13:$B$52,J$2-$E8)+給与表!$K$10*(J$2-給与表!$T$4+1),IF($I8=給与表!$L$12,SUMIFS(給与表!$R$13:$R$52,給与表!$B$13:$B$52,J$2-$E8)+給与表!$L$10*(J$2-給与表!$T$4+1),(SUMIFS(給与表!$S$13:$S$52,給与表!$B$13:$B$52,J$2-$E8)+給与表!$M$10*(J$2-給与表!$T$4+1))*K8))))))))</f>
        <v/>
      </c>
      <c r="K8" s="392"/>
      <c r="L8" s="357"/>
      <c r="M8" s="357"/>
      <c r="N8" s="357"/>
      <c r="O8" s="227" t="str">
        <f t="shared" si="0"/>
        <v/>
      </c>
      <c r="P8" s="224" t="str">
        <f>IF(給与表!$T$4&gt;P$2,"",IF($H8&lt;P$2,"",IF($E8&gt;P$2,"",IF($E8=P$2,IF($I8=給与表!$J$12,給与表!$J$13,IF($I8=給与表!$K$12,給与表!$K$13,IF($I8=給与表!$L$12,給与表!$L$13,給与表!$M$13*Q8))),IF($E8&lt;P$2,IF(J8="",IF($I8=給与表!$J$12,SUMIFS(給与表!$P$13:$P$52,給与表!$B$13:$B$52,P$2-$E8)+給与表!$J$10*(P$2-給与表!$T$4+1),IF($I8=給与表!$K$12,SUMIFS(給与表!$Q$13:$Q$52,給与表!$B$13:$B$52,P$2-$E8)+給与表!$K$10*(P$2-給与表!$T$4+1),IF($I8=給与表!$L$12,SUMIFS(給与表!$R$13:$R$52,給与表!$B$13:$B$52,P$2-$E8)+給与表!$L$10*(P$2-給与表!$T$4+1),(SUMIFS(給与表!$S$13:$S$52,給与表!$B$13:$B$52,P$2-$E8)+給与表!$M$10*(P$2-給与表!$T$4+1))*Q8))),IF($I8=給与表!$J$12,J8+給与表!$J$10*(P$2-給与表!$T$4+1),IF($I8=給与表!$K$12,J8+給与表!$K$10*(P$2-給与表!$T$4+1),IF($I8=給与表!$L$12,J8+給与表!$L$10*(P$2-給与表!$T$4+1),(J8/K8+給与表!$M$10)*Q8)))))))))</f>
        <v/>
      </c>
      <c r="Q8" s="392"/>
      <c r="R8" s="357"/>
      <c r="S8" s="357"/>
      <c r="T8" s="357"/>
      <c r="U8" s="227" t="str">
        <f t="shared" si="1"/>
        <v/>
      </c>
      <c r="V8" s="224" t="str">
        <f>IF(給与表!$T$4&gt;V$2,"",IF($H8&lt;V$2,"",IF($E8&gt;V$2,"",IF($E8=V$2,IF($I8=給与表!$J$12,給与表!$J$13,IF($I8=給与表!$K$12,給与表!$K$13,IF($I8=給与表!$L$12,給与表!$L$13,給与表!$M$13*W8))),IF($E8&lt;V$2,IF(P8="",IF($I8=給与表!$J$12,SUMIFS(給与表!$P$13:$P$52,給与表!$B$13:$B$52,V$2-$E8)+給与表!$J$10*(V$2-給与表!$T$4+1),IF($I8=給与表!$K$12,SUMIFS(給与表!$Q$13:$Q$52,給与表!$B$13:$B$52,V$2-$E8)+給与表!$K$10*(V$2-給与表!$T$4+1),IF($I8=給与表!$L$12,SUMIFS(給与表!$R$13:$R$52,給与表!$B$13:$B$52,V$2-$E8)+給与表!$L$10*(V$2-給与表!$T$4+1),(SUMIFS(給与表!$S$13:$S$52,給与表!$B$13:$B$52,V$2-$E8)+給与表!$M$10*(V$2-給与表!$T$4+1))*W8))),IF($I8=給与表!$J$12,P8+給与表!$J$10*(V$2-給与表!$T$4+1),IF($I8=給与表!$K$12,P8+給与表!$K$10*(V$2-給与表!$T$4+1),IF($I8=給与表!$L$12,P8+給与表!$L$10*(V$2-給与表!$T$4+1),(P8/Q8+給与表!$M$10)*W8)))))))))</f>
        <v/>
      </c>
      <c r="W8" s="392"/>
      <c r="X8" s="357"/>
      <c r="Y8" s="357"/>
      <c r="Z8" s="357"/>
      <c r="AA8" s="227" t="str">
        <f t="shared" si="2"/>
        <v/>
      </c>
      <c r="AB8" s="224" t="str">
        <f>IF(給与表!$T$4&gt;AB$2,"",IF($H8&lt;AB$2,"",IF($E8&gt;AB$2,"",IF($E8=AB$2,IF($I8=給与表!$J$12,給与表!$J$13,IF($I8=給与表!$K$12,給与表!$K$13,IF($I8=給与表!$L$12,給与表!$L$13,給与表!$M$13*AC8))),IF($E8&lt;AB$2,IF(V8="",IF($I8=給与表!$J$12,SUMIFS(給与表!$P$13:$P$52,給与表!$B$13:$B$52,AB$2-$E8)+給与表!$J$10*(AB$2-給与表!$T$4+1),IF($I8=給与表!$K$12,SUMIFS(給与表!$Q$13:$Q$52,給与表!$B$13:$B$52,AB$2-$E8)+給与表!$K$10*(AB$2-給与表!$T$4+1),IF($I8=給与表!$L$12,SUMIFS(給与表!$R$13:$R$52,給与表!$B$13:$B$52,AB$2-$E8)+給与表!$L$10*(AB$2-給与表!$T$4+1),(SUMIFS(給与表!$S$13:$S$52,給与表!$B$13:$B$52,AB$2-$E8)+給与表!$M$10*(AB$2-給与表!$T$4+1))*AC8))),IF($I8=給与表!$J$12,V8+給与表!$J$10*(AB$2-給与表!$T$4+1),IF($I8=給与表!$K$12,V8+給与表!$K$10*(AB$2-給与表!$T$4+1),IF($I8=給与表!$L$12,V8+給与表!$L$10*(AB$2-給与表!$T$4+1),(V8/W8+給与表!$M$10)*AC8)))))))))</f>
        <v/>
      </c>
      <c r="AC8" s="392"/>
      <c r="AD8" s="357"/>
      <c r="AE8" s="357"/>
      <c r="AF8" s="357"/>
      <c r="AG8" s="227" t="str">
        <f t="shared" si="3"/>
        <v/>
      </c>
      <c r="AH8" s="224" t="str">
        <f>IF(給与表!$T$4&gt;AH$2,"",IF($H8&lt;AH$2,"",IF($E8&gt;AH$2,"",IF($E8=AH$2,IF($I8=給与表!$J$12,給与表!$J$13,IF($I8=給与表!$K$12,給与表!$K$13,IF($I8=給与表!$L$12,給与表!$L$13,給与表!$M$13*AI8))),IF($E8&lt;AH$2,IF(AB8="",IF($I8=給与表!$J$12,SUMIFS(給与表!$P$13:$P$52,給与表!$B$13:$B$52,AH$2-$E8)+給与表!$J$10*(AH$2-給与表!$T$4+1),IF($I8=給与表!$K$12,SUMIFS(給与表!$Q$13:$Q$52,給与表!$B$13:$B$52,AH$2-$E8)+給与表!$K$10*(AH$2-給与表!$T$4+1),IF($I8=給与表!$L$12,SUMIFS(給与表!$R$13:$R$52,給与表!$B$13:$B$52,AH$2-$E8)+給与表!$L$10*(AH$2-給与表!$T$4+1),(SUMIFS(給与表!$S$13:$S$52,給与表!$B$13:$B$52,AH$2-$E8)+給与表!$M$10*(AH$2-給与表!$T$4+1))*AI8))),IF($I8=給与表!$J$12,AB8+給与表!$J$10*(AH$2-給与表!$T$4+1),IF($I8=給与表!$K$12,AB8+給与表!$K$10*(AH$2-給与表!$T$4+1),IF($I8=給与表!$L$12,AB8+給与表!$L$10*(AH$2-給与表!$T$4+1),(AB8/AC8+給与表!$M$10)*AI8)))))))))</f>
        <v/>
      </c>
      <c r="AI8" s="392"/>
      <c r="AJ8" s="357"/>
      <c r="AK8" s="357"/>
      <c r="AL8" s="357"/>
      <c r="AM8" s="227" t="str">
        <f t="shared" si="4"/>
        <v/>
      </c>
      <c r="AN8" s="224" t="str">
        <f>IF(給与表!$T$4&gt;AN$2,"",IF($H8&lt;AN$2,"",IF($E8&gt;AN$2,"",IF($E8=AN$2,IF($I8=給与表!$J$12,給与表!$J$13,IF($I8=給与表!$K$12,給与表!$K$13,IF($I8=給与表!$L$12,給与表!$L$13,給与表!$M$13*AO8))),IF($E8&lt;AN$2,IF(AH8="",IF($I8=給与表!$J$12,SUMIFS(給与表!$P$13:$P$52,給与表!$B$13:$B$52,AN$2-$E8)+給与表!$J$10*(AN$2-給与表!$T$4+1),IF($I8=給与表!$K$12,SUMIFS(給与表!$Q$13:$Q$52,給与表!$B$13:$B$52,AN$2-$E8)+給与表!$K$10*(AN$2-給与表!$T$4+1),IF($I8=給与表!$L$12,SUMIFS(給与表!$R$13:$R$52,給与表!$B$13:$B$52,AN$2-$E8)+給与表!$L$10*(AN$2-給与表!$T$4+1),(SUMIFS(給与表!$S$13:$S$52,給与表!$B$13:$B$52,AN$2-$E8)+給与表!$M$10*(AN$2-給与表!$T$4+1))*AO8))),IF($I8=給与表!$J$12,AH8+給与表!$J$10*(AN$2-給与表!$T$4+1),IF($I8=給与表!$K$12,AH8+給与表!$K$10*(AN$2-給与表!$T$4+1),IF($I8=給与表!$L$12,AH8+給与表!$L$10*(AN$2-給与表!$T$4+1),(AH8/AI8+給与表!$M$10)*AO8)))))))))</f>
        <v/>
      </c>
      <c r="AO8" s="392"/>
      <c r="AP8" s="357"/>
      <c r="AQ8" s="357"/>
      <c r="AR8" s="357"/>
      <c r="AS8" s="227" t="str">
        <f t="shared" si="5"/>
        <v/>
      </c>
      <c r="AT8" s="224" t="str">
        <f>IF(給与表!$T$4&gt;AT$2,"",IF($H8&lt;AT$2,"",IF($E8&gt;AT$2,"",IF($E8=AT$2,IF($I8=給与表!$J$12,給与表!$J$13,IF($I8=給与表!$K$12,給与表!$K$13,IF($I8=給与表!$L$12,給与表!$L$13,給与表!$M$13*AU8))),IF($E8&lt;AT$2,IF(AN8="",IF($I8=給与表!$J$12,SUMIFS(給与表!$P$13:$P$52,給与表!$B$13:$B$52,AT$2-$E8)+給与表!$J$10*(AT$2-給与表!$T$4+1),IF($I8=給与表!$K$12,SUMIFS(給与表!$Q$13:$Q$52,給与表!$B$13:$B$52,AT$2-$E8)+給与表!$K$10*(AT$2-給与表!$T$4+1),IF($I8=給与表!$L$12,SUMIFS(給与表!$R$13:$R$52,給与表!$B$13:$B$52,AT$2-$E8)+給与表!$L$10*(AT$2-給与表!$T$4+1),(SUMIFS(給与表!$S$13:$S$52,給与表!$B$13:$B$52,AT$2-$E8)+給与表!$M$10*(AT$2-給与表!$T$4+1))*AU8))),IF($I8=給与表!$J$12,AN8+給与表!$J$10*(AT$2-給与表!$T$4+1),IF($I8=給与表!$K$12,AN8+給与表!$K$10*(AT$2-給与表!$T$4+1),IF($I8=給与表!$L$12,AN8+給与表!$L$10*(AT$2-給与表!$T$4+1),(AN8/AO8+給与表!$M$10)*AU8)))))))))</f>
        <v/>
      </c>
      <c r="AU8" s="392"/>
      <c r="AV8" s="357"/>
      <c r="AW8" s="357"/>
      <c r="AX8" s="357"/>
      <c r="AY8" s="227" t="str">
        <f t="shared" si="6"/>
        <v/>
      </c>
      <c r="AZ8" s="224" t="str">
        <f>IF(給与表!$T$4&gt;AZ$2,"",IF($H8&lt;AZ$2,"",IF($E8&gt;AZ$2,"",IF($E8=AZ$2,IF($I8=給与表!$J$12,給与表!$J$13,IF($I8=給与表!$K$12,給与表!$K$13,IF($I8=給与表!$L$12,給与表!$L$13,給与表!$M$13*BA8))),IF($E8&lt;AZ$2,IF(AT8="",IF($I8=給与表!$J$12,SUMIFS(給与表!$P$13:$P$52,給与表!$B$13:$B$52,AZ$2-$E8)+給与表!$J$10*(AZ$2-給与表!$T$4+1),IF($I8=給与表!$K$12,SUMIFS(給与表!$Q$13:$Q$52,給与表!$B$13:$B$52,AZ$2-$E8)+給与表!$K$10*(AZ$2-給与表!$T$4+1),IF($I8=給与表!$L$12,SUMIFS(給与表!$R$13:$R$52,給与表!$B$13:$B$52,AZ$2-$E8)+給与表!$L$10*(AZ$2-給与表!$T$4+1),(SUMIFS(給与表!$S$13:$S$52,給与表!$B$13:$B$52,AZ$2-$E8)+給与表!$M$10*(AZ$2-給与表!$T$4+1))*BA8))),IF($I8=給与表!$J$12,AT8+給与表!$J$10*(AZ$2-給与表!$T$4+1),IF($I8=給与表!$K$12,AT8+給与表!$K$10*(AZ$2-給与表!$T$4+1),IF($I8=給与表!$L$12,AT8+給与表!$L$10*(AZ$2-給与表!$T$4+1),(AT8/AU8+給与表!$M$10)*BA8)))))))))</f>
        <v/>
      </c>
      <c r="BA8" s="392"/>
      <c r="BB8" s="357"/>
      <c r="BC8" s="357"/>
      <c r="BD8" s="357"/>
      <c r="BE8" s="227" t="str">
        <f t="shared" si="7"/>
        <v/>
      </c>
      <c r="BF8" s="224" t="str">
        <f>IF(給与表!$T$4&gt;BF$2,"",IF($H8&lt;BF$2,"",IF($E8&gt;BF$2,"",IF($E8=BF$2,IF($I8=給与表!$J$12,給与表!$J$13,IF($I8=給与表!$K$12,給与表!$K$13,IF($I8=給与表!$L$12,給与表!$L$13,給与表!$M$13*BG8))),IF($E8&lt;BF$2,IF(AZ8="",IF($I8=給与表!$J$12,SUMIFS(給与表!$P$13:$P$52,給与表!$B$13:$B$52,BF$2-$E8)+給与表!$J$10*(BF$2-給与表!$T$4+1),IF($I8=給与表!$K$12,SUMIFS(給与表!$Q$13:$Q$52,給与表!$B$13:$B$52,BF$2-$E8)+給与表!$K$10*(BF$2-給与表!$T$4+1),IF($I8=給与表!$L$12,SUMIFS(給与表!$R$13:$R$52,給与表!$B$13:$B$52,BF$2-$E8)+給与表!$L$10*(BF$2-給与表!$T$4+1),(SUMIFS(給与表!$S$13:$S$52,給与表!$B$13:$B$52,BF$2-$E8)+給与表!$M$10*(BF$2-給与表!$T$4+1))*BG8))),IF($I8=給与表!$J$12,AZ8+給与表!$J$10*(BF$2-給与表!$T$4+1),IF($I8=給与表!$K$12,AZ8+給与表!$K$10*(BF$2-給与表!$T$4+1),IF($I8=給与表!$L$12,AZ8+給与表!$L$10*(BF$2-給与表!$T$4+1),(AZ8/BA8+給与表!$M$10)*BG8)))))))))</f>
        <v/>
      </c>
      <c r="BG8" s="392"/>
      <c r="BH8" s="357"/>
      <c r="BI8" s="357"/>
      <c r="BJ8" s="357"/>
      <c r="BK8" s="227" t="str">
        <f t="shared" si="8"/>
        <v/>
      </c>
      <c r="BL8" s="224" t="str">
        <f>IF(給与表!$T$4&gt;BL$2,"",IF($H8&lt;BL$2,"",IF($E8&gt;BL$2,"",IF($E8=BL$2,IF($I8=給与表!$J$12,給与表!$J$13,IF($I8=給与表!$K$12,給与表!$K$13,IF($I8=給与表!$L$12,給与表!$L$13,給与表!$M$13*BM8))),IF($E8&lt;BL$2,IF(BF8="",IF($I8=給与表!$J$12,SUMIFS(給与表!$P$13:$P$52,給与表!$B$13:$B$52,BL$2-$E8)+給与表!$J$10*(BL$2-給与表!$T$4+1),IF($I8=給与表!$K$12,SUMIFS(給与表!$Q$13:$Q$52,給与表!$B$13:$B$52,BL$2-$E8)+給与表!$K$10*(BL$2-給与表!$T$4+1),IF($I8=給与表!$L$12,SUMIFS(給与表!$R$13:$R$52,給与表!$B$13:$B$52,BL$2-$E8)+給与表!$L$10*(BL$2-給与表!$T$4+1),(SUMIFS(給与表!$S$13:$S$52,給与表!$B$13:$B$52,BL$2-$E8)+給与表!$M$10*(BL$2-給与表!$T$4+1))*BM8))),IF($I8=給与表!$J$12,BF8+給与表!$J$10*(BL$2-給与表!$T$4+1),IF($I8=給与表!$K$12,BF8+給与表!$K$10*(BL$2-給与表!$T$4+1),IF($I8=給与表!$L$12,BF8+給与表!$L$10*(BL$2-給与表!$T$4+1),(BF8/BG8+給与表!$M$10)*BM8)))))))))</f>
        <v/>
      </c>
      <c r="BM8" s="392"/>
      <c r="BN8" s="357"/>
      <c r="BO8" s="357"/>
      <c r="BP8" s="357"/>
      <c r="BQ8" s="227" t="str">
        <f t="shared" si="9"/>
        <v/>
      </c>
      <c r="BT8" s="249"/>
    </row>
    <row r="9" spans="1:72">
      <c r="A9" s="20">
        <f t="shared" si="10"/>
        <v>4</v>
      </c>
      <c r="B9" s="359"/>
      <c r="C9" s="358"/>
      <c r="D9" s="359"/>
      <c r="E9" s="6"/>
      <c r="F9" s="358"/>
      <c r="G9" s="359"/>
      <c r="H9" s="6"/>
      <c r="I9" s="360"/>
      <c r="J9" s="224" t="str">
        <f>IF(給与表!$T$4&gt;J$2,"",IF($H9&lt;J$2,"",IF($E9&gt;J$2,"",IF($E9=J$2,IF($I9=給与表!$J$12,給与表!$J$13,IF($I9=給与表!$K$12,給与表!$K$13,IF($I9=給与表!$L$12,給与表!$L$13,給与表!$M$13*K9))),IF($E9&lt;J$2,IF($I9=給与表!$J$12,SUMIFS(給与表!$P$13:$P$52,給与表!$B$13:$B$52,J$2-$E9)+給与表!$J$10*(J$2-給与表!$T$4+1),IF($I9=給与表!$K$12,SUMIFS(給与表!$Q$13:$Q$52,給与表!$B$13:$B$52,J$2-$E9)+給与表!$K$10*(J$2-給与表!$T$4+1),IF($I9=給与表!$L$12,SUMIFS(給与表!$R$13:$R$52,給与表!$B$13:$B$52,J$2-$E9)+給与表!$L$10*(J$2-給与表!$T$4+1),(SUMIFS(給与表!$S$13:$S$52,給与表!$B$13:$B$52,J$2-$E9)+給与表!$M$10*(J$2-給与表!$T$4+1))*K9))))))))</f>
        <v/>
      </c>
      <c r="K9" s="392"/>
      <c r="L9" s="357"/>
      <c r="M9" s="357"/>
      <c r="N9" s="357"/>
      <c r="O9" s="227" t="str">
        <f t="shared" si="0"/>
        <v/>
      </c>
      <c r="P9" s="224" t="str">
        <f>IF(給与表!$T$4&gt;P$2,"",IF($H9&lt;P$2,"",IF($E9&gt;P$2,"",IF($E9=P$2,IF($I9=給与表!$J$12,給与表!$J$13,IF($I9=給与表!$K$12,給与表!$K$13,IF($I9=給与表!$L$12,給与表!$L$13,給与表!$M$13*Q9))),IF($E9&lt;P$2,IF(J9="",IF($I9=給与表!$J$12,SUMIFS(給与表!$P$13:$P$52,給与表!$B$13:$B$52,P$2-$E9)+給与表!$J$10*(P$2-給与表!$T$4+1),IF($I9=給与表!$K$12,SUMIFS(給与表!$Q$13:$Q$52,給与表!$B$13:$B$52,P$2-$E9)+給与表!$K$10*(P$2-給与表!$T$4+1),IF($I9=給与表!$L$12,SUMIFS(給与表!$R$13:$R$52,給与表!$B$13:$B$52,P$2-$E9)+給与表!$L$10*(P$2-給与表!$T$4+1),(SUMIFS(給与表!$S$13:$S$52,給与表!$B$13:$B$52,P$2-$E9)+給与表!$M$10*(P$2-給与表!$T$4+1))*Q9))),IF($I9=給与表!$J$12,J9+給与表!$J$10*(P$2-給与表!$T$4+1),IF($I9=給与表!$K$12,J9+給与表!$K$10*(P$2-給与表!$T$4+1),IF($I9=給与表!$L$12,J9+給与表!$L$10*(P$2-給与表!$T$4+1),(J9/K9+給与表!$M$10)*Q9)))))))))</f>
        <v/>
      </c>
      <c r="Q9" s="392"/>
      <c r="R9" s="357"/>
      <c r="S9" s="357"/>
      <c r="T9" s="357"/>
      <c r="U9" s="227" t="str">
        <f t="shared" si="1"/>
        <v/>
      </c>
      <c r="V9" s="224" t="str">
        <f>IF(給与表!$T$4&gt;V$2,"",IF($H9&lt;V$2,"",IF($E9&gt;V$2,"",IF($E9=V$2,IF($I9=給与表!$J$12,給与表!$J$13,IF($I9=給与表!$K$12,給与表!$K$13,IF($I9=給与表!$L$12,給与表!$L$13,給与表!$M$13*W9))),IF($E9&lt;V$2,IF(P9="",IF($I9=給与表!$J$12,SUMIFS(給与表!$P$13:$P$52,給与表!$B$13:$B$52,V$2-$E9)+給与表!$J$10*(V$2-給与表!$T$4+1),IF($I9=給与表!$K$12,SUMIFS(給与表!$Q$13:$Q$52,給与表!$B$13:$B$52,V$2-$E9)+給与表!$K$10*(V$2-給与表!$T$4+1),IF($I9=給与表!$L$12,SUMIFS(給与表!$R$13:$R$52,給与表!$B$13:$B$52,V$2-$E9)+給与表!$L$10*(V$2-給与表!$T$4+1),(SUMIFS(給与表!$S$13:$S$52,給与表!$B$13:$B$52,V$2-$E9)+給与表!$M$10*(V$2-給与表!$T$4+1))*W9))),IF($I9=給与表!$J$12,P9+給与表!$J$10*(V$2-給与表!$T$4+1),IF($I9=給与表!$K$12,P9+給与表!$K$10*(V$2-給与表!$T$4+1),IF($I9=給与表!$L$12,P9+給与表!$L$10*(V$2-給与表!$T$4+1),(P9/Q9+給与表!$M$10)*W9)))))))))</f>
        <v/>
      </c>
      <c r="W9" s="392"/>
      <c r="X9" s="357"/>
      <c r="Y9" s="357"/>
      <c r="Z9" s="357"/>
      <c r="AA9" s="227" t="str">
        <f t="shared" si="2"/>
        <v/>
      </c>
      <c r="AB9" s="224" t="str">
        <f>IF(給与表!$T$4&gt;AB$2,"",IF($H9&lt;AB$2,"",IF($E9&gt;AB$2,"",IF($E9=AB$2,IF($I9=給与表!$J$12,給与表!$J$13,IF($I9=給与表!$K$12,給与表!$K$13,IF($I9=給与表!$L$12,給与表!$L$13,給与表!$M$13*AC9))),IF($E9&lt;AB$2,IF(V9="",IF($I9=給与表!$J$12,SUMIFS(給与表!$P$13:$P$52,給与表!$B$13:$B$52,AB$2-$E9)+給与表!$J$10*(AB$2-給与表!$T$4+1),IF($I9=給与表!$K$12,SUMIFS(給与表!$Q$13:$Q$52,給与表!$B$13:$B$52,AB$2-$E9)+給与表!$K$10*(AB$2-給与表!$T$4+1),IF($I9=給与表!$L$12,SUMIFS(給与表!$R$13:$R$52,給与表!$B$13:$B$52,AB$2-$E9)+給与表!$L$10*(AB$2-給与表!$T$4+1),(SUMIFS(給与表!$S$13:$S$52,給与表!$B$13:$B$52,AB$2-$E9)+給与表!$M$10*(AB$2-給与表!$T$4+1))*AC9))),IF($I9=給与表!$J$12,V9+給与表!$J$10*(AB$2-給与表!$T$4+1),IF($I9=給与表!$K$12,V9+給与表!$K$10*(AB$2-給与表!$T$4+1),IF($I9=給与表!$L$12,V9+給与表!$L$10*(AB$2-給与表!$T$4+1),(V9/W9+給与表!$M$10)*AC9)))))))))</f>
        <v/>
      </c>
      <c r="AC9" s="392"/>
      <c r="AD9" s="357"/>
      <c r="AE9" s="357"/>
      <c r="AF9" s="357"/>
      <c r="AG9" s="227" t="str">
        <f t="shared" si="3"/>
        <v/>
      </c>
      <c r="AH9" s="224" t="str">
        <f>IF(給与表!$T$4&gt;AH$2,"",IF($H9&lt;AH$2,"",IF($E9&gt;AH$2,"",IF($E9=AH$2,IF($I9=給与表!$J$12,給与表!$J$13,IF($I9=給与表!$K$12,給与表!$K$13,IF($I9=給与表!$L$12,給与表!$L$13,給与表!$M$13*AI9))),IF($E9&lt;AH$2,IF(AB9="",IF($I9=給与表!$J$12,SUMIFS(給与表!$P$13:$P$52,給与表!$B$13:$B$52,AH$2-$E9)+給与表!$J$10*(AH$2-給与表!$T$4+1),IF($I9=給与表!$K$12,SUMIFS(給与表!$Q$13:$Q$52,給与表!$B$13:$B$52,AH$2-$E9)+給与表!$K$10*(AH$2-給与表!$T$4+1),IF($I9=給与表!$L$12,SUMIFS(給与表!$R$13:$R$52,給与表!$B$13:$B$52,AH$2-$E9)+給与表!$L$10*(AH$2-給与表!$T$4+1),(SUMIFS(給与表!$S$13:$S$52,給与表!$B$13:$B$52,AH$2-$E9)+給与表!$M$10*(AH$2-給与表!$T$4+1))*AI9))),IF($I9=給与表!$J$12,AB9+給与表!$J$10*(AH$2-給与表!$T$4+1),IF($I9=給与表!$K$12,AB9+給与表!$K$10*(AH$2-給与表!$T$4+1),IF($I9=給与表!$L$12,AB9+給与表!$L$10*(AH$2-給与表!$T$4+1),(AB9/AC9+給与表!$M$10)*AI9)))))))))</f>
        <v/>
      </c>
      <c r="AI9" s="392"/>
      <c r="AJ9" s="357"/>
      <c r="AK9" s="357"/>
      <c r="AL9" s="357"/>
      <c r="AM9" s="227" t="str">
        <f t="shared" si="4"/>
        <v/>
      </c>
      <c r="AN9" s="224" t="str">
        <f>IF(給与表!$T$4&gt;AN$2,"",IF($H9&lt;AN$2,"",IF($E9&gt;AN$2,"",IF($E9=AN$2,IF($I9=給与表!$J$12,給与表!$J$13,IF($I9=給与表!$K$12,給与表!$K$13,IF($I9=給与表!$L$12,給与表!$L$13,給与表!$M$13*AO9))),IF($E9&lt;AN$2,IF(AH9="",IF($I9=給与表!$J$12,SUMIFS(給与表!$P$13:$P$52,給与表!$B$13:$B$52,AN$2-$E9)+給与表!$J$10*(AN$2-給与表!$T$4+1),IF($I9=給与表!$K$12,SUMIFS(給与表!$Q$13:$Q$52,給与表!$B$13:$B$52,AN$2-$E9)+給与表!$K$10*(AN$2-給与表!$T$4+1),IF($I9=給与表!$L$12,SUMIFS(給与表!$R$13:$R$52,給与表!$B$13:$B$52,AN$2-$E9)+給与表!$L$10*(AN$2-給与表!$T$4+1),(SUMIFS(給与表!$S$13:$S$52,給与表!$B$13:$B$52,AN$2-$E9)+給与表!$M$10*(AN$2-給与表!$T$4+1))*AO9))),IF($I9=給与表!$J$12,AH9+給与表!$J$10*(AN$2-給与表!$T$4+1),IF($I9=給与表!$K$12,AH9+給与表!$K$10*(AN$2-給与表!$T$4+1),IF($I9=給与表!$L$12,AH9+給与表!$L$10*(AN$2-給与表!$T$4+1),(AH9/AI9+給与表!$M$10)*AO9)))))))))</f>
        <v/>
      </c>
      <c r="AO9" s="392"/>
      <c r="AP9" s="357"/>
      <c r="AQ9" s="357"/>
      <c r="AR9" s="357"/>
      <c r="AS9" s="227" t="str">
        <f t="shared" si="5"/>
        <v/>
      </c>
      <c r="AT9" s="224" t="str">
        <f>IF(給与表!$T$4&gt;AT$2,"",IF($H9&lt;AT$2,"",IF($E9&gt;AT$2,"",IF($E9=AT$2,IF($I9=給与表!$J$12,給与表!$J$13,IF($I9=給与表!$K$12,給与表!$K$13,IF($I9=給与表!$L$12,給与表!$L$13,給与表!$M$13*AU9))),IF($E9&lt;AT$2,IF(AN9="",IF($I9=給与表!$J$12,SUMIFS(給与表!$P$13:$P$52,給与表!$B$13:$B$52,AT$2-$E9)+給与表!$J$10*(AT$2-給与表!$T$4+1),IF($I9=給与表!$K$12,SUMIFS(給与表!$Q$13:$Q$52,給与表!$B$13:$B$52,AT$2-$E9)+給与表!$K$10*(AT$2-給与表!$T$4+1),IF($I9=給与表!$L$12,SUMIFS(給与表!$R$13:$R$52,給与表!$B$13:$B$52,AT$2-$E9)+給与表!$L$10*(AT$2-給与表!$T$4+1),(SUMIFS(給与表!$S$13:$S$52,給与表!$B$13:$B$52,AT$2-$E9)+給与表!$M$10*(AT$2-給与表!$T$4+1))*AU9))),IF($I9=給与表!$J$12,AN9+給与表!$J$10*(AT$2-給与表!$T$4+1),IF($I9=給与表!$K$12,AN9+給与表!$K$10*(AT$2-給与表!$T$4+1),IF($I9=給与表!$L$12,AN9+給与表!$L$10*(AT$2-給与表!$T$4+1),(AN9/AO9+給与表!$M$10)*AU9)))))))))</f>
        <v/>
      </c>
      <c r="AU9" s="392"/>
      <c r="AV9" s="357"/>
      <c r="AW9" s="357"/>
      <c r="AX9" s="357"/>
      <c r="AY9" s="227" t="str">
        <f t="shared" si="6"/>
        <v/>
      </c>
      <c r="AZ9" s="224" t="str">
        <f>IF(給与表!$T$4&gt;AZ$2,"",IF($H9&lt;AZ$2,"",IF($E9&gt;AZ$2,"",IF($E9=AZ$2,IF($I9=給与表!$J$12,給与表!$J$13,IF($I9=給与表!$K$12,給与表!$K$13,IF($I9=給与表!$L$12,給与表!$L$13,給与表!$M$13*BA9))),IF($E9&lt;AZ$2,IF(AT9="",IF($I9=給与表!$J$12,SUMIFS(給与表!$P$13:$P$52,給与表!$B$13:$B$52,AZ$2-$E9)+給与表!$J$10*(AZ$2-給与表!$T$4+1),IF($I9=給与表!$K$12,SUMIFS(給与表!$Q$13:$Q$52,給与表!$B$13:$B$52,AZ$2-$E9)+給与表!$K$10*(AZ$2-給与表!$T$4+1),IF($I9=給与表!$L$12,SUMIFS(給与表!$R$13:$R$52,給与表!$B$13:$B$52,AZ$2-$E9)+給与表!$L$10*(AZ$2-給与表!$T$4+1),(SUMIFS(給与表!$S$13:$S$52,給与表!$B$13:$B$52,AZ$2-$E9)+給与表!$M$10*(AZ$2-給与表!$T$4+1))*BA9))),IF($I9=給与表!$J$12,AT9+給与表!$J$10*(AZ$2-給与表!$T$4+1),IF($I9=給与表!$K$12,AT9+給与表!$K$10*(AZ$2-給与表!$T$4+1),IF($I9=給与表!$L$12,AT9+給与表!$L$10*(AZ$2-給与表!$T$4+1),(AT9/AU9+給与表!$M$10)*BA9)))))))))</f>
        <v/>
      </c>
      <c r="BA9" s="392"/>
      <c r="BB9" s="357"/>
      <c r="BC9" s="357"/>
      <c r="BD9" s="357"/>
      <c r="BE9" s="227" t="str">
        <f t="shared" si="7"/>
        <v/>
      </c>
      <c r="BF9" s="224" t="str">
        <f>IF(給与表!$T$4&gt;BF$2,"",IF($H9&lt;BF$2,"",IF($E9&gt;BF$2,"",IF($E9=BF$2,IF($I9=給与表!$J$12,給与表!$J$13,IF($I9=給与表!$K$12,給与表!$K$13,IF($I9=給与表!$L$12,給与表!$L$13,給与表!$M$13*BG9))),IF($E9&lt;BF$2,IF(AZ9="",IF($I9=給与表!$J$12,SUMIFS(給与表!$P$13:$P$52,給与表!$B$13:$B$52,BF$2-$E9)+給与表!$J$10*(BF$2-給与表!$T$4+1),IF($I9=給与表!$K$12,SUMIFS(給与表!$Q$13:$Q$52,給与表!$B$13:$B$52,BF$2-$E9)+給与表!$K$10*(BF$2-給与表!$T$4+1),IF($I9=給与表!$L$12,SUMIFS(給与表!$R$13:$R$52,給与表!$B$13:$B$52,BF$2-$E9)+給与表!$L$10*(BF$2-給与表!$T$4+1),(SUMIFS(給与表!$S$13:$S$52,給与表!$B$13:$B$52,BF$2-$E9)+給与表!$M$10*(BF$2-給与表!$T$4+1))*BG9))),IF($I9=給与表!$J$12,AZ9+給与表!$J$10*(BF$2-給与表!$T$4+1),IF($I9=給与表!$K$12,AZ9+給与表!$K$10*(BF$2-給与表!$T$4+1),IF($I9=給与表!$L$12,AZ9+給与表!$L$10*(BF$2-給与表!$T$4+1),(AZ9/BA9+給与表!$M$10)*BG9)))))))))</f>
        <v/>
      </c>
      <c r="BG9" s="392"/>
      <c r="BH9" s="357"/>
      <c r="BI9" s="357"/>
      <c r="BJ9" s="357"/>
      <c r="BK9" s="227" t="str">
        <f t="shared" si="8"/>
        <v/>
      </c>
      <c r="BL9" s="224" t="str">
        <f>IF(給与表!$T$4&gt;BL$2,"",IF($H9&lt;BL$2,"",IF($E9&gt;BL$2,"",IF($E9=BL$2,IF($I9=給与表!$J$12,給与表!$J$13,IF($I9=給与表!$K$12,給与表!$K$13,IF($I9=給与表!$L$12,給与表!$L$13,給与表!$M$13*BM9))),IF($E9&lt;BL$2,IF(BF9="",IF($I9=給与表!$J$12,SUMIFS(給与表!$P$13:$P$52,給与表!$B$13:$B$52,BL$2-$E9)+給与表!$J$10*(BL$2-給与表!$T$4+1),IF($I9=給与表!$K$12,SUMIFS(給与表!$Q$13:$Q$52,給与表!$B$13:$B$52,BL$2-$E9)+給与表!$K$10*(BL$2-給与表!$T$4+1),IF($I9=給与表!$L$12,SUMIFS(給与表!$R$13:$R$52,給与表!$B$13:$B$52,BL$2-$E9)+給与表!$L$10*(BL$2-給与表!$T$4+1),(SUMIFS(給与表!$S$13:$S$52,給与表!$B$13:$B$52,BL$2-$E9)+給与表!$M$10*(BL$2-給与表!$T$4+1))*BM9))),IF($I9=給与表!$J$12,BF9+給与表!$J$10*(BL$2-給与表!$T$4+1),IF($I9=給与表!$K$12,BF9+給与表!$K$10*(BL$2-給与表!$T$4+1),IF($I9=給与表!$L$12,BF9+給与表!$L$10*(BL$2-給与表!$T$4+1),(BF9/BG9+給与表!$M$10)*BM9)))))))))</f>
        <v/>
      </c>
      <c r="BM9" s="392"/>
      <c r="BN9" s="357"/>
      <c r="BO9" s="357"/>
      <c r="BP9" s="357"/>
      <c r="BQ9" s="227" t="str">
        <f t="shared" si="9"/>
        <v/>
      </c>
      <c r="BT9" s="249"/>
    </row>
    <row r="10" spans="1:72">
      <c r="A10" s="20">
        <f t="shared" si="10"/>
        <v>5</v>
      </c>
      <c r="B10" s="359"/>
      <c r="C10" s="358"/>
      <c r="D10" s="359"/>
      <c r="E10" s="6"/>
      <c r="F10" s="358"/>
      <c r="G10" s="359"/>
      <c r="H10" s="6"/>
      <c r="I10" s="360"/>
      <c r="J10" s="224" t="str">
        <f>IF(給与表!$T$4&gt;J$2,"",IF($H10&lt;J$2,"",IF($E10&gt;J$2,"",IF($E10=J$2,IF($I10=給与表!$J$12,給与表!$J$13,IF($I10=給与表!$K$12,給与表!$K$13,IF($I10=給与表!$L$12,給与表!$L$13,給与表!$M$13*K10))),IF($E10&lt;J$2,IF($I10=給与表!$J$12,SUMIFS(給与表!$P$13:$P$52,給与表!$B$13:$B$52,J$2-$E10)+給与表!$J$10*(J$2-給与表!$T$4+1),IF($I10=給与表!$K$12,SUMIFS(給与表!$Q$13:$Q$52,給与表!$B$13:$B$52,J$2-$E10)+給与表!$K$10*(J$2-給与表!$T$4+1),IF($I10=給与表!$L$12,SUMIFS(給与表!$R$13:$R$52,給与表!$B$13:$B$52,J$2-$E10)+給与表!$L$10*(J$2-給与表!$T$4+1),(SUMIFS(給与表!$S$13:$S$52,給与表!$B$13:$B$52,J$2-$E10)+給与表!$M$10*(J$2-給与表!$T$4+1))*K10))))))))</f>
        <v/>
      </c>
      <c r="K10" s="392"/>
      <c r="L10" s="357"/>
      <c r="M10" s="357"/>
      <c r="N10" s="357"/>
      <c r="O10" s="227" t="str">
        <f t="shared" si="0"/>
        <v/>
      </c>
      <c r="P10" s="224" t="str">
        <f>IF(給与表!$T$4&gt;P$2,"",IF($H10&lt;P$2,"",IF($E10&gt;P$2,"",IF($E10=P$2,IF($I10=給与表!$J$12,給与表!$J$13,IF($I10=給与表!$K$12,給与表!$K$13,IF($I10=給与表!$L$12,給与表!$L$13,給与表!$M$13*Q10))),IF($E10&lt;P$2,IF(J10="",IF($I10=給与表!$J$12,SUMIFS(給与表!$P$13:$P$52,給与表!$B$13:$B$52,P$2-$E10)+給与表!$J$10*(P$2-給与表!$T$4+1),IF($I10=給与表!$K$12,SUMIFS(給与表!$Q$13:$Q$52,給与表!$B$13:$B$52,P$2-$E10)+給与表!$K$10*(P$2-給与表!$T$4+1),IF($I10=給与表!$L$12,SUMIFS(給与表!$R$13:$R$52,給与表!$B$13:$B$52,P$2-$E10)+給与表!$L$10*(P$2-給与表!$T$4+1),(SUMIFS(給与表!$S$13:$S$52,給与表!$B$13:$B$52,P$2-$E10)+給与表!$M$10*(P$2-給与表!$T$4+1))*Q10))),IF($I10=給与表!$J$12,J10+給与表!$J$10*(P$2-給与表!$T$4+1),IF($I10=給与表!$K$12,J10+給与表!$K$10*(P$2-給与表!$T$4+1),IF($I10=給与表!$L$12,J10+給与表!$L$10*(P$2-給与表!$T$4+1),(J10/K10+給与表!$M$10)*Q10)))))))))</f>
        <v/>
      </c>
      <c r="Q10" s="392"/>
      <c r="R10" s="357"/>
      <c r="S10" s="357"/>
      <c r="T10" s="357"/>
      <c r="U10" s="227" t="str">
        <f t="shared" si="1"/>
        <v/>
      </c>
      <c r="V10" s="224" t="str">
        <f>IF(給与表!$T$4&gt;V$2,"",IF($H10&lt;V$2,"",IF($E10&gt;V$2,"",IF($E10=V$2,IF($I10=給与表!$J$12,給与表!$J$13,IF($I10=給与表!$K$12,給与表!$K$13,IF($I10=給与表!$L$12,給与表!$L$13,給与表!$M$13*W10))),IF($E10&lt;V$2,IF(P10="",IF($I10=給与表!$J$12,SUMIFS(給与表!$P$13:$P$52,給与表!$B$13:$B$52,V$2-$E10)+給与表!$J$10*(V$2-給与表!$T$4+1),IF($I10=給与表!$K$12,SUMIFS(給与表!$Q$13:$Q$52,給与表!$B$13:$B$52,V$2-$E10)+給与表!$K$10*(V$2-給与表!$T$4+1),IF($I10=給与表!$L$12,SUMIFS(給与表!$R$13:$R$52,給与表!$B$13:$B$52,V$2-$E10)+給与表!$L$10*(V$2-給与表!$T$4+1),(SUMIFS(給与表!$S$13:$S$52,給与表!$B$13:$B$52,V$2-$E10)+給与表!$M$10*(V$2-給与表!$T$4+1))*W10))),IF($I10=給与表!$J$12,P10+給与表!$J$10*(V$2-給与表!$T$4+1),IF($I10=給与表!$K$12,P10+給与表!$K$10*(V$2-給与表!$T$4+1),IF($I10=給与表!$L$12,P10+給与表!$L$10*(V$2-給与表!$T$4+1),(P10/Q10+給与表!$M$10)*W10)))))))))</f>
        <v/>
      </c>
      <c r="W10" s="392"/>
      <c r="X10" s="357"/>
      <c r="Y10" s="357"/>
      <c r="Z10" s="357"/>
      <c r="AA10" s="227" t="str">
        <f t="shared" si="2"/>
        <v/>
      </c>
      <c r="AB10" s="224" t="str">
        <f>IF(給与表!$T$4&gt;AB$2,"",IF($H10&lt;AB$2,"",IF($E10&gt;AB$2,"",IF($E10=AB$2,IF($I10=給与表!$J$12,給与表!$J$13,IF($I10=給与表!$K$12,給与表!$K$13,IF($I10=給与表!$L$12,給与表!$L$13,給与表!$M$13*AC10))),IF($E10&lt;AB$2,IF(V10="",IF($I10=給与表!$J$12,SUMIFS(給与表!$P$13:$P$52,給与表!$B$13:$B$52,AB$2-$E10)+給与表!$J$10*(AB$2-給与表!$T$4+1),IF($I10=給与表!$K$12,SUMIFS(給与表!$Q$13:$Q$52,給与表!$B$13:$B$52,AB$2-$E10)+給与表!$K$10*(AB$2-給与表!$T$4+1),IF($I10=給与表!$L$12,SUMIFS(給与表!$R$13:$R$52,給与表!$B$13:$B$52,AB$2-$E10)+給与表!$L$10*(AB$2-給与表!$T$4+1),(SUMIFS(給与表!$S$13:$S$52,給与表!$B$13:$B$52,AB$2-$E10)+給与表!$M$10*(AB$2-給与表!$T$4+1))*AC10))),IF($I10=給与表!$J$12,V10+給与表!$J$10*(AB$2-給与表!$T$4+1),IF($I10=給与表!$K$12,V10+給与表!$K$10*(AB$2-給与表!$T$4+1),IF($I10=給与表!$L$12,V10+給与表!$L$10*(AB$2-給与表!$T$4+1),(V10/W10+給与表!$M$10)*AC10)))))))))</f>
        <v/>
      </c>
      <c r="AC10" s="392"/>
      <c r="AD10" s="357"/>
      <c r="AE10" s="357"/>
      <c r="AF10" s="357"/>
      <c r="AG10" s="227" t="str">
        <f t="shared" si="3"/>
        <v/>
      </c>
      <c r="AH10" s="224" t="str">
        <f>IF(給与表!$T$4&gt;AH$2,"",IF($H10&lt;AH$2,"",IF($E10&gt;AH$2,"",IF($E10=AH$2,IF($I10=給与表!$J$12,給与表!$J$13,IF($I10=給与表!$K$12,給与表!$K$13,IF($I10=給与表!$L$12,給与表!$L$13,給与表!$M$13*AI10))),IF($E10&lt;AH$2,IF(AB10="",IF($I10=給与表!$J$12,SUMIFS(給与表!$P$13:$P$52,給与表!$B$13:$B$52,AH$2-$E10)+給与表!$J$10*(AH$2-給与表!$T$4+1),IF($I10=給与表!$K$12,SUMIFS(給与表!$Q$13:$Q$52,給与表!$B$13:$B$52,AH$2-$E10)+給与表!$K$10*(AH$2-給与表!$T$4+1),IF($I10=給与表!$L$12,SUMIFS(給与表!$R$13:$R$52,給与表!$B$13:$B$52,AH$2-$E10)+給与表!$L$10*(AH$2-給与表!$T$4+1),(SUMIFS(給与表!$S$13:$S$52,給与表!$B$13:$B$52,AH$2-$E10)+給与表!$M$10*(AH$2-給与表!$T$4+1))*AI10))),IF($I10=給与表!$J$12,AB10+給与表!$J$10*(AH$2-給与表!$T$4+1),IF($I10=給与表!$K$12,AB10+給与表!$K$10*(AH$2-給与表!$T$4+1),IF($I10=給与表!$L$12,AB10+給与表!$L$10*(AH$2-給与表!$T$4+1),(AB10/AC10+給与表!$M$10)*AI10)))))))))</f>
        <v/>
      </c>
      <c r="AI10" s="392"/>
      <c r="AJ10" s="357"/>
      <c r="AK10" s="357"/>
      <c r="AL10" s="357"/>
      <c r="AM10" s="227" t="str">
        <f t="shared" si="4"/>
        <v/>
      </c>
      <c r="AN10" s="224" t="str">
        <f>IF(給与表!$T$4&gt;AN$2,"",IF($H10&lt;AN$2,"",IF($E10&gt;AN$2,"",IF($E10=AN$2,IF($I10=給与表!$J$12,給与表!$J$13,IF($I10=給与表!$K$12,給与表!$K$13,IF($I10=給与表!$L$12,給与表!$L$13,給与表!$M$13*AO10))),IF($E10&lt;AN$2,IF(AH10="",IF($I10=給与表!$J$12,SUMIFS(給与表!$P$13:$P$52,給与表!$B$13:$B$52,AN$2-$E10)+給与表!$J$10*(AN$2-給与表!$T$4+1),IF($I10=給与表!$K$12,SUMIFS(給与表!$Q$13:$Q$52,給与表!$B$13:$B$52,AN$2-$E10)+給与表!$K$10*(AN$2-給与表!$T$4+1),IF($I10=給与表!$L$12,SUMIFS(給与表!$R$13:$R$52,給与表!$B$13:$B$52,AN$2-$E10)+給与表!$L$10*(AN$2-給与表!$T$4+1),(SUMIFS(給与表!$S$13:$S$52,給与表!$B$13:$B$52,AN$2-$E10)+給与表!$M$10*(AN$2-給与表!$T$4+1))*AO10))),IF($I10=給与表!$J$12,AH10+給与表!$J$10*(AN$2-給与表!$T$4+1),IF($I10=給与表!$K$12,AH10+給与表!$K$10*(AN$2-給与表!$T$4+1),IF($I10=給与表!$L$12,AH10+給与表!$L$10*(AN$2-給与表!$T$4+1),(AH10/AI10+給与表!$M$10)*AO10)))))))))</f>
        <v/>
      </c>
      <c r="AO10" s="392"/>
      <c r="AP10" s="357"/>
      <c r="AQ10" s="357"/>
      <c r="AR10" s="357"/>
      <c r="AS10" s="227" t="str">
        <f t="shared" si="5"/>
        <v/>
      </c>
      <c r="AT10" s="224" t="str">
        <f>IF(給与表!$T$4&gt;AT$2,"",IF($H10&lt;AT$2,"",IF($E10&gt;AT$2,"",IF($E10=AT$2,IF($I10=給与表!$J$12,給与表!$J$13,IF($I10=給与表!$K$12,給与表!$K$13,IF($I10=給与表!$L$12,給与表!$L$13,給与表!$M$13*AU10))),IF($E10&lt;AT$2,IF(AN10="",IF($I10=給与表!$J$12,SUMIFS(給与表!$P$13:$P$52,給与表!$B$13:$B$52,AT$2-$E10)+給与表!$J$10*(AT$2-給与表!$T$4+1),IF($I10=給与表!$K$12,SUMIFS(給与表!$Q$13:$Q$52,給与表!$B$13:$B$52,AT$2-$E10)+給与表!$K$10*(AT$2-給与表!$T$4+1),IF($I10=給与表!$L$12,SUMIFS(給与表!$R$13:$R$52,給与表!$B$13:$B$52,AT$2-$E10)+給与表!$L$10*(AT$2-給与表!$T$4+1),(SUMIFS(給与表!$S$13:$S$52,給与表!$B$13:$B$52,AT$2-$E10)+給与表!$M$10*(AT$2-給与表!$T$4+1))*AU10))),IF($I10=給与表!$J$12,AN10+給与表!$J$10*(AT$2-給与表!$T$4+1),IF($I10=給与表!$K$12,AN10+給与表!$K$10*(AT$2-給与表!$T$4+1),IF($I10=給与表!$L$12,AN10+給与表!$L$10*(AT$2-給与表!$T$4+1),(AN10/AO10+給与表!$M$10)*AU10)))))))))</f>
        <v/>
      </c>
      <c r="AU10" s="392"/>
      <c r="AV10" s="357"/>
      <c r="AW10" s="357"/>
      <c r="AX10" s="357"/>
      <c r="AY10" s="227" t="str">
        <f t="shared" si="6"/>
        <v/>
      </c>
      <c r="AZ10" s="224" t="str">
        <f>IF(給与表!$T$4&gt;AZ$2,"",IF($H10&lt;AZ$2,"",IF($E10&gt;AZ$2,"",IF($E10=AZ$2,IF($I10=給与表!$J$12,給与表!$J$13,IF($I10=給与表!$K$12,給与表!$K$13,IF($I10=給与表!$L$12,給与表!$L$13,給与表!$M$13*BA10))),IF($E10&lt;AZ$2,IF(AT10="",IF($I10=給与表!$J$12,SUMIFS(給与表!$P$13:$P$52,給与表!$B$13:$B$52,AZ$2-$E10)+給与表!$J$10*(AZ$2-給与表!$T$4+1),IF($I10=給与表!$K$12,SUMIFS(給与表!$Q$13:$Q$52,給与表!$B$13:$B$52,AZ$2-$E10)+給与表!$K$10*(AZ$2-給与表!$T$4+1),IF($I10=給与表!$L$12,SUMIFS(給与表!$R$13:$R$52,給与表!$B$13:$B$52,AZ$2-$E10)+給与表!$L$10*(AZ$2-給与表!$T$4+1),(SUMIFS(給与表!$S$13:$S$52,給与表!$B$13:$B$52,AZ$2-$E10)+給与表!$M$10*(AZ$2-給与表!$T$4+1))*BA10))),IF($I10=給与表!$J$12,AT10+給与表!$J$10*(AZ$2-給与表!$T$4+1),IF($I10=給与表!$K$12,AT10+給与表!$K$10*(AZ$2-給与表!$T$4+1),IF($I10=給与表!$L$12,AT10+給与表!$L$10*(AZ$2-給与表!$T$4+1),(AT10/AU10+給与表!$M$10)*BA10)))))))))</f>
        <v/>
      </c>
      <c r="BA10" s="392"/>
      <c r="BB10" s="357"/>
      <c r="BC10" s="357"/>
      <c r="BD10" s="357"/>
      <c r="BE10" s="227" t="str">
        <f t="shared" si="7"/>
        <v/>
      </c>
      <c r="BF10" s="224" t="str">
        <f>IF(給与表!$T$4&gt;BF$2,"",IF($H10&lt;BF$2,"",IF($E10&gt;BF$2,"",IF($E10=BF$2,IF($I10=給与表!$J$12,給与表!$J$13,IF($I10=給与表!$K$12,給与表!$K$13,IF($I10=給与表!$L$12,給与表!$L$13,給与表!$M$13*BG10))),IF($E10&lt;BF$2,IF(AZ10="",IF($I10=給与表!$J$12,SUMIFS(給与表!$P$13:$P$52,給与表!$B$13:$B$52,BF$2-$E10)+給与表!$J$10*(BF$2-給与表!$T$4+1),IF($I10=給与表!$K$12,SUMIFS(給与表!$Q$13:$Q$52,給与表!$B$13:$B$52,BF$2-$E10)+給与表!$K$10*(BF$2-給与表!$T$4+1),IF($I10=給与表!$L$12,SUMIFS(給与表!$R$13:$R$52,給与表!$B$13:$B$52,BF$2-$E10)+給与表!$L$10*(BF$2-給与表!$T$4+1),(SUMIFS(給与表!$S$13:$S$52,給与表!$B$13:$B$52,BF$2-$E10)+給与表!$M$10*(BF$2-給与表!$T$4+1))*BG10))),IF($I10=給与表!$J$12,AZ10+給与表!$J$10*(BF$2-給与表!$T$4+1),IF($I10=給与表!$K$12,AZ10+給与表!$K$10*(BF$2-給与表!$T$4+1),IF($I10=給与表!$L$12,AZ10+給与表!$L$10*(BF$2-給与表!$T$4+1),(AZ10/BA10+給与表!$M$10)*BG10)))))))))</f>
        <v/>
      </c>
      <c r="BG10" s="392"/>
      <c r="BH10" s="357"/>
      <c r="BI10" s="357"/>
      <c r="BJ10" s="357"/>
      <c r="BK10" s="227" t="str">
        <f t="shared" si="8"/>
        <v/>
      </c>
      <c r="BL10" s="224" t="str">
        <f>IF(給与表!$T$4&gt;BL$2,"",IF($H10&lt;BL$2,"",IF($E10&gt;BL$2,"",IF($E10=BL$2,IF($I10=給与表!$J$12,給与表!$J$13,IF($I10=給与表!$K$12,給与表!$K$13,IF($I10=給与表!$L$12,給与表!$L$13,給与表!$M$13*BM10))),IF($E10&lt;BL$2,IF(BF10="",IF($I10=給与表!$J$12,SUMIFS(給与表!$P$13:$P$52,給与表!$B$13:$B$52,BL$2-$E10)+給与表!$J$10*(BL$2-給与表!$T$4+1),IF($I10=給与表!$K$12,SUMIFS(給与表!$Q$13:$Q$52,給与表!$B$13:$B$52,BL$2-$E10)+給与表!$K$10*(BL$2-給与表!$T$4+1),IF($I10=給与表!$L$12,SUMIFS(給与表!$R$13:$R$52,給与表!$B$13:$B$52,BL$2-$E10)+給与表!$L$10*(BL$2-給与表!$T$4+1),(SUMIFS(給与表!$S$13:$S$52,給与表!$B$13:$B$52,BL$2-$E10)+給与表!$M$10*(BL$2-給与表!$T$4+1))*BM10))),IF($I10=給与表!$J$12,BF10+給与表!$J$10*(BL$2-給与表!$T$4+1),IF($I10=給与表!$K$12,BF10+給与表!$K$10*(BL$2-給与表!$T$4+1),IF($I10=給与表!$L$12,BF10+給与表!$L$10*(BL$2-給与表!$T$4+1),(BF10/BG10+給与表!$M$10)*BM10)))))))))</f>
        <v/>
      </c>
      <c r="BM10" s="392"/>
      <c r="BN10" s="357"/>
      <c r="BO10" s="357"/>
      <c r="BP10" s="357"/>
      <c r="BQ10" s="227" t="str">
        <f t="shared" si="9"/>
        <v/>
      </c>
      <c r="BT10" s="249"/>
    </row>
    <row r="11" spans="1:72">
      <c r="A11" s="20">
        <f t="shared" si="10"/>
        <v>6</v>
      </c>
      <c r="B11" s="359"/>
      <c r="C11" s="358"/>
      <c r="D11" s="359"/>
      <c r="E11" s="6" t="str">
        <f t="shared" ref="E11:E70" si="11">IF(C11=0,"",IF(C11="","",IF(C11="平成",1988+D11,2018+D11)))</f>
        <v/>
      </c>
      <c r="F11" s="359"/>
      <c r="G11" s="359"/>
      <c r="H11" s="6" t="str">
        <f t="shared" ref="H11:H70" si="12">IF(F11=0,"",IF(F11="","",IF(F11="平成",1988+G11,2018+G11)))</f>
        <v/>
      </c>
      <c r="I11" s="360"/>
      <c r="J11" s="224" t="str">
        <f>IF(給与表!$T$4&gt;J$2,"",IF($H11&lt;J$2,"",IF($E11&gt;J$2,"",IF($E11=J$2,IF($I11=給与表!$J$12,給与表!$J$13,IF($I11=給与表!$K$12,給与表!$K$13,IF($I11=給与表!$L$12,給与表!$L$13,給与表!$M$13*K11))),IF($E11&lt;J$2,IF($I11=給与表!$J$12,SUMIFS(給与表!$P$13:$P$52,給与表!$B$13:$B$52,J$2-$E11)+給与表!$J$10*(J$2-給与表!$T$4+1),IF($I11=給与表!$K$12,SUMIFS(給与表!$Q$13:$Q$52,給与表!$B$13:$B$52,J$2-$E11)+給与表!$K$10*(J$2-給与表!$T$4+1),IF($I11=給与表!$L$12,SUMIFS(給与表!$R$13:$R$52,給与表!$B$13:$B$52,J$2-$E11)+給与表!$L$10*(J$2-給与表!$T$4+1),(SUMIFS(給与表!$S$13:$S$52,給与表!$B$13:$B$52,J$2-$E11)+給与表!$M$10*(J$2-給与表!$T$4+1))*K11))))))))</f>
        <v/>
      </c>
      <c r="K11" s="392"/>
      <c r="L11" s="357"/>
      <c r="M11" s="357"/>
      <c r="N11" s="357"/>
      <c r="O11" s="227" t="str">
        <f t="shared" si="0"/>
        <v/>
      </c>
      <c r="P11" s="224" t="str">
        <f>IF(給与表!$T$4&gt;P$2,"",IF($H11&lt;P$2,"",IF($E11&gt;P$2,"",IF($E11=P$2,IF($I11=給与表!$J$12,給与表!$J$13,IF($I11=給与表!$K$12,給与表!$K$13,IF($I11=給与表!$L$12,給与表!$L$13,給与表!$M$13*Q11))),IF($E11&lt;P$2,IF(J11="",IF($I11=給与表!$J$12,SUMIFS(給与表!$P$13:$P$52,給与表!$B$13:$B$52,P$2-$E11)+給与表!$J$10*(P$2-給与表!$T$4+1),IF($I11=給与表!$K$12,SUMIFS(給与表!$Q$13:$Q$52,給与表!$B$13:$B$52,P$2-$E11)+給与表!$K$10*(P$2-給与表!$T$4+1),IF($I11=給与表!$L$12,SUMIFS(給与表!$R$13:$R$52,給与表!$B$13:$B$52,P$2-$E11)+給与表!$L$10*(P$2-給与表!$T$4+1),(SUMIFS(給与表!$S$13:$S$52,給与表!$B$13:$B$52,P$2-$E11)+給与表!$M$10*(P$2-給与表!$T$4+1))*Q11))),IF($I11=給与表!$J$12,J11+給与表!$J$10*(P$2-給与表!$T$4+1),IF($I11=給与表!$K$12,J11+給与表!$K$10*(P$2-給与表!$T$4+1),IF($I11=給与表!$L$12,J11+給与表!$L$10*(P$2-給与表!$T$4+1),(J11/K11+給与表!$M$10)*Q11)))))))))</f>
        <v/>
      </c>
      <c r="Q11" s="392"/>
      <c r="R11" s="357"/>
      <c r="S11" s="357"/>
      <c r="T11" s="357"/>
      <c r="U11" s="227" t="str">
        <f t="shared" si="1"/>
        <v/>
      </c>
      <c r="V11" s="224" t="str">
        <f>IF(給与表!$T$4&gt;V$2,"",IF($H11&lt;V$2,"",IF($E11&gt;V$2,"",IF($E11=V$2,IF($I11=給与表!$J$12,給与表!$J$13,IF($I11=給与表!$K$12,給与表!$K$13,IF($I11=給与表!$L$12,給与表!$L$13,給与表!$M$13*W11))),IF($E11&lt;V$2,IF(P11="",IF($I11=給与表!$J$12,SUMIFS(給与表!$P$13:$P$52,給与表!$B$13:$B$52,V$2-$E11)+給与表!$J$10*(V$2-給与表!$T$4+1),IF($I11=給与表!$K$12,SUMIFS(給与表!$Q$13:$Q$52,給与表!$B$13:$B$52,V$2-$E11)+給与表!$K$10*(V$2-給与表!$T$4+1),IF($I11=給与表!$L$12,SUMIFS(給与表!$R$13:$R$52,給与表!$B$13:$B$52,V$2-$E11)+給与表!$L$10*(V$2-給与表!$T$4+1),(SUMIFS(給与表!$S$13:$S$52,給与表!$B$13:$B$52,V$2-$E11)+給与表!$M$10*(V$2-給与表!$T$4+1))*W11))),IF($I11=給与表!$J$12,P11+給与表!$J$10*(V$2-給与表!$T$4+1),IF($I11=給与表!$K$12,P11+給与表!$K$10*(V$2-給与表!$T$4+1),IF($I11=給与表!$L$12,P11+給与表!$L$10*(V$2-給与表!$T$4+1),(P11/Q11+給与表!$M$10)*W11)))))))))</f>
        <v/>
      </c>
      <c r="W11" s="392"/>
      <c r="X11" s="357"/>
      <c r="Y11" s="357"/>
      <c r="Z11" s="357"/>
      <c r="AA11" s="227" t="str">
        <f t="shared" si="2"/>
        <v/>
      </c>
      <c r="AB11" s="224" t="str">
        <f>IF(給与表!$T$4&gt;AB$2,"",IF($H11&lt;AB$2,"",IF($E11&gt;AB$2,"",IF($E11=AB$2,IF($I11=給与表!$J$12,給与表!$J$13,IF($I11=給与表!$K$12,給与表!$K$13,IF($I11=給与表!$L$12,給与表!$L$13,給与表!$M$13*AC11))),IF($E11&lt;AB$2,IF(V11="",IF($I11=給与表!$J$12,SUMIFS(給与表!$P$13:$P$52,給与表!$B$13:$B$52,AB$2-$E11)+給与表!$J$10*(AB$2-給与表!$T$4+1),IF($I11=給与表!$K$12,SUMIFS(給与表!$Q$13:$Q$52,給与表!$B$13:$B$52,AB$2-$E11)+給与表!$K$10*(AB$2-給与表!$T$4+1),IF($I11=給与表!$L$12,SUMIFS(給与表!$R$13:$R$52,給与表!$B$13:$B$52,AB$2-$E11)+給与表!$L$10*(AB$2-給与表!$T$4+1),(SUMIFS(給与表!$S$13:$S$52,給与表!$B$13:$B$52,AB$2-$E11)+給与表!$M$10*(AB$2-給与表!$T$4+1))*AC11))),IF($I11=給与表!$J$12,V11+給与表!$J$10*(AB$2-給与表!$T$4+1),IF($I11=給与表!$K$12,V11+給与表!$K$10*(AB$2-給与表!$T$4+1),IF($I11=給与表!$L$12,V11+給与表!$L$10*(AB$2-給与表!$T$4+1),(V11/W11+給与表!$M$10)*AC11)))))))))</f>
        <v/>
      </c>
      <c r="AC11" s="392"/>
      <c r="AD11" s="357"/>
      <c r="AE11" s="357"/>
      <c r="AF11" s="357"/>
      <c r="AG11" s="227" t="str">
        <f t="shared" si="3"/>
        <v/>
      </c>
      <c r="AH11" s="224" t="str">
        <f>IF(給与表!$T$4&gt;AH$2,"",IF($H11&lt;AH$2,"",IF($E11&gt;AH$2,"",IF($E11=AH$2,IF($I11=給与表!$J$12,給与表!$J$13,IF($I11=給与表!$K$12,給与表!$K$13,IF($I11=給与表!$L$12,給与表!$L$13,給与表!$M$13*AI11))),IF($E11&lt;AH$2,IF(AB11="",IF($I11=給与表!$J$12,SUMIFS(給与表!$P$13:$P$52,給与表!$B$13:$B$52,AH$2-$E11)+給与表!$J$10*(AH$2-給与表!$T$4+1),IF($I11=給与表!$K$12,SUMIFS(給与表!$Q$13:$Q$52,給与表!$B$13:$B$52,AH$2-$E11)+給与表!$K$10*(AH$2-給与表!$T$4+1),IF($I11=給与表!$L$12,SUMIFS(給与表!$R$13:$R$52,給与表!$B$13:$B$52,AH$2-$E11)+給与表!$L$10*(AH$2-給与表!$T$4+1),(SUMIFS(給与表!$S$13:$S$52,給与表!$B$13:$B$52,AH$2-$E11)+給与表!$M$10*(AH$2-給与表!$T$4+1))*AI11))),IF($I11=給与表!$J$12,AB11+給与表!$J$10*(AH$2-給与表!$T$4+1),IF($I11=給与表!$K$12,AB11+給与表!$K$10*(AH$2-給与表!$T$4+1),IF($I11=給与表!$L$12,AB11+給与表!$L$10*(AH$2-給与表!$T$4+1),(AB11/AC11+給与表!$M$10)*AI11)))))))))</f>
        <v/>
      </c>
      <c r="AI11" s="392"/>
      <c r="AJ11" s="357"/>
      <c r="AK11" s="357"/>
      <c r="AL11" s="357"/>
      <c r="AM11" s="227" t="str">
        <f t="shared" si="4"/>
        <v/>
      </c>
      <c r="AN11" s="224" t="str">
        <f>IF(給与表!$T$4&gt;AN$2,"",IF($H11&lt;AN$2,"",IF($E11&gt;AN$2,"",IF($E11=AN$2,IF($I11=給与表!$J$12,給与表!$J$13,IF($I11=給与表!$K$12,給与表!$K$13,IF($I11=給与表!$L$12,給与表!$L$13,給与表!$M$13*AO11))),IF($E11&lt;AN$2,IF(AH11="",IF($I11=給与表!$J$12,SUMIFS(給与表!$P$13:$P$52,給与表!$B$13:$B$52,AN$2-$E11)+給与表!$J$10*(AN$2-給与表!$T$4+1),IF($I11=給与表!$K$12,SUMIFS(給与表!$Q$13:$Q$52,給与表!$B$13:$B$52,AN$2-$E11)+給与表!$K$10*(AN$2-給与表!$T$4+1),IF($I11=給与表!$L$12,SUMIFS(給与表!$R$13:$R$52,給与表!$B$13:$B$52,AN$2-$E11)+給与表!$L$10*(AN$2-給与表!$T$4+1),(SUMIFS(給与表!$S$13:$S$52,給与表!$B$13:$B$52,AN$2-$E11)+給与表!$M$10*(AN$2-給与表!$T$4+1))*AO11))),IF($I11=給与表!$J$12,AH11+給与表!$J$10*(AN$2-給与表!$T$4+1),IF($I11=給与表!$K$12,AH11+給与表!$K$10*(AN$2-給与表!$T$4+1),IF($I11=給与表!$L$12,AH11+給与表!$L$10*(AN$2-給与表!$T$4+1),(AH11/AI11+給与表!$M$10)*AO11)))))))))</f>
        <v/>
      </c>
      <c r="AO11" s="392"/>
      <c r="AP11" s="357"/>
      <c r="AQ11" s="357"/>
      <c r="AR11" s="357"/>
      <c r="AS11" s="227" t="str">
        <f t="shared" si="5"/>
        <v/>
      </c>
      <c r="AT11" s="224" t="str">
        <f>IF(給与表!$T$4&gt;AT$2,"",IF($H11&lt;AT$2,"",IF($E11&gt;AT$2,"",IF($E11=AT$2,IF($I11=給与表!$J$12,給与表!$J$13,IF($I11=給与表!$K$12,給与表!$K$13,IF($I11=給与表!$L$12,給与表!$L$13,給与表!$M$13*AU11))),IF($E11&lt;AT$2,IF(AN11="",IF($I11=給与表!$J$12,SUMIFS(給与表!$P$13:$P$52,給与表!$B$13:$B$52,AT$2-$E11)+給与表!$J$10*(AT$2-給与表!$T$4+1),IF($I11=給与表!$K$12,SUMIFS(給与表!$Q$13:$Q$52,給与表!$B$13:$B$52,AT$2-$E11)+給与表!$K$10*(AT$2-給与表!$T$4+1),IF($I11=給与表!$L$12,SUMIFS(給与表!$R$13:$R$52,給与表!$B$13:$B$52,AT$2-$E11)+給与表!$L$10*(AT$2-給与表!$T$4+1),(SUMIFS(給与表!$S$13:$S$52,給与表!$B$13:$B$52,AT$2-$E11)+給与表!$M$10*(AT$2-給与表!$T$4+1))*AU11))),IF($I11=給与表!$J$12,AN11+給与表!$J$10*(AT$2-給与表!$T$4+1),IF($I11=給与表!$K$12,AN11+給与表!$K$10*(AT$2-給与表!$T$4+1),IF($I11=給与表!$L$12,AN11+給与表!$L$10*(AT$2-給与表!$T$4+1),(AN11/AO11+給与表!$M$10)*AU11)))))))))</f>
        <v/>
      </c>
      <c r="AU11" s="392"/>
      <c r="AV11" s="357"/>
      <c r="AW11" s="357"/>
      <c r="AX11" s="357"/>
      <c r="AY11" s="227" t="str">
        <f t="shared" si="6"/>
        <v/>
      </c>
      <c r="AZ11" s="224" t="str">
        <f>IF(給与表!$T$4&gt;AZ$2,"",IF($H11&lt;AZ$2,"",IF($E11&gt;AZ$2,"",IF($E11=AZ$2,IF($I11=給与表!$J$12,給与表!$J$13,IF($I11=給与表!$K$12,給与表!$K$13,IF($I11=給与表!$L$12,給与表!$L$13,給与表!$M$13*BA11))),IF($E11&lt;AZ$2,IF(AT11="",IF($I11=給与表!$J$12,SUMIFS(給与表!$P$13:$P$52,給与表!$B$13:$B$52,AZ$2-$E11)+給与表!$J$10*(AZ$2-給与表!$T$4+1),IF($I11=給与表!$K$12,SUMIFS(給与表!$Q$13:$Q$52,給与表!$B$13:$B$52,AZ$2-$E11)+給与表!$K$10*(AZ$2-給与表!$T$4+1),IF($I11=給与表!$L$12,SUMIFS(給与表!$R$13:$R$52,給与表!$B$13:$B$52,AZ$2-$E11)+給与表!$L$10*(AZ$2-給与表!$T$4+1),(SUMIFS(給与表!$S$13:$S$52,給与表!$B$13:$B$52,AZ$2-$E11)+給与表!$M$10*(AZ$2-給与表!$T$4+1))*BA11))),IF($I11=給与表!$J$12,AT11+給与表!$J$10*(AZ$2-給与表!$T$4+1),IF($I11=給与表!$K$12,AT11+給与表!$K$10*(AZ$2-給与表!$T$4+1),IF($I11=給与表!$L$12,AT11+給与表!$L$10*(AZ$2-給与表!$T$4+1),(AT11/AU11+給与表!$M$10)*BA11)))))))))</f>
        <v/>
      </c>
      <c r="BA11" s="392"/>
      <c r="BB11" s="357"/>
      <c r="BC11" s="357"/>
      <c r="BD11" s="357"/>
      <c r="BE11" s="227" t="str">
        <f t="shared" si="7"/>
        <v/>
      </c>
      <c r="BF11" s="224" t="str">
        <f>IF(給与表!$T$4&gt;BF$2,"",IF($H11&lt;BF$2,"",IF($E11&gt;BF$2,"",IF($E11=BF$2,IF($I11=給与表!$J$12,給与表!$J$13,IF($I11=給与表!$K$12,給与表!$K$13,IF($I11=給与表!$L$12,給与表!$L$13,給与表!$M$13*BG11))),IF($E11&lt;BF$2,IF(AZ11="",IF($I11=給与表!$J$12,SUMIFS(給与表!$P$13:$P$52,給与表!$B$13:$B$52,BF$2-$E11)+給与表!$J$10*(BF$2-給与表!$T$4+1),IF($I11=給与表!$K$12,SUMIFS(給与表!$Q$13:$Q$52,給与表!$B$13:$B$52,BF$2-$E11)+給与表!$K$10*(BF$2-給与表!$T$4+1),IF($I11=給与表!$L$12,SUMIFS(給与表!$R$13:$R$52,給与表!$B$13:$B$52,BF$2-$E11)+給与表!$L$10*(BF$2-給与表!$T$4+1),(SUMIFS(給与表!$S$13:$S$52,給与表!$B$13:$B$52,BF$2-$E11)+給与表!$M$10*(BF$2-給与表!$T$4+1))*BG11))),IF($I11=給与表!$J$12,AZ11+給与表!$J$10*(BF$2-給与表!$T$4+1),IF($I11=給与表!$K$12,AZ11+給与表!$K$10*(BF$2-給与表!$T$4+1),IF($I11=給与表!$L$12,AZ11+給与表!$L$10*(BF$2-給与表!$T$4+1),(AZ11/BA11+給与表!$M$10)*BG11)))))))))</f>
        <v/>
      </c>
      <c r="BG11" s="392"/>
      <c r="BH11" s="357"/>
      <c r="BI11" s="357"/>
      <c r="BJ11" s="357"/>
      <c r="BK11" s="227" t="str">
        <f t="shared" si="8"/>
        <v/>
      </c>
      <c r="BL11" s="224" t="str">
        <f>IF(給与表!$T$4&gt;BL$2,"",IF($H11&lt;BL$2,"",IF($E11&gt;BL$2,"",IF($E11=BL$2,IF($I11=給与表!$J$12,給与表!$J$13,IF($I11=給与表!$K$12,給与表!$K$13,IF($I11=給与表!$L$12,給与表!$L$13,給与表!$M$13*BM11))),IF($E11&lt;BL$2,IF(BF11="",IF($I11=給与表!$J$12,SUMIFS(給与表!$P$13:$P$52,給与表!$B$13:$B$52,BL$2-$E11)+給与表!$J$10*(BL$2-給与表!$T$4+1),IF($I11=給与表!$K$12,SUMIFS(給与表!$Q$13:$Q$52,給与表!$B$13:$B$52,BL$2-$E11)+給与表!$K$10*(BL$2-給与表!$T$4+1),IF($I11=給与表!$L$12,SUMIFS(給与表!$R$13:$R$52,給与表!$B$13:$B$52,BL$2-$E11)+給与表!$L$10*(BL$2-給与表!$T$4+1),(SUMIFS(給与表!$S$13:$S$52,給与表!$B$13:$B$52,BL$2-$E11)+給与表!$M$10*(BL$2-給与表!$T$4+1))*BM11))),IF($I11=給与表!$J$12,BF11+給与表!$J$10*(BL$2-給与表!$T$4+1),IF($I11=給与表!$K$12,BF11+給与表!$K$10*(BL$2-給与表!$T$4+1),IF($I11=給与表!$L$12,BF11+給与表!$L$10*(BL$2-給与表!$T$4+1),(BF11/BG11+給与表!$M$10)*BM11)))))))))</f>
        <v/>
      </c>
      <c r="BM11" s="392"/>
      <c r="BN11" s="357"/>
      <c r="BO11" s="357"/>
      <c r="BP11" s="357"/>
      <c r="BQ11" s="227" t="str">
        <f t="shared" si="9"/>
        <v/>
      </c>
      <c r="BT11" s="249"/>
    </row>
    <row r="12" spans="1:72">
      <c r="A12" s="20">
        <f t="shared" si="10"/>
        <v>7</v>
      </c>
      <c r="B12" s="359"/>
      <c r="C12" s="358"/>
      <c r="D12" s="359"/>
      <c r="E12" s="6" t="str">
        <f t="shared" si="11"/>
        <v/>
      </c>
      <c r="F12" s="359"/>
      <c r="G12" s="359"/>
      <c r="H12" s="6" t="str">
        <f t="shared" si="12"/>
        <v/>
      </c>
      <c r="I12" s="360"/>
      <c r="J12" s="224" t="str">
        <f>IF(給与表!$T$4&gt;J$2,"",IF($H12&lt;J$2,"",IF($E12&gt;J$2,"",IF($E12=J$2,IF($I12=給与表!$J$12,給与表!$J$13,IF($I12=給与表!$K$12,給与表!$K$13,IF($I12=給与表!$L$12,給与表!$L$13,給与表!$M$13*K12))),IF($E12&lt;J$2,IF($I12=給与表!$J$12,SUMIFS(給与表!$P$13:$P$52,給与表!$B$13:$B$52,J$2-$E12)+給与表!$J$10*(J$2-給与表!$T$4+1),IF($I12=給与表!$K$12,SUMIFS(給与表!$Q$13:$Q$52,給与表!$B$13:$B$52,J$2-$E12)+給与表!$K$10*(J$2-給与表!$T$4+1),IF($I12=給与表!$L$12,SUMIFS(給与表!$R$13:$R$52,給与表!$B$13:$B$52,J$2-$E12)+給与表!$L$10*(J$2-給与表!$T$4+1),(SUMIFS(給与表!$S$13:$S$52,給与表!$B$13:$B$52,J$2-$E12)+給与表!$M$10*(J$2-給与表!$T$4+1))*K12))))))))</f>
        <v/>
      </c>
      <c r="K12" s="392"/>
      <c r="L12" s="357"/>
      <c r="M12" s="357"/>
      <c r="N12" s="357"/>
      <c r="O12" s="227" t="str">
        <f t="shared" si="0"/>
        <v/>
      </c>
      <c r="P12" s="224" t="str">
        <f>IF(給与表!$T$4&gt;P$2,"",IF($H12&lt;P$2,"",IF($E12&gt;P$2,"",IF($E12=P$2,IF($I12=給与表!$J$12,給与表!$J$13,IF($I12=給与表!$K$12,給与表!$K$13,IF($I12=給与表!$L$12,給与表!$L$13,給与表!$M$13*Q12))),IF($E12&lt;P$2,IF(J12="",IF($I12=給与表!$J$12,SUMIFS(給与表!$P$13:$P$52,給与表!$B$13:$B$52,P$2-$E12)+給与表!$J$10*(P$2-給与表!$T$4+1),IF($I12=給与表!$K$12,SUMIFS(給与表!$Q$13:$Q$52,給与表!$B$13:$B$52,P$2-$E12)+給与表!$K$10*(P$2-給与表!$T$4+1),IF($I12=給与表!$L$12,SUMIFS(給与表!$R$13:$R$52,給与表!$B$13:$B$52,P$2-$E12)+給与表!$L$10*(P$2-給与表!$T$4+1),(SUMIFS(給与表!$S$13:$S$52,給与表!$B$13:$B$52,P$2-$E12)+給与表!$M$10*(P$2-給与表!$T$4+1))*Q12))),IF($I12=給与表!$J$12,J12+給与表!$J$10*(P$2-給与表!$T$4+1),IF($I12=給与表!$K$12,J12+給与表!$K$10*(P$2-給与表!$T$4+1),IF($I12=給与表!$L$12,J12+給与表!$L$10*(P$2-給与表!$T$4+1),(J12/K12+給与表!$M$10)*Q12)))))))))</f>
        <v/>
      </c>
      <c r="Q12" s="392"/>
      <c r="R12" s="357"/>
      <c r="S12" s="357"/>
      <c r="T12" s="357"/>
      <c r="U12" s="227" t="str">
        <f t="shared" si="1"/>
        <v/>
      </c>
      <c r="V12" s="224" t="str">
        <f>IF(給与表!$T$4&gt;V$2,"",IF($H12&lt;V$2,"",IF($E12&gt;V$2,"",IF($E12=V$2,IF($I12=給与表!$J$12,給与表!$J$13,IF($I12=給与表!$K$12,給与表!$K$13,IF($I12=給与表!$L$12,給与表!$L$13,給与表!$M$13*W12))),IF($E12&lt;V$2,IF(P12="",IF($I12=給与表!$J$12,SUMIFS(給与表!$P$13:$P$52,給与表!$B$13:$B$52,V$2-$E12)+給与表!$J$10*(V$2-給与表!$T$4+1),IF($I12=給与表!$K$12,SUMIFS(給与表!$Q$13:$Q$52,給与表!$B$13:$B$52,V$2-$E12)+給与表!$K$10*(V$2-給与表!$T$4+1),IF($I12=給与表!$L$12,SUMIFS(給与表!$R$13:$R$52,給与表!$B$13:$B$52,V$2-$E12)+給与表!$L$10*(V$2-給与表!$T$4+1),(SUMIFS(給与表!$S$13:$S$52,給与表!$B$13:$B$52,V$2-$E12)+給与表!$M$10*(V$2-給与表!$T$4+1))*W12))),IF($I12=給与表!$J$12,P12+給与表!$J$10*(V$2-給与表!$T$4+1),IF($I12=給与表!$K$12,P12+給与表!$K$10*(V$2-給与表!$T$4+1),IF($I12=給与表!$L$12,P12+給与表!$L$10*(V$2-給与表!$T$4+1),(P12/Q12+給与表!$M$10)*W12)))))))))</f>
        <v/>
      </c>
      <c r="W12" s="392"/>
      <c r="X12" s="357"/>
      <c r="Y12" s="357"/>
      <c r="Z12" s="357"/>
      <c r="AA12" s="227" t="str">
        <f t="shared" si="2"/>
        <v/>
      </c>
      <c r="AB12" s="224" t="str">
        <f>IF(給与表!$T$4&gt;AB$2,"",IF($H12&lt;AB$2,"",IF($E12&gt;AB$2,"",IF($E12=AB$2,IF($I12=給与表!$J$12,給与表!$J$13,IF($I12=給与表!$K$12,給与表!$K$13,IF($I12=給与表!$L$12,給与表!$L$13,給与表!$M$13*AC12))),IF($E12&lt;AB$2,IF(V12="",IF($I12=給与表!$J$12,SUMIFS(給与表!$P$13:$P$52,給与表!$B$13:$B$52,AB$2-$E12)+給与表!$J$10*(AB$2-給与表!$T$4+1),IF($I12=給与表!$K$12,SUMIFS(給与表!$Q$13:$Q$52,給与表!$B$13:$B$52,AB$2-$E12)+給与表!$K$10*(AB$2-給与表!$T$4+1),IF($I12=給与表!$L$12,SUMIFS(給与表!$R$13:$R$52,給与表!$B$13:$B$52,AB$2-$E12)+給与表!$L$10*(AB$2-給与表!$T$4+1),(SUMIFS(給与表!$S$13:$S$52,給与表!$B$13:$B$52,AB$2-$E12)+給与表!$M$10*(AB$2-給与表!$T$4+1))*AC12))),IF($I12=給与表!$J$12,V12+給与表!$J$10*(AB$2-給与表!$T$4+1),IF($I12=給与表!$K$12,V12+給与表!$K$10*(AB$2-給与表!$T$4+1),IF($I12=給与表!$L$12,V12+給与表!$L$10*(AB$2-給与表!$T$4+1),(V12/W12+給与表!$M$10)*AC12)))))))))</f>
        <v/>
      </c>
      <c r="AC12" s="392"/>
      <c r="AD12" s="357"/>
      <c r="AE12" s="357"/>
      <c r="AF12" s="357"/>
      <c r="AG12" s="227" t="str">
        <f t="shared" si="3"/>
        <v/>
      </c>
      <c r="AH12" s="224" t="str">
        <f>IF(給与表!$T$4&gt;AH$2,"",IF($H12&lt;AH$2,"",IF($E12&gt;AH$2,"",IF($E12=AH$2,IF($I12=給与表!$J$12,給与表!$J$13,IF($I12=給与表!$K$12,給与表!$K$13,IF($I12=給与表!$L$12,給与表!$L$13,給与表!$M$13*AI12))),IF($E12&lt;AH$2,IF(AB12="",IF($I12=給与表!$J$12,SUMIFS(給与表!$P$13:$P$52,給与表!$B$13:$B$52,AH$2-$E12)+給与表!$J$10*(AH$2-給与表!$T$4+1),IF($I12=給与表!$K$12,SUMIFS(給与表!$Q$13:$Q$52,給与表!$B$13:$B$52,AH$2-$E12)+給与表!$K$10*(AH$2-給与表!$T$4+1),IF($I12=給与表!$L$12,SUMIFS(給与表!$R$13:$R$52,給与表!$B$13:$B$52,AH$2-$E12)+給与表!$L$10*(AH$2-給与表!$T$4+1),(SUMIFS(給与表!$S$13:$S$52,給与表!$B$13:$B$52,AH$2-$E12)+給与表!$M$10*(AH$2-給与表!$T$4+1))*AI12))),IF($I12=給与表!$J$12,AB12+給与表!$J$10*(AH$2-給与表!$T$4+1),IF($I12=給与表!$K$12,AB12+給与表!$K$10*(AH$2-給与表!$T$4+1),IF($I12=給与表!$L$12,AB12+給与表!$L$10*(AH$2-給与表!$T$4+1),(AB12/AC12+給与表!$M$10)*AI12)))))))))</f>
        <v/>
      </c>
      <c r="AI12" s="392"/>
      <c r="AJ12" s="357"/>
      <c r="AK12" s="357"/>
      <c r="AL12" s="357"/>
      <c r="AM12" s="227" t="str">
        <f t="shared" si="4"/>
        <v/>
      </c>
      <c r="AN12" s="224" t="str">
        <f>IF(給与表!$T$4&gt;AN$2,"",IF($H12&lt;AN$2,"",IF($E12&gt;AN$2,"",IF($E12=AN$2,IF($I12=給与表!$J$12,給与表!$J$13,IF($I12=給与表!$K$12,給与表!$K$13,IF($I12=給与表!$L$12,給与表!$L$13,給与表!$M$13*AO12))),IF($E12&lt;AN$2,IF(AH12="",IF($I12=給与表!$J$12,SUMIFS(給与表!$P$13:$P$52,給与表!$B$13:$B$52,AN$2-$E12)+給与表!$J$10*(AN$2-給与表!$T$4+1),IF($I12=給与表!$K$12,SUMIFS(給与表!$Q$13:$Q$52,給与表!$B$13:$B$52,AN$2-$E12)+給与表!$K$10*(AN$2-給与表!$T$4+1),IF($I12=給与表!$L$12,SUMIFS(給与表!$R$13:$R$52,給与表!$B$13:$B$52,AN$2-$E12)+給与表!$L$10*(AN$2-給与表!$T$4+1),(SUMIFS(給与表!$S$13:$S$52,給与表!$B$13:$B$52,AN$2-$E12)+給与表!$M$10*(AN$2-給与表!$T$4+1))*AO12))),IF($I12=給与表!$J$12,AH12+給与表!$J$10*(AN$2-給与表!$T$4+1),IF($I12=給与表!$K$12,AH12+給与表!$K$10*(AN$2-給与表!$T$4+1),IF($I12=給与表!$L$12,AH12+給与表!$L$10*(AN$2-給与表!$T$4+1),(AH12/AI12+給与表!$M$10)*AO12)))))))))</f>
        <v/>
      </c>
      <c r="AO12" s="392"/>
      <c r="AP12" s="357"/>
      <c r="AQ12" s="357"/>
      <c r="AR12" s="357"/>
      <c r="AS12" s="227" t="str">
        <f t="shared" si="5"/>
        <v/>
      </c>
      <c r="AT12" s="224" t="str">
        <f>IF(給与表!$T$4&gt;AT$2,"",IF($H12&lt;AT$2,"",IF($E12&gt;AT$2,"",IF($E12=AT$2,IF($I12=給与表!$J$12,給与表!$J$13,IF($I12=給与表!$K$12,給与表!$K$13,IF($I12=給与表!$L$12,給与表!$L$13,給与表!$M$13*AU12))),IF($E12&lt;AT$2,IF(AN12="",IF($I12=給与表!$J$12,SUMIFS(給与表!$P$13:$P$52,給与表!$B$13:$B$52,AT$2-$E12)+給与表!$J$10*(AT$2-給与表!$T$4+1),IF($I12=給与表!$K$12,SUMIFS(給与表!$Q$13:$Q$52,給与表!$B$13:$B$52,AT$2-$E12)+給与表!$K$10*(AT$2-給与表!$T$4+1),IF($I12=給与表!$L$12,SUMIFS(給与表!$R$13:$R$52,給与表!$B$13:$B$52,AT$2-$E12)+給与表!$L$10*(AT$2-給与表!$T$4+1),(SUMIFS(給与表!$S$13:$S$52,給与表!$B$13:$B$52,AT$2-$E12)+給与表!$M$10*(AT$2-給与表!$T$4+1))*AU12))),IF($I12=給与表!$J$12,AN12+給与表!$J$10*(AT$2-給与表!$T$4+1),IF($I12=給与表!$K$12,AN12+給与表!$K$10*(AT$2-給与表!$T$4+1),IF($I12=給与表!$L$12,AN12+給与表!$L$10*(AT$2-給与表!$T$4+1),(AN12/AO12+給与表!$M$10)*AU12)))))))))</f>
        <v/>
      </c>
      <c r="AU12" s="392"/>
      <c r="AV12" s="357"/>
      <c r="AW12" s="357"/>
      <c r="AX12" s="357"/>
      <c r="AY12" s="227" t="str">
        <f t="shared" si="6"/>
        <v/>
      </c>
      <c r="AZ12" s="224" t="str">
        <f>IF(給与表!$T$4&gt;AZ$2,"",IF($H12&lt;AZ$2,"",IF($E12&gt;AZ$2,"",IF($E12=AZ$2,IF($I12=給与表!$J$12,給与表!$J$13,IF($I12=給与表!$K$12,給与表!$K$13,IF($I12=給与表!$L$12,給与表!$L$13,給与表!$M$13*BA12))),IF($E12&lt;AZ$2,IF(AT12="",IF($I12=給与表!$J$12,SUMIFS(給与表!$P$13:$P$52,給与表!$B$13:$B$52,AZ$2-$E12)+給与表!$J$10*(AZ$2-給与表!$T$4+1),IF($I12=給与表!$K$12,SUMIFS(給与表!$Q$13:$Q$52,給与表!$B$13:$B$52,AZ$2-$E12)+給与表!$K$10*(AZ$2-給与表!$T$4+1),IF($I12=給与表!$L$12,SUMIFS(給与表!$R$13:$R$52,給与表!$B$13:$B$52,AZ$2-$E12)+給与表!$L$10*(AZ$2-給与表!$T$4+1),(SUMIFS(給与表!$S$13:$S$52,給与表!$B$13:$B$52,AZ$2-$E12)+給与表!$M$10*(AZ$2-給与表!$T$4+1))*BA12))),IF($I12=給与表!$J$12,AT12+給与表!$J$10*(AZ$2-給与表!$T$4+1),IF($I12=給与表!$K$12,AT12+給与表!$K$10*(AZ$2-給与表!$T$4+1),IF($I12=給与表!$L$12,AT12+給与表!$L$10*(AZ$2-給与表!$T$4+1),(AT12/AU12+給与表!$M$10)*BA12)))))))))</f>
        <v/>
      </c>
      <c r="BA12" s="392"/>
      <c r="BB12" s="357"/>
      <c r="BC12" s="357"/>
      <c r="BD12" s="357"/>
      <c r="BE12" s="227" t="str">
        <f t="shared" si="7"/>
        <v/>
      </c>
      <c r="BF12" s="224" t="str">
        <f>IF(給与表!$T$4&gt;BF$2,"",IF($H12&lt;BF$2,"",IF($E12&gt;BF$2,"",IF($E12=BF$2,IF($I12=給与表!$J$12,給与表!$J$13,IF($I12=給与表!$K$12,給与表!$K$13,IF($I12=給与表!$L$12,給与表!$L$13,給与表!$M$13*BG12))),IF($E12&lt;BF$2,IF(AZ12="",IF($I12=給与表!$J$12,SUMIFS(給与表!$P$13:$P$52,給与表!$B$13:$B$52,BF$2-$E12)+給与表!$J$10*(BF$2-給与表!$T$4+1),IF($I12=給与表!$K$12,SUMIFS(給与表!$Q$13:$Q$52,給与表!$B$13:$B$52,BF$2-$E12)+給与表!$K$10*(BF$2-給与表!$T$4+1),IF($I12=給与表!$L$12,SUMIFS(給与表!$R$13:$R$52,給与表!$B$13:$B$52,BF$2-$E12)+給与表!$L$10*(BF$2-給与表!$T$4+1),(SUMIFS(給与表!$S$13:$S$52,給与表!$B$13:$B$52,BF$2-$E12)+給与表!$M$10*(BF$2-給与表!$T$4+1))*BG12))),IF($I12=給与表!$J$12,AZ12+給与表!$J$10*(BF$2-給与表!$T$4+1),IF($I12=給与表!$K$12,AZ12+給与表!$K$10*(BF$2-給与表!$T$4+1),IF($I12=給与表!$L$12,AZ12+給与表!$L$10*(BF$2-給与表!$T$4+1),(AZ12/BA12+給与表!$M$10)*BG12)))))))))</f>
        <v/>
      </c>
      <c r="BG12" s="392"/>
      <c r="BH12" s="357"/>
      <c r="BI12" s="357"/>
      <c r="BJ12" s="357"/>
      <c r="BK12" s="227" t="str">
        <f t="shared" si="8"/>
        <v/>
      </c>
      <c r="BL12" s="224" t="str">
        <f>IF(給与表!$T$4&gt;BL$2,"",IF($H12&lt;BL$2,"",IF($E12&gt;BL$2,"",IF($E12=BL$2,IF($I12=給与表!$J$12,給与表!$J$13,IF($I12=給与表!$K$12,給与表!$K$13,IF($I12=給与表!$L$12,給与表!$L$13,給与表!$M$13*BM12))),IF($E12&lt;BL$2,IF(BF12="",IF($I12=給与表!$J$12,SUMIFS(給与表!$P$13:$P$52,給与表!$B$13:$B$52,BL$2-$E12)+給与表!$J$10*(BL$2-給与表!$T$4+1),IF($I12=給与表!$K$12,SUMIFS(給与表!$Q$13:$Q$52,給与表!$B$13:$B$52,BL$2-$E12)+給与表!$K$10*(BL$2-給与表!$T$4+1),IF($I12=給与表!$L$12,SUMIFS(給与表!$R$13:$R$52,給与表!$B$13:$B$52,BL$2-$E12)+給与表!$L$10*(BL$2-給与表!$T$4+1),(SUMIFS(給与表!$S$13:$S$52,給与表!$B$13:$B$52,BL$2-$E12)+給与表!$M$10*(BL$2-給与表!$T$4+1))*BM12))),IF($I12=給与表!$J$12,BF12+給与表!$J$10*(BL$2-給与表!$T$4+1),IF($I12=給与表!$K$12,BF12+給与表!$K$10*(BL$2-給与表!$T$4+1),IF($I12=給与表!$L$12,BF12+給与表!$L$10*(BL$2-給与表!$T$4+1),(BF12/BG12+給与表!$M$10)*BM12)))))))))</f>
        <v/>
      </c>
      <c r="BM12" s="392"/>
      <c r="BN12" s="357"/>
      <c r="BO12" s="357"/>
      <c r="BP12" s="357"/>
      <c r="BQ12" s="227" t="str">
        <f t="shared" si="9"/>
        <v/>
      </c>
      <c r="BT12" s="249"/>
    </row>
    <row r="13" spans="1:72">
      <c r="A13" s="20">
        <f t="shared" si="10"/>
        <v>8</v>
      </c>
      <c r="B13" s="359"/>
      <c r="C13" s="358"/>
      <c r="D13" s="359"/>
      <c r="E13" s="6" t="str">
        <f t="shared" si="11"/>
        <v/>
      </c>
      <c r="F13" s="359"/>
      <c r="G13" s="359"/>
      <c r="H13" s="6" t="str">
        <f t="shared" si="12"/>
        <v/>
      </c>
      <c r="I13" s="360"/>
      <c r="J13" s="224" t="str">
        <f>IF(給与表!$T$4&gt;J$2,"",IF($H13&lt;J$2,"",IF($E13&gt;J$2,"",IF($E13=J$2,IF($I13=給与表!$J$12,給与表!$J$13,IF($I13=給与表!$K$12,給与表!$K$13,IF($I13=給与表!$L$12,給与表!$L$13,給与表!$M$13*K13))),IF($E13&lt;J$2,IF($I13=給与表!$J$12,SUMIFS(給与表!$P$13:$P$52,給与表!$B$13:$B$52,J$2-$E13)+給与表!$J$10*(J$2-給与表!$T$4+1),IF($I13=給与表!$K$12,SUMIFS(給与表!$Q$13:$Q$52,給与表!$B$13:$B$52,J$2-$E13)+給与表!$K$10*(J$2-給与表!$T$4+1),IF($I13=給与表!$L$12,SUMIFS(給与表!$R$13:$R$52,給与表!$B$13:$B$52,J$2-$E13)+給与表!$L$10*(J$2-給与表!$T$4+1),(SUMIFS(給与表!$S$13:$S$52,給与表!$B$13:$B$52,J$2-$E13)+給与表!$M$10*(J$2-給与表!$T$4+1))*K13))))))))</f>
        <v/>
      </c>
      <c r="K13" s="392"/>
      <c r="L13" s="357"/>
      <c r="M13" s="357"/>
      <c r="N13" s="357"/>
      <c r="O13" s="227" t="str">
        <f t="shared" si="0"/>
        <v/>
      </c>
      <c r="P13" s="224" t="str">
        <f>IF(給与表!$T$4&gt;P$2,"",IF($H13&lt;P$2,"",IF($E13&gt;P$2,"",IF($E13=P$2,IF($I13=給与表!$J$12,給与表!$J$13,IF($I13=給与表!$K$12,給与表!$K$13,IF($I13=給与表!$L$12,給与表!$L$13,給与表!$M$13*Q13))),IF($E13&lt;P$2,IF(J13="",IF($I13=給与表!$J$12,SUMIFS(給与表!$P$13:$P$52,給与表!$B$13:$B$52,P$2-$E13)+給与表!$J$10*(P$2-給与表!$T$4+1),IF($I13=給与表!$K$12,SUMIFS(給与表!$Q$13:$Q$52,給与表!$B$13:$B$52,P$2-$E13)+給与表!$K$10*(P$2-給与表!$T$4+1),IF($I13=給与表!$L$12,SUMIFS(給与表!$R$13:$R$52,給与表!$B$13:$B$52,P$2-$E13)+給与表!$L$10*(P$2-給与表!$T$4+1),(SUMIFS(給与表!$S$13:$S$52,給与表!$B$13:$B$52,P$2-$E13)+給与表!$M$10*(P$2-給与表!$T$4+1))*Q13))),IF($I13=給与表!$J$12,J13+給与表!$J$10*(P$2-給与表!$T$4+1),IF($I13=給与表!$K$12,J13+給与表!$K$10*(P$2-給与表!$T$4+1),IF($I13=給与表!$L$12,J13+給与表!$L$10*(P$2-給与表!$T$4+1),(J13/K13+給与表!$M$10)*Q13)))))))))</f>
        <v/>
      </c>
      <c r="Q13" s="392"/>
      <c r="R13" s="357"/>
      <c r="S13" s="357"/>
      <c r="T13" s="357"/>
      <c r="U13" s="227" t="str">
        <f t="shared" si="1"/>
        <v/>
      </c>
      <c r="V13" s="224" t="str">
        <f>IF(給与表!$T$4&gt;V$2,"",IF($H13&lt;V$2,"",IF($E13&gt;V$2,"",IF($E13=V$2,IF($I13=給与表!$J$12,給与表!$J$13,IF($I13=給与表!$K$12,給与表!$K$13,IF($I13=給与表!$L$12,給与表!$L$13,給与表!$M$13*W13))),IF($E13&lt;V$2,IF(P13="",IF($I13=給与表!$J$12,SUMIFS(給与表!$P$13:$P$52,給与表!$B$13:$B$52,V$2-$E13)+給与表!$J$10*(V$2-給与表!$T$4+1),IF($I13=給与表!$K$12,SUMIFS(給与表!$Q$13:$Q$52,給与表!$B$13:$B$52,V$2-$E13)+給与表!$K$10*(V$2-給与表!$T$4+1),IF($I13=給与表!$L$12,SUMIFS(給与表!$R$13:$R$52,給与表!$B$13:$B$52,V$2-$E13)+給与表!$L$10*(V$2-給与表!$T$4+1),(SUMIFS(給与表!$S$13:$S$52,給与表!$B$13:$B$52,V$2-$E13)+給与表!$M$10*(V$2-給与表!$T$4+1))*W13))),IF($I13=給与表!$J$12,P13+給与表!$J$10*(V$2-給与表!$T$4+1),IF($I13=給与表!$K$12,P13+給与表!$K$10*(V$2-給与表!$T$4+1),IF($I13=給与表!$L$12,P13+給与表!$L$10*(V$2-給与表!$T$4+1),(P13/Q13+給与表!$M$10)*W13)))))))))</f>
        <v/>
      </c>
      <c r="W13" s="392"/>
      <c r="X13" s="357"/>
      <c r="Y13" s="357"/>
      <c r="Z13" s="357"/>
      <c r="AA13" s="227" t="str">
        <f t="shared" si="2"/>
        <v/>
      </c>
      <c r="AB13" s="224" t="str">
        <f>IF(給与表!$T$4&gt;AB$2,"",IF($H13&lt;AB$2,"",IF($E13&gt;AB$2,"",IF($E13=AB$2,IF($I13=給与表!$J$12,給与表!$J$13,IF($I13=給与表!$K$12,給与表!$K$13,IF($I13=給与表!$L$12,給与表!$L$13,給与表!$M$13*AC13))),IF($E13&lt;AB$2,IF(V13="",IF($I13=給与表!$J$12,SUMIFS(給与表!$P$13:$P$52,給与表!$B$13:$B$52,AB$2-$E13)+給与表!$J$10*(AB$2-給与表!$T$4+1),IF($I13=給与表!$K$12,SUMIFS(給与表!$Q$13:$Q$52,給与表!$B$13:$B$52,AB$2-$E13)+給与表!$K$10*(AB$2-給与表!$T$4+1),IF($I13=給与表!$L$12,SUMIFS(給与表!$R$13:$R$52,給与表!$B$13:$B$52,AB$2-$E13)+給与表!$L$10*(AB$2-給与表!$T$4+1),(SUMIFS(給与表!$S$13:$S$52,給与表!$B$13:$B$52,AB$2-$E13)+給与表!$M$10*(AB$2-給与表!$T$4+1))*AC13))),IF($I13=給与表!$J$12,V13+給与表!$J$10*(AB$2-給与表!$T$4+1),IF($I13=給与表!$K$12,V13+給与表!$K$10*(AB$2-給与表!$T$4+1),IF($I13=給与表!$L$12,V13+給与表!$L$10*(AB$2-給与表!$T$4+1),(V13/W13+給与表!$M$10)*AC13)))))))))</f>
        <v/>
      </c>
      <c r="AC13" s="392"/>
      <c r="AD13" s="357"/>
      <c r="AE13" s="357"/>
      <c r="AF13" s="357"/>
      <c r="AG13" s="227" t="str">
        <f t="shared" si="3"/>
        <v/>
      </c>
      <c r="AH13" s="224" t="str">
        <f>IF(給与表!$T$4&gt;AH$2,"",IF($H13&lt;AH$2,"",IF($E13&gt;AH$2,"",IF($E13=AH$2,IF($I13=給与表!$J$12,給与表!$J$13,IF($I13=給与表!$K$12,給与表!$K$13,IF($I13=給与表!$L$12,給与表!$L$13,給与表!$M$13*AI13))),IF($E13&lt;AH$2,IF(AB13="",IF($I13=給与表!$J$12,SUMIFS(給与表!$P$13:$P$52,給与表!$B$13:$B$52,AH$2-$E13)+給与表!$J$10*(AH$2-給与表!$T$4+1),IF($I13=給与表!$K$12,SUMIFS(給与表!$Q$13:$Q$52,給与表!$B$13:$B$52,AH$2-$E13)+給与表!$K$10*(AH$2-給与表!$T$4+1),IF($I13=給与表!$L$12,SUMIFS(給与表!$R$13:$R$52,給与表!$B$13:$B$52,AH$2-$E13)+給与表!$L$10*(AH$2-給与表!$T$4+1),(SUMIFS(給与表!$S$13:$S$52,給与表!$B$13:$B$52,AH$2-$E13)+給与表!$M$10*(AH$2-給与表!$T$4+1))*AI13))),IF($I13=給与表!$J$12,AB13+給与表!$J$10*(AH$2-給与表!$T$4+1),IF($I13=給与表!$K$12,AB13+給与表!$K$10*(AH$2-給与表!$T$4+1),IF($I13=給与表!$L$12,AB13+給与表!$L$10*(AH$2-給与表!$T$4+1),(AB13/AC13+給与表!$M$10)*AI13)))))))))</f>
        <v/>
      </c>
      <c r="AI13" s="392"/>
      <c r="AJ13" s="357"/>
      <c r="AK13" s="357"/>
      <c r="AL13" s="357"/>
      <c r="AM13" s="227" t="str">
        <f t="shared" si="4"/>
        <v/>
      </c>
      <c r="AN13" s="224" t="str">
        <f>IF(給与表!$T$4&gt;AN$2,"",IF($H13&lt;AN$2,"",IF($E13&gt;AN$2,"",IF($E13=AN$2,IF($I13=給与表!$J$12,給与表!$J$13,IF($I13=給与表!$K$12,給与表!$K$13,IF($I13=給与表!$L$12,給与表!$L$13,給与表!$M$13*AO13))),IF($E13&lt;AN$2,IF(AH13="",IF($I13=給与表!$J$12,SUMIFS(給与表!$P$13:$P$52,給与表!$B$13:$B$52,AN$2-$E13)+給与表!$J$10*(AN$2-給与表!$T$4+1),IF($I13=給与表!$K$12,SUMIFS(給与表!$Q$13:$Q$52,給与表!$B$13:$B$52,AN$2-$E13)+給与表!$K$10*(AN$2-給与表!$T$4+1),IF($I13=給与表!$L$12,SUMIFS(給与表!$R$13:$R$52,給与表!$B$13:$B$52,AN$2-$E13)+給与表!$L$10*(AN$2-給与表!$T$4+1),(SUMIFS(給与表!$S$13:$S$52,給与表!$B$13:$B$52,AN$2-$E13)+給与表!$M$10*(AN$2-給与表!$T$4+1))*AO13))),IF($I13=給与表!$J$12,AH13+給与表!$J$10*(AN$2-給与表!$T$4+1),IF($I13=給与表!$K$12,AH13+給与表!$K$10*(AN$2-給与表!$T$4+1),IF($I13=給与表!$L$12,AH13+給与表!$L$10*(AN$2-給与表!$T$4+1),(AH13/AI13+給与表!$M$10)*AO13)))))))))</f>
        <v/>
      </c>
      <c r="AO13" s="392"/>
      <c r="AP13" s="357"/>
      <c r="AQ13" s="357"/>
      <c r="AR13" s="357"/>
      <c r="AS13" s="227" t="str">
        <f t="shared" si="5"/>
        <v/>
      </c>
      <c r="AT13" s="224" t="str">
        <f>IF(給与表!$T$4&gt;AT$2,"",IF($H13&lt;AT$2,"",IF($E13&gt;AT$2,"",IF($E13=AT$2,IF($I13=給与表!$J$12,給与表!$J$13,IF($I13=給与表!$K$12,給与表!$K$13,IF($I13=給与表!$L$12,給与表!$L$13,給与表!$M$13*AU13))),IF($E13&lt;AT$2,IF(AN13="",IF($I13=給与表!$J$12,SUMIFS(給与表!$P$13:$P$52,給与表!$B$13:$B$52,AT$2-$E13)+給与表!$J$10*(AT$2-給与表!$T$4+1),IF($I13=給与表!$K$12,SUMIFS(給与表!$Q$13:$Q$52,給与表!$B$13:$B$52,AT$2-$E13)+給与表!$K$10*(AT$2-給与表!$T$4+1),IF($I13=給与表!$L$12,SUMIFS(給与表!$R$13:$R$52,給与表!$B$13:$B$52,AT$2-$E13)+給与表!$L$10*(AT$2-給与表!$T$4+1),(SUMIFS(給与表!$S$13:$S$52,給与表!$B$13:$B$52,AT$2-$E13)+給与表!$M$10*(AT$2-給与表!$T$4+1))*AU13))),IF($I13=給与表!$J$12,AN13+給与表!$J$10*(AT$2-給与表!$T$4+1),IF($I13=給与表!$K$12,AN13+給与表!$K$10*(AT$2-給与表!$T$4+1),IF($I13=給与表!$L$12,AN13+給与表!$L$10*(AT$2-給与表!$T$4+1),(AN13/AO13+給与表!$M$10)*AU13)))))))))</f>
        <v/>
      </c>
      <c r="AU13" s="392"/>
      <c r="AV13" s="357"/>
      <c r="AW13" s="357"/>
      <c r="AX13" s="357"/>
      <c r="AY13" s="227" t="str">
        <f t="shared" si="6"/>
        <v/>
      </c>
      <c r="AZ13" s="224" t="str">
        <f>IF(給与表!$T$4&gt;AZ$2,"",IF($H13&lt;AZ$2,"",IF($E13&gt;AZ$2,"",IF($E13=AZ$2,IF($I13=給与表!$J$12,給与表!$J$13,IF($I13=給与表!$K$12,給与表!$K$13,IF($I13=給与表!$L$12,給与表!$L$13,給与表!$M$13*BA13))),IF($E13&lt;AZ$2,IF(AT13="",IF($I13=給与表!$J$12,SUMIFS(給与表!$P$13:$P$52,給与表!$B$13:$B$52,AZ$2-$E13)+給与表!$J$10*(AZ$2-給与表!$T$4+1),IF($I13=給与表!$K$12,SUMIFS(給与表!$Q$13:$Q$52,給与表!$B$13:$B$52,AZ$2-$E13)+給与表!$K$10*(AZ$2-給与表!$T$4+1),IF($I13=給与表!$L$12,SUMIFS(給与表!$R$13:$R$52,給与表!$B$13:$B$52,AZ$2-$E13)+給与表!$L$10*(AZ$2-給与表!$T$4+1),(SUMIFS(給与表!$S$13:$S$52,給与表!$B$13:$B$52,AZ$2-$E13)+給与表!$M$10*(AZ$2-給与表!$T$4+1))*BA13))),IF($I13=給与表!$J$12,AT13+給与表!$J$10*(AZ$2-給与表!$T$4+1),IF($I13=給与表!$K$12,AT13+給与表!$K$10*(AZ$2-給与表!$T$4+1),IF($I13=給与表!$L$12,AT13+給与表!$L$10*(AZ$2-給与表!$T$4+1),(AT13/AU13+給与表!$M$10)*BA13)))))))))</f>
        <v/>
      </c>
      <c r="BA13" s="392"/>
      <c r="BB13" s="357"/>
      <c r="BC13" s="357"/>
      <c r="BD13" s="357"/>
      <c r="BE13" s="227" t="str">
        <f t="shared" si="7"/>
        <v/>
      </c>
      <c r="BF13" s="224" t="str">
        <f>IF(給与表!$T$4&gt;BF$2,"",IF($H13&lt;BF$2,"",IF($E13&gt;BF$2,"",IF($E13=BF$2,IF($I13=給与表!$J$12,給与表!$J$13,IF($I13=給与表!$K$12,給与表!$K$13,IF($I13=給与表!$L$12,給与表!$L$13,給与表!$M$13*BG13))),IF($E13&lt;BF$2,IF(AZ13="",IF($I13=給与表!$J$12,SUMIFS(給与表!$P$13:$P$52,給与表!$B$13:$B$52,BF$2-$E13)+給与表!$J$10*(BF$2-給与表!$T$4+1),IF($I13=給与表!$K$12,SUMIFS(給与表!$Q$13:$Q$52,給与表!$B$13:$B$52,BF$2-$E13)+給与表!$K$10*(BF$2-給与表!$T$4+1),IF($I13=給与表!$L$12,SUMIFS(給与表!$R$13:$R$52,給与表!$B$13:$B$52,BF$2-$E13)+給与表!$L$10*(BF$2-給与表!$T$4+1),(SUMIFS(給与表!$S$13:$S$52,給与表!$B$13:$B$52,BF$2-$E13)+給与表!$M$10*(BF$2-給与表!$T$4+1))*BG13))),IF($I13=給与表!$J$12,AZ13+給与表!$J$10*(BF$2-給与表!$T$4+1),IF($I13=給与表!$K$12,AZ13+給与表!$K$10*(BF$2-給与表!$T$4+1),IF($I13=給与表!$L$12,AZ13+給与表!$L$10*(BF$2-給与表!$T$4+1),(AZ13/BA13+給与表!$M$10)*BG13)))))))))</f>
        <v/>
      </c>
      <c r="BG13" s="392"/>
      <c r="BH13" s="357"/>
      <c r="BI13" s="357"/>
      <c r="BJ13" s="357"/>
      <c r="BK13" s="227" t="str">
        <f t="shared" si="8"/>
        <v/>
      </c>
      <c r="BL13" s="224" t="str">
        <f>IF(給与表!$T$4&gt;BL$2,"",IF($H13&lt;BL$2,"",IF($E13&gt;BL$2,"",IF($E13=BL$2,IF($I13=給与表!$J$12,給与表!$J$13,IF($I13=給与表!$K$12,給与表!$K$13,IF($I13=給与表!$L$12,給与表!$L$13,給与表!$M$13*BM13))),IF($E13&lt;BL$2,IF(BF13="",IF($I13=給与表!$J$12,SUMIFS(給与表!$P$13:$P$52,給与表!$B$13:$B$52,BL$2-$E13)+給与表!$J$10*(BL$2-給与表!$T$4+1),IF($I13=給与表!$K$12,SUMIFS(給与表!$Q$13:$Q$52,給与表!$B$13:$B$52,BL$2-$E13)+給与表!$K$10*(BL$2-給与表!$T$4+1),IF($I13=給与表!$L$12,SUMIFS(給与表!$R$13:$R$52,給与表!$B$13:$B$52,BL$2-$E13)+給与表!$L$10*(BL$2-給与表!$T$4+1),(SUMIFS(給与表!$S$13:$S$52,給与表!$B$13:$B$52,BL$2-$E13)+給与表!$M$10*(BL$2-給与表!$T$4+1))*BM13))),IF($I13=給与表!$J$12,BF13+給与表!$J$10*(BL$2-給与表!$T$4+1),IF($I13=給与表!$K$12,BF13+給与表!$K$10*(BL$2-給与表!$T$4+1),IF($I13=給与表!$L$12,BF13+給与表!$L$10*(BL$2-給与表!$T$4+1),(BF13/BG13+給与表!$M$10)*BM13)))))))))</f>
        <v/>
      </c>
      <c r="BM13" s="392"/>
      <c r="BN13" s="357"/>
      <c r="BO13" s="357"/>
      <c r="BP13" s="357"/>
      <c r="BQ13" s="227" t="str">
        <f t="shared" si="9"/>
        <v/>
      </c>
      <c r="BT13" s="249"/>
    </row>
    <row r="14" spans="1:72">
      <c r="A14" s="20">
        <f t="shared" si="10"/>
        <v>9</v>
      </c>
      <c r="B14" s="359"/>
      <c r="C14" s="358"/>
      <c r="D14" s="359"/>
      <c r="E14" s="6" t="str">
        <f t="shared" si="11"/>
        <v/>
      </c>
      <c r="F14" s="359"/>
      <c r="G14" s="359"/>
      <c r="H14" s="6" t="str">
        <f t="shared" si="12"/>
        <v/>
      </c>
      <c r="I14" s="360"/>
      <c r="J14" s="224" t="str">
        <f>IF(給与表!$T$4&gt;J$2,"",IF($H14&lt;J$2,"",IF($E14&gt;J$2,"",IF($E14=J$2,IF($I14=給与表!$J$12,給与表!$J$13,IF($I14=給与表!$K$12,給与表!$K$13,IF($I14=給与表!$L$12,給与表!$L$13,給与表!$M$13*K14))),IF($E14&lt;J$2,IF($I14=給与表!$J$12,SUMIFS(給与表!$P$13:$P$52,給与表!$B$13:$B$52,J$2-$E14)+給与表!$J$10*(J$2-給与表!$T$4+1),IF($I14=給与表!$K$12,SUMIFS(給与表!$Q$13:$Q$52,給与表!$B$13:$B$52,J$2-$E14)+給与表!$K$10*(J$2-給与表!$T$4+1),IF($I14=給与表!$L$12,SUMIFS(給与表!$R$13:$R$52,給与表!$B$13:$B$52,J$2-$E14)+給与表!$L$10*(J$2-給与表!$T$4+1),(SUMIFS(給与表!$S$13:$S$52,給与表!$B$13:$B$52,J$2-$E14)+給与表!$M$10*(J$2-給与表!$T$4+1))*K14))))))))</f>
        <v/>
      </c>
      <c r="K14" s="392"/>
      <c r="L14" s="357"/>
      <c r="M14" s="357"/>
      <c r="N14" s="357"/>
      <c r="O14" s="227" t="str">
        <f t="shared" si="0"/>
        <v/>
      </c>
      <c r="P14" s="224" t="str">
        <f>IF(給与表!$T$4&gt;P$2,"",IF($H14&lt;P$2,"",IF($E14&gt;P$2,"",IF($E14=P$2,IF($I14=給与表!$J$12,給与表!$J$13,IF($I14=給与表!$K$12,給与表!$K$13,IF($I14=給与表!$L$12,給与表!$L$13,給与表!$M$13*Q14))),IF($E14&lt;P$2,IF(J14="",IF($I14=給与表!$J$12,SUMIFS(給与表!$P$13:$P$52,給与表!$B$13:$B$52,P$2-$E14)+給与表!$J$10*(P$2-給与表!$T$4+1),IF($I14=給与表!$K$12,SUMIFS(給与表!$Q$13:$Q$52,給与表!$B$13:$B$52,P$2-$E14)+給与表!$K$10*(P$2-給与表!$T$4+1),IF($I14=給与表!$L$12,SUMIFS(給与表!$R$13:$R$52,給与表!$B$13:$B$52,P$2-$E14)+給与表!$L$10*(P$2-給与表!$T$4+1),(SUMIFS(給与表!$S$13:$S$52,給与表!$B$13:$B$52,P$2-$E14)+給与表!$M$10*(P$2-給与表!$T$4+1))*Q14))),IF($I14=給与表!$J$12,J14+給与表!$J$10*(P$2-給与表!$T$4+1),IF($I14=給与表!$K$12,J14+給与表!$K$10*(P$2-給与表!$T$4+1),IF($I14=給与表!$L$12,J14+給与表!$L$10*(P$2-給与表!$T$4+1),(J14/K14+給与表!$M$10)*Q14)))))))))</f>
        <v/>
      </c>
      <c r="Q14" s="392"/>
      <c r="R14" s="357"/>
      <c r="S14" s="357"/>
      <c r="T14" s="357"/>
      <c r="U14" s="227" t="str">
        <f t="shared" si="1"/>
        <v/>
      </c>
      <c r="V14" s="224" t="str">
        <f>IF(給与表!$T$4&gt;V$2,"",IF($H14&lt;V$2,"",IF($E14&gt;V$2,"",IF($E14=V$2,IF($I14=給与表!$J$12,給与表!$J$13,IF($I14=給与表!$K$12,給与表!$K$13,IF($I14=給与表!$L$12,給与表!$L$13,給与表!$M$13*W14))),IF($E14&lt;V$2,IF(P14="",IF($I14=給与表!$J$12,SUMIFS(給与表!$P$13:$P$52,給与表!$B$13:$B$52,V$2-$E14)+給与表!$J$10*(V$2-給与表!$T$4+1),IF($I14=給与表!$K$12,SUMIFS(給与表!$Q$13:$Q$52,給与表!$B$13:$B$52,V$2-$E14)+給与表!$K$10*(V$2-給与表!$T$4+1),IF($I14=給与表!$L$12,SUMIFS(給与表!$R$13:$R$52,給与表!$B$13:$B$52,V$2-$E14)+給与表!$L$10*(V$2-給与表!$T$4+1),(SUMIFS(給与表!$S$13:$S$52,給与表!$B$13:$B$52,V$2-$E14)+給与表!$M$10*(V$2-給与表!$T$4+1))*W14))),IF($I14=給与表!$J$12,P14+給与表!$J$10*(V$2-給与表!$T$4+1),IF($I14=給与表!$K$12,P14+給与表!$K$10*(V$2-給与表!$T$4+1),IF($I14=給与表!$L$12,P14+給与表!$L$10*(V$2-給与表!$T$4+1),(P14/Q14+給与表!$M$10)*W14)))))))))</f>
        <v/>
      </c>
      <c r="W14" s="392"/>
      <c r="X14" s="357"/>
      <c r="Y14" s="357"/>
      <c r="Z14" s="357"/>
      <c r="AA14" s="227" t="str">
        <f t="shared" si="2"/>
        <v/>
      </c>
      <c r="AB14" s="224" t="str">
        <f>IF(給与表!$T$4&gt;AB$2,"",IF($H14&lt;AB$2,"",IF($E14&gt;AB$2,"",IF($E14=AB$2,IF($I14=給与表!$J$12,給与表!$J$13,IF($I14=給与表!$K$12,給与表!$K$13,IF($I14=給与表!$L$12,給与表!$L$13,給与表!$M$13*AC14))),IF($E14&lt;AB$2,IF(V14="",IF($I14=給与表!$J$12,SUMIFS(給与表!$P$13:$P$52,給与表!$B$13:$B$52,AB$2-$E14)+給与表!$J$10*(AB$2-給与表!$T$4+1),IF($I14=給与表!$K$12,SUMIFS(給与表!$Q$13:$Q$52,給与表!$B$13:$B$52,AB$2-$E14)+給与表!$K$10*(AB$2-給与表!$T$4+1),IF($I14=給与表!$L$12,SUMIFS(給与表!$R$13:$R$52,給与表!$B$13:$B$52,AB$2-$E14)+給与表!$L$10*(AB$2-給与表!$T$4+1),(SUMIFS(給与表!$S$13:$S$52,給与表!$B$13:$B$52,AB$2-$E14)+給与表!$M$10*(AB$2-給与表!$T$4+1))*AC14))),IF($I14=給与表!$J$12,V14+給与表!$J$10*(AB$2-給与表!$T$4+1),IF($I14=給与表!$K$12,V14+給与表!$K$10*(AB$2-給与表!$T$4+1),IF($I14=給与表!$L$12,V14+給与表!$L$10*(AB$2-給与表!$T$4+1),(V14/W14+給与表!$M$10)*AC14)))))))))</f>
        <v/>
      </c>
      <c r="AC14" s="392"/>
      <c r="AD14" s="357"/>
      <c r="AE14" s="357"/>
      <c r="AF14" s="357"/>
      <c r="AG14" s="227" t="str">
        <f t="shared" si="3"/>
        <v/>
      </c>
      <c r="AH14" s="224" t="str">
        <f>IF(給与表!$T$4&gt;AH$2,"",IF($H14&lt;AH$2,"",IF($E14&gt;AH$2,"",IF($E14=AH$2,IF($I14=給与表!$J$12,給与表!$J$13,IF($I14=給与表!$K$12,給与表!$K$13,IF($I14=給与表!$L$12,給与表!$L$13,給与表!$M$13*AI14))),IF($E14&lt;AH$2,IF(AB14="",IF($I14=給与表!$J$12,SUMIFS(給与表!$P$13:$P$52,給与表!$B$13:$B$52,AH$2-$E14)+給与表!$J$10*(AH$2-給与表!$T$4+1),IF($I14=給与表!$K$12,SUMIFS(給与表!$Q$13:$Q$52,給与表!$B$13:$B$52,AH$2-$E14)+給与表!$K$10*(AH$2-給与表!$T$4+1),IF($I14=給与表!$L$12,SUMIFS(給与表!$R$13:$R$52,給与表!$B$13:$B$52,AH$2-$E14)+給与表!$L$10*(AH$2-給与表!$T$4+1),(SUMIFS(給与表!$S$13:$S$52,給与表!$B$13:$B$52,AH$2-$E14)+給与表!$M$10*(AH$2-給与表!$T$4+1))*AI14))),IF($I14=給与表!$J$12,AB14+給与表!$J$10*(AH$2-給与表!$T$4+1),IF($I14=給与表!$K$12,AB14+給与表!$K$10*(AH$2-給与表!$T$4+1),IF($I14=給与表!$L$12,AB14+給与表!$L$10*(AH$2-給与表!$T$4+1),(AB14/AC14+給与表!$M$10)*AI14)))))))))</f>
        <v/>
      </c>
      <c r="AI14" s="392"/>
      <c r="AJ14" s="357"/>
      <c r="AK14" s="357"/>
      <c r="AL14" s="357"/>
      <c r="AM14" s="227" t="str">
        <f t="shared" si="4"/>
        <v/>
      </c>
      <c r="AN14" s="224" t="str">
        <f>IF(給与表!$T$4&gt;AN$2,"",IF($H14&lt;AN$2,"",IF($E14&gt;AN$2,"",IF($E14=AN$2,IF($I14=給与表!$J$12,給与表!$J$13,IF($I14=給与表!$K$12,給与表!$K$13,IF($I14=給与表!$L$12,給与表!$L$13,給与表!$M$13*AO14))),IF($E14&lt;AN$2,IF(AH14="",IF($I14=給与表!$J$12,SUMIFS(給与表!$P$13:$P$52,給与表!$B$13:$B$52,AN$2-$E14)+給与表!$J$10*(AN$2-給与表!$T$4+1),IF($I14=給与表!$K$12,SUMIFS(給与表!$Q$13:$Q$52,給与表!$B$13:$B$52,AN$2-$E14)+給与表!$K$10*(AN$2-給与表!$T$4+1),IF($I14=給与表!$L$12,SUMIFS(給与表!$R$13:$R$52,給与表!$B$13:$B$52,AN$2-$E14)+給与表!$L$10*(AN$2-給与表!$T$4+1),(SUMIFS(給与表!$S$13:$S$52,給与表!$B$13:$B$52,AN$2-$E14)+給与表!$M$10*(AN$2-給与表!$T$4+1))*AO14))),IF($I14=給与表!$J$12,AH14+給与表!$J$10*(AN$2-給与表!$T$4+1),IF($I14=給与表!$K$12,AH14+給与表!$K$10*(AN$2-給与表!$T$4+1),IF($I14=給与表!$L$12,AH14+給与表!$L$10*(AN$2-給与表!$T$4+1),(AH14/AI14+給与表!$M$10)*AO14)))))))))</f>
        <v/>
      </c>
      <c r="AO14" s="392"/>
      <c r="AP14" s="357"/>
      <c r="AQ14" s="357"/>
      <c r="AR14" s="357"/>
      <c r="AS14" s="227" t="str">
        <f t="shared" si="5"/>
        <v/>
      </c>
      <c r="AT14" s="224" t="str">
        <f>IF(給与表!$T$4&gt;AT$2,"",IF($H14&lt;AT$2,"",IF($E14&gt;AT$2,"",IF($E14=AT$2,IF($I14=給与表!$J$12,給与表!$J$13,IF($I14=給与表!$K$12,給与表!$K$13,IF($I14=給与表!$L$12,給与表!$L$13,給与表!$M$13*AU14))),IF($E14&lt;AT$2,IF(AN14="",IF($I14=給与表!$J$12,SUMIFS(給与表!$P$13:$P$52,給与表!$B$13:$B$52,AT$2-$E14)+給与表!$J$10*(AT$2-給与表!$T$4+1),IF($I14=給与表!$K$12,SUMIFS(給与表!$Q$13:$Q$52,給与表!$B$13:$B$52,AT$2-$E14)+給与表!$K$10*(AT$2-給与表!$T$4+1),IF($I14=給与表!$L$12,SUMIFS(給与表!$R$13:$R$52,給与表!$B$13:$B$52,AT$2-$E14)+給与表!$L$10*(AT$2-給与表!$T$4+1),(SUMIFS(給与表!$S$13:$S$52,給与表!$B$13:$B$52,AT$2-$E14)+給与表!$M$10*(AT$2-給与表!$T$4+1))*AU14))),IF($I14=給与表!$J$12,AN14+給与表!$J$10*(AT$2-給与表!$T$4+1),IF($I14=給与表!$K$12,AN14+給与表!$K$10*(AT$2-給与表!$T$4+1),IF($I14=給与表!$L$12,AN14+給与表!$L$10*(AT$2-給与表!$T$4+1),(AN14/AO14+給与表!$M$10)*AU14)))))))))</f>
        <v/>
      </c>
      <c r="AU14" s="392"/>
      <c r="AV14" s="357"/>
      <c r="AW14" s="357"/>
      <c r="AX14" s="357"/>
      <c r="AY14" s="227" t="str">
        <f t="shared" si="6"/>
        <v/>
      </c>
      <c r="AZ14" s="224" t="str">
        <f>IF(給与表!$T$4&gt;AZ$2,"",IF($H14&lt;AZ$2,"",IF($E14&gt;AZ$2,"",IF($E14=AZ$2,IF($I14=給与表!$J$12,給与表!$J$13,IF($I14=給与表!$K$12,給与表!$K$13,IF($I14=給与表!$L$12,給与表!$L$13,給与表!$M$13*BA14))),IF($E14&lt;AZ$2,IF(AT14="",IF($I14=給与表!$J$12,SUMIFS(給与表!$P$13:$P$52,給与表!$B$13:$B$52,AZ$2-$E14)+給与表!$J$10*(AZ$2-給与表!$T$4+1),IF($I14=給与表!$K$12,SUMIFS(給与表!$Q$13:$Q$52,給与表!$B$13:$B$52,AZ$2-$E14)+給与表!$K$10*(AZ$2-給与表!$T$4+1),IF($I14=給与表!$L$12,SUMIFS(給与表!$R$13:$R$52,給与表!$B$13:$B$52,AZ$2-$E14)+給与表!$L$10*(AZ$2-給与表!$T$4+1),(SUMIFS(給与表!$S$13:$S$52,給与表!$B$13:$B$52,AZ$2-$E14)+給与表!$M$10*(AZ$2-給与表!$T$4+1))*BA14))),IF($I14=給与表!$J$12,AT14+給与表!$J$10*(AZ$2-給与表!$T$4+1),IF($I14=給与表!$K$12,AT14+給与表!$K$10*(AZ$2-給与表!$T$4+1),IF($I14=給与表!$L$12,AT14+給与表!$L$10*(AZ$2-給与表!$T$4+1),(AT14/AU14+給与表!$M$10)*BA14)))))))))</f>
        <v/>
      </c>
      <c r="BA14" s="392"/>
      <c r="BB14" s="357"/>
      <c r="BC14" s="357"/>
      <c r="BD14" s="357"/>
      <c r="BE14" s="227" t="str">
        <f t="shared" si="7"/>
        <v/>
      </c>
      <c r="BF14" s="224" t="str">
        <f>IF(給与表!$T$4&gt;BF$2,"",IF($H14&lt;BF$2,"",IF($E14&gt;BF$2,"",IF($E14=BF$2,IF($I14=給与表!$J$12,給与表!$J$13,IF($I14=給与表!$K$12,給与表!$K$13,IF($I14=給与表!$L$12,給与表!$L$13,給与表!$M$13*BG14))),IF($E14&lt;BF$2,IF(AZ14="",IF($I14=給与表!$J$12,SUMIFS(給与表!$P$13:$P$52,給与表!$B$13:$B$52,BF$2-$E14)+給与表!$J$10*(BF$2-給与表!$T$4+1),IF($I14=給与表!$K$12,SUMIFS(給与表!$Q$13:$Q$52,給与表!$B$13:$B$52,BF$2-$E14)+給与表!$K$10*(BF$2-給与表!$T$4+1),IF($I14=給与表!$L$12,SUMIFS(給与表!$R$13:$R$52,給与表!$B$13:$B$52,BF$2-$E14)+給与表!$L$10*(BF$2-給与表!$T$4+1),(SUMIFS(給与表!$S$13:$S$52,給与表!$B$13:$B$52,BF$2-$E14)+給与表!$M$10*(BF$2-給与表!$T$4+1))*BG14))),IF($I14=給与表!$J$12,AZ14+給与表!$J$10*(BF$2-給与表!$T$4+1),IF($I14=給与表!$K$12,AZ14+給与表!$K$10*(BF$2-給与表!$T$4+1),IF($I14=給与表!$L$12,AZ14+給与表!$L$10*(BF$2-給与表!$T$4+1),(AZ14/BA14+給与表!$M$10)*BG14)))))))))</f>
        <v/>
      </c>
      <c r="BG14" s="392"/>
      <c r="BH14" s="357"/>
      <c r="BI14" s="357"/>
      <c r="BJ14" s="357"/>
      <c r="BK14" s="227" t="str">
        <f t="shared" si="8"/>
        <v/>
      </c>
      <c r="BL14" s="224" t="str">
        <f>IF(給与表!$T$4&gt;BL$2,"",IF($H14&lt;BL$2,"",IF($E14&gt;BL$2,"",IF($E14=BL$2,IF($I14=給与表!$J$12,給与表!$J$13,IF($I14=給与表!$K$12,給与表!$K$13,IF($I14=給与表!$L$12,給与表!$L$13,給与表!$M$13*BM14))),IF($E14&lt;BL$2,IF(BF14="",IF($I14=給与表!$J$12,SUMIFS(給与表!$P$13:$P$52,給与表!$B$13:$B$52,BL$2-$E14)+給与表!$J$10*(BL$2-給与表!$T$4+1),IF($I14=給与表!$K$12,SUMIFS(給与表!$Q$13:$Q$52,給与表!$B$13:$B$52,BL$2-$E14)+給与表!$K$10*(BL$2-給与表!$T$4+1),IF($I14=給与表!$L$12,SUMIFS(給与表!$R$13:$R$52,給与表!$B$13:$B$52,BL$2-$E14)+給与表!$L$10*(BL$2-給与表!$T$4+1),(SUMIFS(給与表!$S$13:$S$52,給与表!$B$13:$B$52,BL$2-$E14)+給与表!$M$10*(BL$2-給与表!$T$4+1))*BM14))),IF($I14=給与表!$J$12,BF14+給与表!$J$10*(BL$2-給与表!$T$4+1),IF($I14=給与表!$K$12,BF14+給与表!$K$10*(BL$2-給与表!$T$4+1),IF($I14=給与表!$L$12,BF14+給与表!$L$10*(BL$2-給与表!$T$4+1),(BF14/BG14+給与表!$M$10)*BM14)))))))))</f>
        <v/>
      </c>
      <c r="BM14" s="392"/>
      <c r="BN14" s="357"/>
      <c r="BO14" s="357"/>
      <c r="BP14" s="357"/>
      <c r="BQ14" s="227" t="str">
        <f t="shared" si="9"/>
        <v/>
      </c>
      <c r="BT14" s="249"/>
    </row>
    <row r="15" spans="1:72">
      <c r="A15" s="20">
        <f t="shared" si="10"/>
        <v>10</v>
      </c>
      <c r="B15" s="359"/>
      <c r="C15" s="358"/>
      <c r="D15" s="359"/>
      <c r="E15" s="6" t="str">
        <f t="shared" si="11"/>
        <v/>
      </c>
      <c r="F15" s="359"/>
      <c r="G15" s="359"/>
      <c r="H15" s="6" t="str">
        <f t="shared" si="12"/>
        <v/>
      </c>
      <c r="I15" s="360"/>
      <c r="J15" s="224" t="str">
        <f>IF(給与表!$T$4&gt;J$2,"",IF($H15&lt;J$2,"",IF($E15&gt;J$2,"",IF($E15=J$2,IF($I15=給与表!$J$12,給与表!$J$13,IF($I15=給与表!$K$12,給与表!$K$13,IF($I15=給与表!$L$12,給与表!$L$13,給与表!$M$13*K15))),IF($E15&lt;J$2,IF($I15=給与表!$J$12,SUMIFS(給与表!$P$13:$P$52,給与表!$B$13:$B$52,J$2-$E15)+給与表!$J$10*(J$2-給与表!$T$4+1),IF($I15=給与表!$K$12,SUMIFS(給与表!$Q$13:$Q$52,給与表!$B$13:$B$52,J$2-$E15)+給与表!$K$10*(J$2-給与表!$T$4+1),IF($I15=給与表!$L$12,SUMIFS(給与表!$R$13:$R$52,給与表!$B$13:$B$52,J$2-$E15)+給与表!$L$10*(J$2-給与表!$T$4+1),(SUMIFS(給与表!$S$13:$S$52,給与表!$B$13:$B$52,J$2-$E15)+給与表!$M$10*(J$2-給与表!$T$4+1))*K15))))))))</f>
        <v/>
      </c>
      <c r="K15" s="392"/>
      <c r="L15" s="357"/>
      <c r="M15" s="357"/>
      <c r="N15" s="357"/>
      <c r="O15" s="227" t="str">
        <f t="shared" si="0"/>
        <v/>
      </c>
      <c r="P15" s="224" t="str">
        <f>IF(給与表!$T$4&gt;P$2,"",IF($H15&lt;P$2,"",IF($E15&gt;P$2,"",IF($E15=P$2,IF($I15=給与表!$J$12,給与表!$J$13,IF($I15=給与表!$K$12,給与表!$K$13,IF($I15=給与表!$L$12,給与表!$L$13,給与表!$M$13*Q15))),IF($E15&lt;P$2,IF(J15="",IF($I15=給与表!$J$12,SUMIFS(給与表!$P$13:$P$52,給与表!$B$13:$B$52,P$2-$E15)+給与表!$J$10*(P$2-給与表!$T$4+1),IF($I15=給与表!$K$12,SUMIFS(給与表!$Q$13:$Q$52,給与表!$B$13:$B$52,P$2-$E15)+給与表!$K$10*(P$2-給与表!$T$4+1),IF($I15=給与表!$L$12,SUMIFS(給与表!$R$13:$R$52,給与表!$B$13:$B$52,P$2-$E15)+給与表!$L$10*(P$2-給与表!$T$4+1),(SUMIFS(給与表!$S$13:$S$52,給与表!$B$13:$B$52,P$2-$E15)+給与表!$M$10*(P$2-給与表!$T$4+1))*Q15))),IF($I15=給与表!$J$12,J15+給与表!$J$10*(P$2-給与表!$T$4+1),IF($I15=給与表!$K$12,J15+給与表!$K$10*(P$2-給与表!$T$4+1),IF($I15=給与表!$L$12,J15+給与表!$L$10*(P$2-給与表!$T$4+1),(J15/K15+給与表!$M$10)*Q15)))))))))</f>
        <v/>
      </c>
      <c r="Q15" s="392"/>
      <c r="R15" s="357"/>
      <c r="S15" s="357"/>
      <c r="T15" s="357"/>
      <c r="U15" s="227" t="str">
        <f t="shared" si="1"/>
        <v/>
      </c>
      <c r="V15" s="224" t="str">
        <f>IF(給与表!$T$4&gt;V$2,"",IF($H15&lt;V$2,"",IF($E15&gt;V$2,"",IF($E15=V$2,IF($I15=給与表!$J$12,給与表!$J$13,IF($I15=給与表!$K$12,給与表!$K$13,IF($I15=給与表!$L$12,給与表!$L$13,給与表!$M$13*W15))),IF($E15&lt;V$2,IF(P15="",IF($I15=給与表!$J$12,SUMIFS(給与表!$P$13:$P$52,給与表!$B$13:$B$52,V$2-$E15)+給与表!$J$10*(V$2-給与表!$T$4+1),IF($I15=給与表!$K$12,SUMIFS(給与表!$Q$13:$Q$52,給与表!$B$13:$B$52,V$2-$E15)+給与表!$K$10*(V$2-給与表!$T$4+1),IF($I15=給与表!$L$12,SUMIFS(給与表!$R$13:$R$52,給与表!$B$13:$B$52,V$2-$E15)+給与表!$L$10*(V$2-給与表!$T$4+1),(SUMIFS(給与表!$S$13:$S$52,給与表!$B$13:$B$52,V$2-$E15)+給与表!$M$10*(V$2-給与表!$T$4+1))*W15))),IF($I15=給与表!$J$12,P15+給与表!$J$10*(V$2-給与表!$T$4+1),IF($I15=給与表!$K$12,P15+給与表!$K$10*(V$2-給与表!$T$4+1),IF($I15=給与表!$L$12,P15+給与表!$L$10*(V$2-給与表!$T$4+1),(P15/Q15+給与表!$M$10)*W15)))))))))</f>
        <v/>
      </c>
      <c r="W15" s="392"/>
      <c r="X15" s="357"/>
      <c r="Y15" s="357"/>
      <c r="Z15" s="357"/>
      <c r="AA15" s="227" t="str">
        <f t="shared" si="2"/>
        <v/>
      </c>
      <c r="AB15" s="224" t="str">
        <f>IF(給与表!$T$4&gt;AB$2,"",IF($H15&lt;AB$2,"",IF($E15&gt;AB$2,"",IF($E15=AB$2,IF($I15=給与表!$J$12,給与表!$J$13,IF($I15=給与表!$K$12,給与表!$K$13,IF($I15=給与表!$L$12,給与表!$L$13,給与表!$M$13*AC15))),IF($E15&lt;AB$2,IF(V15="",IF($I15=給与表!$J$12,SUMIFS(給与表!$P$13:$P$52,給与表!$B$13:$B$52,AB$2-$E15)+給与表!$J$10*(AB$2-給与表!$T$4+1),IF($I15=給与表!$K$12,SUMIFS(給与表!$Q$13:$Q$52,給与表!$B$13:$B$52,AB$2-$E15)+給与表!$K$10*(AB$2-給与表!$T$4+1),IF($I15=給与表!$L$12,SUMIFS(給与表!$R$13:$R$52,給与表!$B$13:$B$52,AB$2-$E15)+給与表!$L$10*(AB$2-給与表!$T$4+1),(SUMIFS(給与表!$S$13:$S$52,給与表!$B$13:$B$52,AB$2-$E15)+給与表!$M$10*(AB$2-給与表!$T$4+1))*AC15))),IF($I15=給与表!$J$12,V15+給与表!$J$10*(AB$2-給与表!$T$4+1),IF($I15=給与表!$K$12,V15+給与表!$K$10*(AB$2-給与表!$T$4+1),IF($I15=給与表!$L$12,V15+給与表!$L$10*(AB$2-給与表!$T$4+1),(V15/W15+給与表!$M$10)*AC15)))))))))</f>
        <v/>
      </c>
      <c r="AC15" s="392"/>
      <c r="AD15" s="357"/>
      <c r="AE15" s="357"/>
      <c r="AF15" s="357"/>
      <c r="AG15" s="227" t="str">
        <f t="shared" si="3"/>
        <v/>
      </c>
      <c r="AH15" s="224" t="str">
        <f>IF(給与表!$T$4&gt;AH$2,"",IF($H15&lt;AH$2,"",IF($E15&gt;AH$2,"",IF($E15=AH$2,IF($I15=給与表!$J$12,給与表!$J$13,IF($I15=給与表!$K$12,給与表!$K$13,IF($I15=給与表!$L$12,給与表!$L$13,給与表!$M$13*AI15))),IF($E15&lt;AH$2,IF(AB15="",IF($I15=給与表!$J$12,SUMIFS(給与表!$P$13:$P$52,給与表!$B$13:$B$52,AH$2-$E15)+給与表!$J$10*(AH$2-給与表!$T$4+1),IF($I15=給与表!$K$12,SUMIFS(給与表!$Q$13:$Q$52,給与表!$B$13:$B$52,AH$2-$E15)+給与表!$K$10*(AH$2-給与表!$T$4+1),IF($I15=給与表!$L$12,SUMIFS(給与表!$R$13:$R$52,給与表!$B$13:$B$52,AH$2-$E15)+給与表!$L$10*(AH$2-給与表!$T$4+1),(SUMIFS(給与表!$S$13:$S$52,給与表!$B$13:$B$52,AH$2-$E15)+給与表!$M$10*(AH$2-給与表!$T$4+1))*AI15))),IF($I15=給与表!$J$12,AB15+給与表!$J$10*(AH$2-給与表!$T$4+1),IF($I15=給与表!$K$12,AB15+給与表!$K$10*(AH$2-給与表!$T$4+1),IF($I15=給与表!$L$12,AB15+給与表!$L$10*(AH$2-給与表!$T$4+1),(AB15/AC15+給与表!$M$10)*AI15)))))))))</f>
        <v/>
      </c>
      <c r="AI15" s="392"/>
      <c r="AJ15" s="357"/>
      <c r="AK15" s="357"/>
      <c r="AL15" s="357"/>
      <c r="AM15" s="227" t="str">
        <f t="shared" si="4"/>
        <v/>
      </c>
      <c r="AN15" s="224" t="str">
        <f>IF(給与表!$T$4&gt;AN$2,"",IF($H15&lt;AN$2,"",IF($E15&gt;AN$2,"",IF($E15=AN$2,IF($I15=給与表!$J$12,給与表!$J$13,IF($I15=給与表!$K$12,給与表!$K$13,IF($I15=給与表!$L$12,給与表!$L$13,給与表!$M$13*AO15))),IF($E15&lt;AN$2,IF(AH15="",IF($I15=給与表!$J$12,SUMIFS(給与表!$P$13:$P$52,給与表!$B$13:$B$52,AN$2-$E15)+給与表!$J$10*(AN$2-給与表!$T$4+1),IF($I15=給与表!$K$12,SUMIFS(給与表!$Q$13:$Q$52,給与表!$B$13:$B$52,AN$2-$E15)+給与表!$K$10*(AN$2-給与表!$T$4+1),IF($I15=給与表!$L$12,SUMIFS(給与表!$R$13:$R$52,給与表!$B$13:$B$52,AN$2-$E15)+給与表!$L$10*(AN$2-給与表!$T$4+1),(SUMIFS(給与表!$S$13:$S$52,給与表!$B$13:$B$52,AN$2-$E15)+給与表!$M$10*(AN$2-給与表!$T$4+1))*AO15))),IF($I15=給与表!$J$12,AH15+給与表!$J$10*(AN$2-給与表!$T$4+1),IF($I15=給与表!$K$12,AH15+給与表!$K$10*(AN$2-給与表!$T$4+1),IF($I15=給与表!$L$12,AH15+給与表!$L$10*(AN$2-給与表!$T$4+1),(AH15/AI15+給与表!$M$10)*AO15)))))))))</f>
        <v/>
      </c>
      <c r="AO15" s="392"/>
      <c r="AP15" s="357"/>
      <c r="AQ15" s="357"/>
      <c r="AR15" s="357"/>
      <c r="AS15" s="227" t="str">
        <f t="shared" si="5"/>
        <v/>
      </c>
      <c r="AT15" s="224" t="str">
        <f>IF(給与表!$T$4&gt;AT$2,"",IF($H15&lt;AT$2,"",IF($E15&gt;AT$2,"",IF($E15=AT$2,IF($I15=給与表!$J$12,給与表!$J$13,IF($I15=給与表!$K$12,給与表!$K$13,IF($I15=給与表!$L$12,給与表!$L$13,給与表!$M$13*AU15))),IF($E15&lt;AT$2,IF(AN15="",IF($I15=給与表!$J$12,SUMIFS(給与表!$P$13:$P$52,給与表!$B$13:$B$52,AT$2-$E15)+給与表!$J$10*(AT$2-給与表!$T$4+1),IF($I15=給与表!$K$12,SUMIFS(給与表!$Q$13:$Q$52,給与表!$B$13:$B$52,AT$2-$E15)+給与表!$K$10*(AT$2-給与表!$T$4+1),IF($I15=給与表!$L$12,SUMIFS(給与表!$R$13:$R$52,給与表!$B$13:$B$52,AT$2-$E15)+給与表!$L$10*(AT$2-給与表!$T$4+1),(SUMIFS(給与表!$S$13:$S$52,給与表!$B$13:$B$52,AT$2-$E15)+給与表!$M$10*(AT$2-給与表!$T$4+1))*AU15))),IF($I15=給与表!$J$12,AN15+給与表!$J$10*(AT$2-給与表!$T$4+1),IF($I15=給与表!$K$12,AN15+給与表!$K$10*(AT$2-給与表!$T$4+1),IF($I15=給与表!$L$12,AN15+給与表!$L$10*(AT$2-給与表!$T$4+1),(AN15/AO15+給与表!$M$10)*AU15)))))))))</f>
        <v/>
      </c>
      <c r="AU15" s="392"/>
      <c r="AV15" s="357"/>
      <c r="AW15" s="357"/>
      <c r="AX15" s="357"/>
      <c r="AY15" s="227" t="str">
        <f t="shared" si="6"/>
        <v/>
      </c>
      <c r="AZ15" s="224" t="str">
        <f>IF(給与表!$T$4&gt;AZ$2,"",IF($H15&lt;AZ$2,"",IF($E15&gt;AZ$2,"",IF($E15=AZ$2,IF($I15=給与表!$J$12,給与表!$J$13,IF($I15=給与表!$K$12,給与表!$K$13,IF($I15=給与表!$L$12,給与表!$L$13,給与表!$M$13*BA15))),IF($E15&lt;AZ$2,IF(AT15="",IF($I15=給与表!$J$12,SUMIFS(給与表!$P$13:$P$52,給与表!$B$13:$B$52,AZ$2-$E15)+給与表!$J$10*(AZ$2-給与表!$T$4+1),IF($I15=給与表!$K$12,SUMIFS(給与表!$Q$13:$Q$52,給与表!$B$13:$B$52,AZ$2-$E15)+給与表!$K$10*(AZ$2-給与表!$T$4+1),IF($I15=給与表!$L$12,SUMIFS(給与表!$R$13:$R$52,給与表!$B$13:$B$52,AZ$2-$E15)+給与表!$L$10*(AZ$2-給与表!$T$4+1),(SUMIFS(給与表!$S$13:$S$52,給与表!$B$13:$B$52,AZ$2-$E15)+給与表!$M$10*(AZ$2-給与表!$T$4+1))*BA15))),IF($I15=給与表!$J$12,AT15+給与表!$J$10*(AZ$2-給与表!$T$4+1),IF($I15=給与表!$K$12,AT15+給与表!$K$10*(AZ$2-給与表!$T$4+1),IF($I15=給与表!$L$12,AT15+給与表!$L$10*(AZ$2-給与表!$T$4+1),(AT15/AU15+給与表!$M$10)*BA15)))))))))</f>
        <v/>
      </c>
      <c r="BA15" s="392"/>
      <c r="BB15" s="357"/>
      <c r="BC15" s="357"/>
      <c r="BD15" s="357"/>
      <c r="BE15" s="227" t="str">
        <f t="shared" si="7"/>
        <v/>
      </c>
      <c r="BF15" s="224" t="str">
        <f>IF(給与表!$T$4&gt;BF$2,"",IF($H15&lt;BF$2,"",IF($E15&gt;BF$2,"",IF($E15=BF$2,IF($I15=給与表!$J$12,給与表!$J$13,IF($I15=給与表!$K$12,給与表!$K$13,IF($I15=給与表!$L$12,給与表!$L$13,給与表!$M$13*BG15))),IF($E15&lt;BF$2,IF(AZ15="",IF($I15=給与表!$J$12,SUMIFS(給与表!$P$13:$P$52,給与表!$B$13:$B$52,BF$2-$E15)+給与表!$J$10*(BF$2-給与表!$T$4+1),IF($I15=給与表!$K$12,SUMIFS(給与表!$Q$13:$Q$52,給与表!$B$13:$B$52,BF$2-$E15)+給与表!$K$10*(BF$2-給与表!$T$4+1),IF($I15=給与表!$L$12,SUMIFS(給与表!$R$13:$R$52,給与表!$B$13:$B$52,BF$2-$E15)+給与表!$L$10*(BF$2-給与表!$T$4+1),(SUMIFS(給与表!$S$13:$S$52,給与表!$B$13:$B$52,BF$2-$E15)+給与表!$M$10*(BF$2-給与表!$T$4+1))*BG15))),IF($I15=給与表!$J$12,AZ15+給与表!$J$10*(BF$2-給与表!$T$4+1),IF($I15=給与表!$K$12,AZ15+給与表!$K$10*(BF$2-給与表!$T$4+1),IF($I15=給与表!$L$12,AZ15+給与表!$L$10*(BF$2-給与表!$T$4+1),(AZ15/BA15+給与表!$M$10)*BG15)))))))))</f>
        <v/>
      </c>
      <c r="BG15" s="392"/>
      <c r="BH15" s="357"/>
      <c r="BI15" s="357"/>
      <c r="BJ15" s="357"/>
      <c r="BK15" s="227" t="str">
        <f t="shared" si="8"/>
        <v/>
      </c>
      <c r="BL15" s="224" t="str">
        <f>IF(給与表!$T$4&gt;BL$2,"",IF($H15&lt;BL$2,"",IF($E15&gt;BL$2,"",IF($E15=BL$2,IF($I15=給与表!$J$12,給与表!$J$13,IF($I15=給与表!$K$12,給与表!$K$13,IF($I15=給与表!$L$12,給与表!$L$13,給与表!$M$13*BM15))),IF($E15&lt;BL$2,IF(BF15="",IF($I15=給与表!$J$12,SUMIFS(給与表!$P$13:$P$52,給与表!$B$13:$B$52,BL$2-$E15)+給与表!$J$10*(BL$2-給与表!$T$4+1),IF($I15=給与表!$K$12,SUMIFS(給与表!$Q$13:$Q$52,給与表!$B$13:$B$52,BL$2-$E15)+給与表!$K$10*(BL$2-給与表!$T$4+1),IF($I15=給与表!$L$12,SUMIFS(給与表!$R$13:$R$52,給与表!$B$13:$B$52,BL$2-$E15)+給与表!$L$10*(BL$2-給与表!$T$4+1),(SUMIFS(給与表!$S$13:$S$52,給与表!$B$13:$B$52,BL$2-$E15)+給与表!$M$10*(BL$2-給与表!$T$4+1))*BM15))),IF($I15=給与表!$J$12,BF15+給与表!$J$10*(BL$2-給与表!$T$4+1),IF($I15=給与表!$K$12,BF15+給与表!$K$10*(BL$2-給与表!$T$4+1),IF($I15=給与表!$L$12,BF15+給与表!$L$10*(BL$2-給与表!$T$4+1),(BF15/BG15+給与表!$M$10)*BM15)))))))))</f>
        <v/>
      </c>
      <c r="BM15" s="392"/>
      <c r="BN15" s="357"/>
      <c r="BO15" s="357"/>
      <c r="BP15" s="357"/>
      <c r="BQ15" s="227" t="str">
        <f t="shared" si="9"/>
        <v/>
      </c>
      <c r="BT15" s="249"/>
    </row>
    <row r="16" spans="1:72">
      <c r="A16" s="20">
        <f t="shared" si="10"/>
        <v>11</v>
      </c>
      <c r="B16" s="359"/>
      <c r="C16" s="358"/>
      <c r="D16" s="359"/>
      <c r="E16" s="6" t="str">
        <f t="shared" si="11"/>
        <v/>
      </c>
      <c r="F16" s="358"/>
      <c r="G16" s="358"/>
      <c r="H16" s="6" t="str">
        <f t="shared" si="12"/>
        <v/>
      </c>
      <c r="I16" s="360"/>
      <c r="J16" s="224" t="str">
        <f>IF(給与表!$T$4&gt;J$2,"",IF($H16&lt;J$2,"",IF($E16&gt;J$2,"",IF($E16=J$2,IF($I16=給与表!$J$12,給与表!$J$13,IF($I16=給与表!$K$12,給与表!$K$13,IF($I16=給与表!$L$12,給与表!$L$13,給与表!$M$13*K16))),IF($E16&lt;J$2,IF($I16=給与表!$J$12,SUMIFS(給与表!$P$13:$P$52,給与表!$B$13:$B$52,J$2-$E16)+給与表!$J$10*(J$2-給与表!$T$4+1),IF($I16=給与表!$K$12,SUMIFS(給与表!$Q$13:$Q$52,給与表!$B$13:$B$52,J$2-$E16)+給与表!$K$10*(J$2-給与表!$T$4+1),IF($I16=給与表!$L$12,SUMIFS(給与表!$R$13:$R$52,給与表!$B$13:$B$52,J$2-$E16)+給与表!$L$10*(J$2-給与表!$T$4+1),(SUMIFS(給与表!$S$13:$S$52,給与表!$B$13:$B$52,J$2-$E16)+給与表!$M$10*(J$2-給与表!$T$4+1))*K16))))))))</f>
        <v/>
      </c>
      <c r="K16" s="392"/>
      <c r="L16" s="357"/>
      <c r="M16" s="357"/>
      <c r="N16" s="357"/>
      <c r="O16" s="227" t="str">
        <f t="shared" si="0"/>
        <v/>
      </c>
      <c r="P16" s="224" t="str">
        <f>IF(給与表!$T$4&gt;P$2,"",IF($H16&lt;P$2,"",IF($E16&gt;P$2,"",IF($E16=P$2,IF($I16=給与表!$J$12,給与表!$J$13,IF($I16=給与表!$K$12,給与表!$K$13,IF($I16=給与表!$L$12,給与表!$L$13,給与表!$M$13*Q16))),IF($E16&lt;P$2,IF(J16="",IF($I16=給与表!$J$12,SUMIFS(給与表!$P$13:$P$52,給与表!$B$13:$B$52,P$2-$E16)+給与表!$J$10*(P$2-給与表!$T$4+1),IF($I16=給与表!$K$12,SUMIFS(給与表!$Q$13:$Q$52,給与表!$B$13:$B$52,P$2-$E16)+給与表!$K$10*(P$2-給与表!$T$4+1),IF($I16=給与表!$L$12,SUMIFS(給与表!$R$13:$R$52,給与表!$B$13:$B$52,P$2-$E16)+給与表!$L$10*(P$2-給与表!$T$4+1),(SUMIFS(給与表!$S$13:$S$52,給与表!$B$13:$B$52,P$2-$E16)+給与表!$M$10*(P$2-給与表!$T$4+1))*Q16))),IF($I16=給与表!$J$12,J16+給与表!$J$10*(P$2-給与表!$T$4+1),IF($I16=給与表!$K$12,J16+給与表!$K$10*(P$2-給与表!$T$4+1),IF($I16=給与表!$L$12,J16+給与表!$L$10*(P$2-給与表!$T$4+1),(J16/K16+給与表!$M$10)*Q16)))))))))</f>
        <v/>
      </c>
      <c r="Q16" s="392"/>
      <c r="R16" s="357"/>
      <c r="S16" s="357"/>
      <c r="T16" s="357"/>
      <c r="U16" s="227" t="str">
        <f t="shared" si="1"/>
        <v/>
      </c>
      <c r="V16" s="224" t="str">
        <f>IF(給与表!$T$4&gt;V$2,"",IF($H16&lt;V$2,"",IF($E16&gt;V$2,"",IF($E16=V$2,IF($I16=給与表!$J$12,給与表!$J$13,IF($I16=給与表!$K$12,給与表!$K$13,IF($I16=給与表!$L$12,給与表!$L$13,給与表!$M$13*W16))),IF($E16&lt;V$2,IF(P16="",IF($I16=給与表!$J$12,SUMIFS(給与表!$P$13:$P$52,給与表!$B$13:$B$52,V$2-$E16)+給与表!$J$10*(V$2-給与表!$T$4+1),IF($I16=給与表!$K$12,SUMIFS(給与表!$Q$13:$Q$52,給与表!$B$13:$B$52,V$2-$E16)+給与表!$K$10*(V$2-給与表!$T$4+1),IF($I16=給与表!$L$12,SUMIFS(給与表!$R$13:$R$52,給与表!$B$13:$B$52,V$2-$E16)+給与表!$L$10*(V$2-給与表!$T$4+1),(SUMIFS(給与表!$S$13:$S$52,給与表!$B$13:$B$52,V$2-$E16)+給与表!$M$10*(V$2-給与表!$T$4+1))*W16))),IF($I16=給与表!$J$12,P16+給与表!$J$10*(V$2-給与表!$T$4+1),IF($I16=給与表!$K$12,P16+給与表!$K$10*(V$2-給与表!$T$4+1),IF($I16=給与表!$L$12,P16+給与表!$L$10*(V$2-給与表!$T$4+1),(P16/Q16+給与表!$M$10)*W16)))))))))</f>
        <v/>
      </c>
      <c r="W16" s="392"/>
      <c r="X16" s="357"/>
      <c r="Y16" s="357"/>
      <c r="Z16" s="357"/>
      <c r="AA16" s="227" t="str">
        <f t="shared" si="2"/>
        <v/>
      </c>
      <c r="AB16" s="224" t="str">
        <f>IF(給与表!$T$4&gt;AB$2,"",IF($H16&lt;AB$2,"",IF($E16&gt;AB$2,"",IF($E16=AB$2,IF($I16=給与表!$J$12,給与表!$J$13,IF($I16=給与表!$K$12,給与表!$K$13,IF($I16=給与表!$L$12,給与表!$L$13,給与表!$M$13*AC16))),IF($E16&lt;AB$2,IF(V16="",IF($I16=給与表!$J$12,SUMIFS(給与表!$P$13:$P$52,給与表!$B$13:$B$52,AB$2-$E16)+給与表!$J$10*(AB$2-給与表!$T$4+1),IF($I16=給与表!$K$12,SUMIFS(給与表!$Q$13:$Q$52,給与表!$B$13:$B$52,AB$2-$E16)+給与表!$K$10*(AB$2-給与表!$T$4+1),IF($I16=給与表!$L$12,SUMIFS(給与表!$R$13:$R$52,給与表!$B$13:$B$52,AB$2-$E16)+給与表!$L$10*(AB$2-給与表!$T$4+1),(SUMIFS(給与表!$S$13:$S$52,給与表!$B$13:$B$52,AB$2-$E16)+給与表!$M$10*(AB$2-給与表!$T$4+1))*AC16))),IF($I16=給与表!$J$12,V16+給与表!$J$10*(AB$2-給与表!$T$4+1),IF($I16=給与表!$K$12,V16+給与表!$K$10*(AB$2-給与表!$T$4+1),IF($I16=給与表!$L$12,V16+給与表!$L$10*(AB$2-給与表!$T$4+1),(V16/W16+給与表!$M$10)*AC16)))))))))</f>
        <v/>
      </c>
      <c r="AC16" s="392"/>
      <c r="AD16" s="357"/>
      <c r="AE16" s="357"/>
      <c r="AF16" s="357"/>
      <c r="AG16" s="227" t="str">
        <f t="shared" si="3"/>
        <v/>
      </c>
      <c r="AH16" s="224" t="str">
        <f>IF(給与表!$T$4&gt;AH$2,"",IF($H16&lt;AH$2,"",IF($E16&gt;AH$2,"",IF($E16=AH$2,IF($I16=給与表!$J$12,給与表!$J$13,IF($I16=給与表!$K$12,給与表!$K$13,IF($I16=給与表!$L$12,給与表!$L$13,給与表!$M$13*AI16))),IF($E16&lt;AH$2,IF(AB16="",IF($I16=給与表!$J$12,SUMIFS(給与表!$P$13:$P$52,給与表!$B$13:$B$52,AH$2-$E16)+給与表!$J$10*(AH$2-給与表!$T$4+1),IF($I16=給与表!$K$12,SUMIFS(給与表!$Q$13:$Q$52,給与表!$B$13:$B$52,AH$2-$E16)+給与表!$K$10*(AH$2-給与表!$T$4+1),IF($I16=給与表!$L$12,SUMIFS(給与表!$R$13:$R$52,給与表!$B$13:$B$52,AH$2-$E16)+給与表!$L$10*(AH$2-給与表!$T$4+1),(SUMIFS(給与表!$S$13:$S$52,給与表!$B$13:$B$52,AH$2-$E16)+給与表!$M$10*(AH$2-給与表!$T$4+1))*AI16))),IF($I16=給与表!$J$12,AB16+給与表!$J$10*(AH$2-給与表!$T$4+1),IF($I16=給与表!$K$12,AB16+給与表!$K$10*(AH$2-給与表!$T$4+1),IF($I16=給与表!$L$12,AB16+給与表!$L$10*(AH$2-給与表!$T$4+1),(AB16/AC16+給与表!$M$10)*AI16)))))))))</f>
        <v/>
      </c>
      <c r="AI16" s="392"/>
      <c r="AJ16" s="357"/>
      <c r="AK16" s="357"/>
      <c r="AL16" s="357"/>
      <c r="AM16" s="227" t="str">
        <f t="shared" si="4"/>
        <v/>
      </c>
      <c r="AN16" s="224" t="str">
        <f>IF(給与表!$T$4&gt;AN$2,"",IF($H16&lt;AN$2,"",IF($E16&gt;AN$2,"",IF($E16=AN$2,IF($I16=給与表!$J$12,給与表!$J$13,IF($I16=給与表!$K$12,給与表!$K$13,IF($I16=給与表!$L$12,給与表!$L$13,給与表!$M$13*AO16))),IF($E16&lt;AN$2,IF(AH16="",IF($I16=給与表!$J$12,SUMIFS(給与表!$P$13:$P$52,給与表!$B$13:$B$52,AN$2-$E16)+給与表!$J$10*(AN$2-給与表!$T$4+1),IF($I16=給与表!$K$12,SUMIFS(給与表!$Q$13:$Q$52,給与表!$B$13:$B$52,AN$2-$E16)+給与表!$K$10*(AN$2-給与表!$T$4+1),IF($I16=給与表!$L$12,SUMIFS(給与表!$R$13:$R$52,給与表!$B$13:$B$52,AN$2-$E16)+給与表!$L$10*(AN$2-給与表!$T$4+1),(SUMIFS(給与表!$S$13:$S$52,給与表!$B$13:$B$52,AN$2-$E16)+給与表!$M$10*(AN$2-給与表!$T$4+1))*AO16))),IF($I16=給与表!$J$12,AH16+給与表!$J$10*(AN$2-給与表!$T$4+1),IF($I16=給与表!$K$12,AH16+給与表!$K$10*(AN$2-給与表!$T$4+1),IF($I16=給与表!$L$12,AH16+給与表!$L$10*(AN$2-給与表!$T$4+1),(AH16/AI16+給与表!$M$10)*AO16)))))))))</f>
        <v/>
      </c>
      <c r="AO16" s="392"/>
      <c r="AP16" s="357"/>
      <c r="AQ16" s="357"/>
      <c r="AR16" s="357"/>
      <c r="AS16" s="227" t="str">
        <f t="shared" si="5"/>
        <v/>
      </c>
      <c r="AT16" s="224" t="str">
        <f>IF(給与表!$T$4&gt;AT$2,"",IF($H16&lt;AT$2,"",IF($E16&gt;AT$2,"",IF($E16=AT$2,IF($I16=給与表!$J$12,給与表!$J$13,IF($I16=給与表!$K$12,給与表!$K$13,IF($I16=給与表!$L$12,給与表!$L$13,給与表!$M$13*AU16))),IF($E16&lt;AT$2,IF(AN16="",IF($I16=給与表!$J$12,SUMIFS(給与表!$P$13:$P$52,給与表!$B$13:$B$52,AT$2-$E16)+給与表!$J$10*(AT$2-給与表!$T$4+1),IF($I16=給与表!$K$12,SUMIFS(給与表!$Q$13:$Q$52,給与表!$B$13:$B$52,AT$2-$E16)+給与表!$K$10*(AT$2-給与表!$T$4+1),IF($I16=給与表!$L$12,SUMIFS(給与表!$R$13:$R$52,給与表!$B$13:$B$52,AT$2-$E16)+給与表!$L$10*(AT$2-給与表!$T$4+1),(SUMIFS(給与表!$S$13:$S$52,給与表!$B$13:$B$52,AT$2-$E16)+給与表!$M$10*(AT$2-給与表!$T$4+1))*AU16))),IF($I16=給与表!$J$12,AN16+給与表!$J$10*(AT$2-給与表!$T$4+1),IF($I16=給与表!$K$12,AN16+給与表!$K$10*(AT$2-給与表!$T$4+1),IF($I16=給与表!$L$12,AN16+給与表!$L$10*(AT$2-給与表!$T$4+1),(AN16/AO16+給与表!$M$10)*AU16)))))))))</f>
        <v/>
      </c>
      <c r="AU16" s="392"/>
      <c r="AV16" s="357"/>
      <c r="AW16" s="357"/>
      <c r="AX16" s="357"/>
      <c r="AY16" s="227" t="str">
        <f t="shared" si="6"/>
        <v/>
      </c>
      <c r="AZ16" s="224" t="str">
        <f>IF(給与表!$T$4&gt;AZ$2,"",IF($H16&lt;AZ$2,"",IF($E16&gt;AZ$2,"",IF($E16=AZ$2,IF($I16=給与表!$J$12,給与表!$J$13,IF($I16=給与表!$K$12,給与表!$K$13,IF($I16=給与表!$L$12,給与表!$L$13,給与表!$M$13*BA16))),IF($E16&lt;AZ$2,IF(AT16="",IF($I16=給与表!$J$12,SUMIFS(給与表!$P$13:$P$52,給与表!$B$13:$B$52,AZ$2-$E16)+給与表!$J$10*(AZ$2-給与表!$T$4+1),IF($I16=給与表!$K$12,SUMIFS(給与表!$Q$13:$Q$52,給与表!$B$13:$B$52,AZ$2-$E16)+給与表!$K$10*(AZ$2-給与表!$T$4+1),IF($I16=給与表!$L$12,SUMIFS(給与表!$R$13:$R$52,給与表!$B$13:$B$52,AZ$2-$E16)+給与表!$L$10*(AZ$2-給与表!$T$4+1),(SUMIFS(給与表!$S$13:$S$52,給与表!$B$13:$B$52,AZ$2-$E16)+給与表!$M$10*(AZ$2-給与表!$T$4+1))*BA16))),IF($I16=給与表!$J$12,AT16+給与表!$J$10*(AZ$2-給与表!$T$4+1),IF($I16=給与表!$K$12,AT16+給与表!$K$10*(AZ$2-給与表!$T$4+1),IF($I16=給与表!$L$12,AT16+給与表!$L$10*(AZ$2-給与表!$T$4+1),(AT16/AU16+給与表!$M$10)*BA16)))))))))</f>
        <v/>
      </c>
      <c r="BA16" s="392"/>
      <c r="BB16" s="357"/>
      <c r="BC16" s="357"/>
      <c r="BD16" s="357"/>
      <c r="BE16" s="227" t="str">
        <f t="shared" si="7"/>
        <v/>
      </c>
      <c r="BF16" s="224" t="str">
        <f>IF(給与表!$T$4&gt;BF$2,"",IF($H16&lt;BF$2,"",IF($E16&gt;BF$2,"",IF($E16=BF$2,IF($I16=給与表!$J$12,給与表!$J$13,IF($I16=給与表!$K$12,給与表!$K$13,IF($I16=給与表!$L$12,給与表!$L$13,給与表!$M$13*BG16))),IF($E16&lt;BF$2,IF(AZ16="",IF($I16=給与表!$J$12,SUMIFS(給与表!$P$13:$P$52,給与表!$B$13:$B$52,BF$2-$E16)+給与表!$J$10*(BF$2-給与表!$T$4+1),IF($I16=給与表!$K$12,SUMIFS(給与表!$Q$13:$Q$52,給与表!$B$13:$B$52,BF$2-$E16)+給与表!$K$10*(BF$2-給与表!$T$4+1),IF($I16=給与表!$L$12,SUMIFS(給与表!$R$13:$R$52,給与表!$B$13:$B$52,BF$2-$E16)+給与表!$L$10*(BF$2-給与表!$T$4+1),(SUMIFS(給与表!$S$13:$S$52,給与表!$B$13:$B$52,BF$2-$E16)+給与表!$M$10*(BF$2-給与表!$T$4+1))*BG16))),IF($I16=給与表!$J$12,AZ16+給与表!$J$10*(BF$2-給与表!$T$4+1),IF($I16=給与表!$K$12,AZ16+給与表!$K$10*(BF$2-給与表!$T$4+1),IF($I16=給与表!$L$12,AZ16+給与表!$L$10*(BF$2-給与表!$T$4+1),(AZ16/BA16+給与表!$M$10)*BG16)))))))))</f>
        <v/>
      </c>
      <c r="BG16" s="392"/>
      <c r="BH16" s="357"/>
      <c r="BI16" s="357"/>
      <c r="BJ16" s="357"/>
      <c r="BK16" s="227" t="str">
        <f t="shared" si="8"/>
        <v/>
      </c>
      <c r="BL16" s="224" t="str">
        <f>IF(給与表!$T$4&gt;BL$2,"",IF($H16&lt;BL$2,"",IF($E16&gt;BL$2,"",IF($E16=BL$2,IF($I16=給与表!$J$12,給与表!$J$13,IF($I16=給与表!$K$12,給与表!$K$13,IF($I16=給与表!$L$12,給与表!$L$13,給与表!$M$13*BM16))),IF($E16&lt;BL$2,IF(BF16="",IF($I16=給与表!$J$12,SUMIFS(給与表!$P$13:$P$52,給与表!$B$13:$B$52,BL$2-$E16)+給与表!$J$10*(BL$2-給与表!$T$4+1),IF($I16=給与表!$K$12,SUMIFS(給与表!$Q$13:$Q$52,給与表!$B$13:$B$52,BL$2-$E16)+給与表!$K$10*(BL$2-給与表!$T$4+1),IF($I16=給与表!$L$12,SUMIFS(給与表!$R$13:$R$52,給与表!$B$13:$B$52,BL$2-$E16)+給与表!$L$10*(BL$2-給与表!$T$4+1),(SUMIFS(給与表!$S$13:$S$52,給与表!$B$13:$B$52,BL$2-$E16)+給与表!$M$10*(BL$2-給与表!$T$4+1))*BM16))),IF($I16=給与表!$J$12,BF16+給与表!$J$10*(BL$2-給与表!$T$4+1),IF($I16=給与表!$K$12,BF16+給与表!$K$10*(BL$2-給与表!$T$4+1),IF($I16=給与表!$L$12,BF16+給与表!$L$10*(BL$2-給与表!$T$4+1),(BF16/BG16+給与表!$M$10)*BM16)))))))))</f>
        <v/>
      </c>
      <c r="BM16" s="392"/>
      <c r="BN16" s="357"/>
      <c r="BO16" s="357"/>
      <c r="BP16" s="357"/>
      <c r="BQ16" s="227" t="str">
        <f t="shared" si="9"/>
        <v/>
      </c>
    </row>
    <row r="17" spans="1:69">
      <c r="A17" s="20">
        <f t="shared" si="10"/>
        <v>12</v>
      </c>
      <c r="B17" s="359"/>
      <c r="C17" s="358"/>
      <c r="D17" s="359"/>
      <c r="E17" s="6" t="str">
        <f t="shared" si="11"/>
        <v/>
      </c>
      <c r="F17" s="358"/>
      <c r="G17" s="358"/>
      <c r="H17" s="6" t="str">
        <f t="shared" si="12"/>
        <v/>
      </c>
      <c r="I17" s="360"/>
      <c r="J17" s="224" t="str">
        <f>IF(給与表!$T$4&gt;J$2,"",IF($H17&lt;J$2,"",IF($E17&gt;J$2,"",IF($E17=J$2,IF($I17=給与表!$J$12,給与表!$J$13,IF($I17=給与表!$K$12,給与表!$K$13,IF($I17=給与表!$L$12,給与表!$L$13,給与表!$M$13*K17))),IF($E17&lt;J$2,IF($I17=給与表!$J$12,SUMIFS(給与表!$P$13:$P$52,給与表!$B$13:$B$52,J$2-$E17)+給与表!$J$10*(J$2-給与表!$T$4+1),IF($I17=給与表!$K$12,SUMIFS(給与表!$Q$13:$Q$52,給与表!$B$13:$B$52,J$2-$E17)+給与表!$K$10*(J$2-給与表!$T$4+1),IF($I17=給与表!$L$12,SUMIFS(給与表!$R$13:$R$52,給与表!$B$13:$B$52,J$2-$E17)+給与表!$L$10*(J$2-給与表!$T$4+1),(SUMIFS(給与表!$S$13:$S$52,給与表!$B$13:$B$52,J$2-$E17)+給与表!$M$10*(J$2-給与表!$T$4+1))*K17))))))))</f>
        <v/>
      </c>
      <c r="K17" s="392"/>
      <c r="L17" s="357"/>
      <c r="M17" s="357"/>
      <c r="N17" s="357"/>
      <c r="O17" s="227" t="str">
        <f t="shared" si="0"/>
        <v/>
      </c>
      <c r="P17" s="224" t="str">
        <f>IF(給与表!$T$4&gt;P$2,"",IF($H17&lt;P$2,"",IF($E17&gt;P$2,"",IF($E17=P$2,IF($I17=給与表!$J$12,給与表!$J$13,IF($I17=給与表!$K$12,給与表!$K$13,IF($I17=給与表!$L$12,給与表!$L$13,給与表!$M$13*Q17))),IF($E17&lt;P$2,IF(J17="",IF($I17=給与表!$J$12,SUMIFS(給与表!$P$13:$P$52,給与表!$B$13:$B$52,P$2-$E17)+給与表!$J$10*(P$2-給与表!$T$4+1),IF($I17=給与表!$K$12,SUMIFS(給与表!$Q$13:$Q$52,給与表!$B$13:$B$52,P$2-$E17)+給与表!$K$10*(P$2-給与表!$T$4+1),IF($I17=給与表!$L$12,SUMIFS(給与表!$R$13:$R$52,給与表!$B$13:$B$52,P$2-$E17)+給与表!$L$10*(P$2-給与表!$T$4+1),(SUMIFS(給与表!$S$13:$S$52,給与表!$B$13:$B$52,P$2-$E17)+給与表!$M$10*(P$2-給与表!$T$4+1))*Q17))),IF($I17=給与表!$J$12,J17+給与表!$J$10*(P$2-給与表!$T$4+1),IF($I17=給与表!$K$12,J17+給与表!$K$10*(P$2-給与表!$T$4+1),IF($I17=給与表!$L$12,J17+給与表!$L$10*(P$2-給与表!$T$4+1),(J17/K17+給与表!$M$10)*Q17)))))))))</f>
        <v/>
      </c>
      <c r="Q17" s="392"/>
      <c r="R17" s="357"/>
      <c r="S17" s="357"/>
      <c r="T17" s="357"/>
      <c r="U17" s="227" t="str">
        <f t="shared" si="1"/>
        <v/>
      </c>
      <c r="V17" s="224" t="str">
        <f>IF(給与表!$T$4&gt;V$2,"",IF($H17&lt;V$2,"",IF($E17&gt;V$2,"",IF($E17=V$2,IF($I17=給与表!$J$12,給与表!$J$13,IF($I17=給与表!$K$12,給与表!$K$13,IF($I17=給与表!$L$12,給与表!$L$13,給与表!$M$13*W17))),IF($E17&lt;V$2,IF(P17="",IF($I17=給与表!$J$12,SUMIFS(給与表!$P$13:$P$52,給与表!$B$13:$B$52,V$2-$E17)+給与表!$J$10*(V$2-給与表!$T$4+1),IF($I17=給与表!$K$12,SUMIFS(給与表!$Q$13:$Q$52,給与表!$B$13:$B$52,V$2-$E17)+給与表!$K$10*(V$2-給与表!$T$4+1),IF($I17=給与表!$L$12,SUMIFS(給与表!$R$13:$R$52,給与表!$B$13:$B$52,V$2-$E17)+給与表!$L$10*(V$2-給与表!$T$4+1),(SUMIFS(給与表!$S$13:$S$52,給与表!$B$13:$B$52,V$2-$E17)+給与表!$M$10*(V$2-給与表!$T$4+1))*W17))),IF($I17=給与表!$J$12,P17+給与表!$J$10*(V$2-給与表!$T$4+1),IF($I17=給与表!$K$12,P17+給与表!$K$10*(V$2-給与表!$T$4+1),IF($I17=給与表!$L$12,P17+給与表!$L$10*(V$2-給与表!$T$4+1),(P17/Q17+給与表!$M$10)*W17)))))))))</f>
        <v/>
      </c>
      <c r="W17" s="392"/>
      <c r="X17" s="357"/>
      <c r="Y17" s="357"/>
      <c r="Z17" s="357"/>
      <c r="AA17" s="227" t="str">
        <f t="shared" si="2"/>
        <v/>
      </c>
      <c r="AB17" s="224" t="str">
        <f>IF(給与表!$T$4&gt;AB$2,"",IF($H17&lt;AB$2,"",IF($E17&gt;AB$2,"",IF($E17=AB$2,IF($I17=給与表!$J$12,給与表!$J$13,IF($I17=給与表!$K$12,給与表!$K$13,IF($I17=給与表!$L$12,給与表!$L$13,給与表!$M$13*AC17))),IF($E17&lt;AB$2,IF(V17="",IF($I17=給与表!$J$12,SUMIFS(給与表!$P$13:$P$52,給与表!$B$13:$B$52,AB$2-$E17)+給与表!$J$10*(AB$2-給与表!$T$4+1),IF($I17=給与表!$K$12,SUMIFS(給与表!$Q$13:$Q$52,給与表!$B$13:$B$52,AB$2-$E17)+給与表!$K$10*(AB$2-給与表!$T$4+1),IF($I17=給与表!$L$12,SUMIFS(給与表!$R$13:$R$52,給与表!$B$13:$B$52,AB$2-$E17)+給与表!$L$10*(AB$2-給与表!$T$4+1),(SUMIFS(給与表!$S$13:$S$52,給与表!$B$13:$B$52,AB$2-$E17)+給与表!$M$10*(AB$2-給与表!$T$4+1))*AC17))),IF($I17=給与表!$J$12,V17+給与表!$J$10*(AB$2-給与表!$T$4+1),IF($I17=給与表!$K$12,V17+給与表!$K$10*(AB$2-給与表!$T$4+1),IF($I17=給与表!$L$12,V17+給与表!$L$10*(AB$2-給与表!$T$4+1),(V17/W17+給与表!$M$10)*AC17)))))))))</f>
        <v/>
      </c>
      <c r="AC17" s="392"/>
      <c r="AD17" s="357"/>
      <c r="AE17" s="357"/>
      <c r="AF17" s="357"/>
      <c r="AG17" s="227" t="str">
        <f t="shared" si="3"/>
        <v/>
      </c>
      <c r="AH17" s="224" t="str">
        <f>IF(給与表!$T$4&gt;AH$2,"",IF($H17&lt;AH$2,"",IF($E17&gt;AH$2,"",IF($E17=AH$2,IF($I17=給与表!$J$12,給与表!$J$13,IF($I17=給与表!$K$12,給与表!$K$13,IF($I17=給与表!$L$12,給与表!$L$13,給与表!$M$13*AI17))),IF($E17&lt;AH$2,IF(AB17="",IF($I17=給与表!$J$12,SUMIFS(給与表!$P$13:$P$52,給与表!$B$13:$B$52,AH$2-$E17)+給与表!$J$10*(AH$2-給与表!$T$4+1),IF($I17=給与表!$K$12,SUMIFS(給与表!$Q$13:$Q$52,給与表!$B$13:$B$52,AH$2-$E17)+給与表!$K$10*(AH$2-給与表!$T$4+1),IF($I17=給与表!$L$12,SUMIFS(給与表!$R$13:$R$52,給与表!$B$13:$B$52,AH$2-$E17)+給与表!$L$10*(AH$2-給与表!$T$4+1),(SUMIFS(給与表!$S$13:$S$52,給与表!$B$13:$B$52,AH$2-$E17)+給与表!$M$10*(AH$2-給与表!$T$4+1))*AI17))),IF($I17=給与表!$J$12,AB17+給与表!$J$10*(AH$2-給与表!$T$4+1),IF($I17=給与表!$K$12,AB17+給与表!$K$10*(AH$2-給与表!$T$4+1),IF($I17=給与表!$L$12,AB17+給与表!$L$10*(AH$2-給与表!$T$4+1),(AB17/AC17+給与表!$M$10)*AI17)))))))))</f>
        <v/>
      </c>
      <c r="AI17" s="392"/>
      <c r="AJ17" s="357"/>
      <c r="AK17" s="357"/>
      <c r="AL17" s="357"/>
      <c r="AM17" s="227" t="str">
        <f t="shared" si="4"/>
        <v/>
      </c>
      <c r="AN17" s="224" t="str">
        <f>IF(給与表!$T$4&gt;AN$2,"",IF($H17&lt;AN$2,"",IF($E17&gt;AN$2,"",IF($E17=AN$2,IF($I17=給与表!$J$12,給与表!$J$13,IF($I17=給与表!$K$12,給与表!$K$13,IF($I17=給与表!$L$12,給与表!$L$13,給与表!$M$13*AO17))),IF($E17&lt;AN$2,IF(AH17="",IF($I17=給与表!$J$12,SUMIFS(給与表!$P$13:$P$52,給与表!$B$13:$B$52,AN$2-$E17)+給与表!$J$10*(AN$2-給与表!$T$4+1),IF($I17=給与表!$K$12,SUMIFS(給与表!$Q$13:$Q$52,給与表!$B$13:$B$52,AN$2-$E17)+給与表!$K$10*(AN$2-給与表!$T$4+1),IF($I17=給与表!$L$12,SUMIFS(給与表!$R$13:$R$52,給与表!$B$13:$B$52,AN$2-$E17)+給与表!$L$10*(AN$2-給与表!$T$4+1),(SUMIFS(給与表!$S$13:$S$52,給与表!$B$13:$B$52,AN$2-$E17)+給与表!$M$10*(AN$2-給与表!$T$4+1))*AO17))),IF($I17=給与表!$J$12,AH17+給与表!$J$10*(AN$2-給与表!$T$4+1),IF($I17=給与表!$K$12,AH17+給与表!$K$10*(AN$2-給与表!$T$4+1),IF($I17=給与表!$L$12,AH17+給与表!$L$10*(AN$2-給与表!$T$4+1),(AH17/AI17+給与表!$M$10)*AO17)))))))))</f>
        <v/>
      </c>
      <c r="AO17" s="392"/>
      <c r="AP17" s="357"/>
      <c r="AQ17" s="357"/>
      <c r="AR17" s="357"/>
      <c r="AS17" s="227" t="str">
        <f t="shared" si="5"/>
        <v/>
      </c>
      <c r="AT17" s="224" t="str">
        <f>IF(給与表!$T$4&gt;AT$2,"",IF($H17&lt;AT$2,"",IF($E17&gt;AT$2,"",IF($E17=AT$2,IF($I17=給与表!$J$12,給与表!$J$13,IF($I17=給与表!$K$12,給与表!$K$13,IF($I17=給与表!$L$12,給与表!$L$13,給与表!$M$13*AU17))),IF($E17&lt;AT$2,IF(AN17="",IF($I17=給与表!$J$12,SUMIFS(給与表!$P$13:$P$52,給与表!$B$13:$B$52,AT$2-$E17)+給与表!$J$10*(AT$2-給与表!$T$4+1),IF($I17=給与表!$K$12,SUMIFS(給与表!$Q$13:$Q$52,給与表!$B$13:$B$52,AT$2-$E17)+給与表!$K$10*(AT$2-給与表!$T$4+1),IF($I17=給与表!$L$12,SUMIFS(給与表!$R$13:$R$52,給与表!$B$13:$B$52,AT$2-$E17)+給与表!$L$10*(AT$2-給与表!$T$4+1),(SUMIFS(給与表!$S$13:$S$52,給与表!$B$13:$B$52,AT$2-$E17)+給与表!$M$10*(AT$2-給与表!$T$4+1))*AU17))),IF($I17=給与表!$J$12,AN17+給与表!$J$10*(AT$2-給与表!$T$4+1),IF($I17=給与表!$K$12,AN17+給与表!$K$10*(AT$2-給与表!$T$4+1),IF($I17=給与表!$L$12,AN17+給与表!$L$10*(AT$2-給与表!$T$4+1),(AN17/AO17+給与表!$M$10)*AU17)))))))))</f>
        <v/>
      </c>
      <c r="AU17" s="392"/>
      <c r="AV17" s="357"/>
      <c r="AW17" s="357"/>
      <c r="AX17" s="357"/>
      <c r="AY17" s="227" t="str">
        <f t="shared" si="6"/>
        <v/>
      </c>
      <c r="AZ17" s="224" t="str">
        <f>IF(給与表!$T$4&gt;AZ$2,"",IF($H17&lt;AZ$2,"",IF($E17&gt;AZ$2,"",IF($E17=AZ$2,IF($I17=給与表!$J$12,給与表!$J$13,IF($I17=給与表!$K$12,給与表!$K$13,IF($I17=給与表!$L$12,給与表!$L$13,給与表!$M$13*BA17))),IF($E17&lt;AZ$2,IF(AT17="",IF($I17=給与表!$J$12,SUMIFS(給与表!$P$13:$P$52,給与表!$B$13:$B$52,AZ$2-$E17)+給与表!$J$10*(AZ$2-給与表!$T$4+1),IF($I17=給与表!$K$12,SUMIFS(給与表!$Q$13:$Q$52,給与表!$B$13:$B$52,AZ$2-$E17)+給与表!$K$10*(AZ$2-給与表!$T$4+1),IF($I17=給与表!$L$12,SUMIFS(給与表!$R$13:$R$52,給与表!$B$13:$B$52,AZ$2-$E17)+給与表!$L$10*(AZ$2-給与表!$T$4+1),(SUMIFS(給与表!$S$13:$S$52,給与表!$B$13:$B$52,AZ$2-$E17)+給与表!$M$10*(AZ$2-給与表!$T$4+1))*BA17))),IF($I17=給与表!$J$12,AT17+給与表!$J$10*(AZ$2-給与表!$T$4+1),IF($I17=給与表!$K$12,AT17+給与表!$K$10*(AZ$2-給与表!$T$4+1),IF($I17=給与表!$L$12,AT17+給与表!$L$10*(AZ$2-給与表!$T$4+1),(AT17/AU17+給与表!$M$10)*BA17)))))))))</f>
        <v/>
      </c>
      <c r="BA17" s="392"/>
      <c r="BB17" s="357"/>
      <c r="BC17" s="357"/>
      <c r="BD17" s="357"/>
      <c r="BE17" s="227" t="str">
        <f t="shared" si="7"/>
        <v/>
      </c>
      <c r="BF17" s="224" t="str">
        <f>IF(給与表!$T$4&gt;BF$2,"",IF($H17&lt;BF$2,"",IF($E17&gt;BF$2,"",IF($E17=BF$2,IF($I17=給与表!$J$12,給与表!$J$13,IF($I17=給与表!$K$12,給与表!$K$13,IF($I17=給与表!$L$12,給与表!$L$13,給与表!$M$13*BG17))),IF($E17&lt;BF$2,IF(AZ17="",IF($I17=給与表!$J$12,SUMIFS(給与表!$P$13:$P$52,給与表!$B$13:$B$52,BF$2-$E17)+給与表!$J$10*(BF$2-給与表!$T$4+1),IF($I17=給与表!$K$12,SUMIFS(給与表!$Q$13:$Q$52,給与表!$B$13:$B$52,BF$2-$E17)+給与表!$K$10*(BF$2-給与表!$T$4+1),IF($I17=給与表!$L$12,SUMIFS(給与表!$R$13:$R$52,給与表!$B$13:$B$52,BF$2-$E17)+給与表!$L$10*(BF$2-給与表!$T$4+1),(SUMIFS(給与表!$S$13:$S$52,給与表!$B$13:$B$52,BF$2-$E17)+給与表!$M$10*(BF$2-給与表!$T$4+1))*BG17))),IF($I17=給与表!$J$12,AZ17+給与表!$J$10*(BF$2-給与表!$T$4+1),IF($I17=給与表!$K$12,AZ17+給与表!$K$10*(BF$2-給与表!$T$4+1),IF($I17=給与表!$L$12,AZ17+給与表!$L$10*(BF$2-給与表!$T$4+1),(AZ17/BA17+給与表!$M$10)*BG17)))))))))</f>
        <v/>
      </c>
      <c r="BG17" s="392"/>
      <c r="BH17" s="357"/>
      <c r="BI17" s="357"/>
      <c r="BJ17" s="357"/>
      <c r="BK17" s="227" t="str">
        <f t="shared" si="8"/>
        <v/>
      </c>
      <c r="BL17" s="224" t="str">
        <f>IF(給与表!$T$4&gt;BL$2,"",IF($H17&lt;BL$2,"",IF($E17&gt;BL$2,"",IF($E17=BL$2,IF($I17=給与表!$J$12,給与表!$J$13,IF($I17=給与表!$K$12,給与表!$K$13,IF($I17=給与表!$L$12,給与表!$L$13,給与表!$M$13*BM17))),IF($E17&lt;BL$2,IF(BF17="",IF($I17=給与表!$J$12,SUMIFS(給与表!$P$13:$P$52,給与表!$B$13:$B$52,BL$2-$E17)+給与表!$J$10*(BL$2-給与表!$T$4+1),IF($I17=給与表!$K$12,SUMIFS(給与表!$Q$13:$Q$52,給与表!$B$13:$B$52,BL$2-$E17)+給与表!$K$10*(BL$2-給与表!$T$4+1),IF($I17=給与表!$L$12,SUMIFS(給与表!$R$13:$R$52,給与表!$B$13:$B$52,BL$2-$E17)+給与表!$L$10*(BL$2-給与表!$T$4+1),(SUMIFS(給与表!$S$13:$S$52,給与表!$B$13:$B$52,BL$2-$E17)+給与表!$M$10*(BL$2-給与表!$T$4+1))*BM17))),IF($I17=給与表!$J$12,BF17+給与表!$J$10*(BL$2-給与表!$T$4+1),IF($I17=給与表!$K$12,BF17+給与表!$K$10*(BL$2-給与表!$T$4+1),IF($I17=給与表!$L$12,BF17+給与表!$L$10*(BL$2-給与表!$T$4+1),(BF17/BG17+給与表!$M$10)*BM17)))))))))</f>
        <v/>
      </c>
      <c r="BM17" s="392"/>
      <c r="BN17" s="357"/>
      <c r="BO17" s="357"/>
      <c r="BP17" s="357"/>
      <c r="BQ17" s="227" t="str">
        <f t="shared" si="9"/>
        <v/>
      </c>
    </row>
    <row r="18" spans="1:69">
      <c r="A18" s="20">
        <f t="shared" si="10"/>
        <v>13</v>
      </c>
      <c r="B18" s="359"/>
      <c r="C18" s="358"/>
      <c r="D18" s="359"/>
      <c r="E18" s="6" t="str">
        <f t="shared" si="11"/>
        <v/>
      </c>
      <c r="F18" s="358"/>
      <c r="G18" s="359"/>
      <c r="H18" s="6" t="str">
        <f t="shared" si="12"/>
        <v/>
      </c>
      <c r="I18" s="360"/>
      <c r="J18" s="224" t="str">
        <f>IF(給与表!$T$4&gt;J$2,"",IF($H18&lt;J$2,"",IF($E18&gt;J$2,"",IF($E18=J$2,IF($I18=給与表!$J$12,給与表!$J$13,IF($I18=給与表!$K$12,給与表!$K$13,IF($I18=給与表!$L$12,給与表!$L$13,給与表!$M$13*K18))),IF($E18&lt;J$2,IF($I18=給与表!$J$12,SUMIFS(給与表!$P$13:$P$52,給与表!$B$13:$B$52,J$2-$E18)+給与表!$J$10*(J$2-給与表!$T$4+1),IF($I18=給与表!$K$12,SUMIFS(給与表!$Q$13:$Q$52,給与表!$B$13:$B$52,J$2-$E18)+給与表!$K$10*(J$2-給与表!$T$4+1),IF($I18=給与表!$L$12,SUMIFS(給与表!$R$13:$R$52,給与表!$B$13:$B$52,J$2-$E18)+給与表!$L$10*(J$2-給与表!$T$4+1),(SUMIFS(給与表!$S$13:$S$52,給与表!$B$13:$B$52,J$2-$E18)+給与表!$M$10*(J$2-給与表!$T$4+1))*K18))))))))</f>
        <v/>
      </c>
      <c r="K18" s="392"/>
      <c r="L18" s="357"/>
      <c r="M18" s="357"/>
      <c r="N18" s="357"/>
      <c r="O18" s="227" t="str">
        <f t="shared" si="0"/>
        <v/>
      </c>
      <c r="P18" s="224" t="str">
        <f>IF(給与表!$T$4&gt;P$2,"",IF($H18&lt;P$2,"",IF($E18&gt;P$2,"",IF($E18=P$2,IF($I18=給与表!$J$12,給与表!$J$13,IF($I18=給与表!$K$12,給与表!$K$13,IF($I18=給与表!$L$12,給与表!$L$13,給与表!$M$13*Q18))),IF($E18&lt;P$2,IF(J18="",IF($I18=給与表!$J$12,SUMIFS(給与表!$P$13:$P$52,給与表!$B$13:$B$52,P$2-$E18)+給与表!$J$10*(P$2-給与表!$T$4+1),IF($I18=給与表!$K$12,SUMIFS(給与表!$Q$13:$Q$52,給与表!$B$13:$B$52,P$2-$E18)+給与表!$K$10*(P$2-給与表!$T$4+1),IF($I18=給与表!$L$12,SUMIFS(給与表!$R$13:$R$52,給与表!$B$13:$B$52,P$2-$E18)+給与表!$L$10*(P$2-給与表!$T$4+1),(SUMIFS(給与表!$S$13:$S$52,給与表!$B$13:$B$52,P$2-$E18)+給与表!$M$10*(P$2-給与表!$T$4+1))*Q18))),IF($I18=給与表!$J$12,J18+給与表!$J$10*(P$2-給与表!$T$4+1),IF($I18=給与表!$K$12,J18+給与表!$K$10*(P$2-給与表!$T$4+1),IF($I18=給与表!$L$12,J18+給与表!$L$10*(P$2-給与表!$T$4+1),(J18/K18+給与表!$M$10)*Q18)))))))))</f>
        <v/>
      </c>
      <c r="Q18" s="392"/>
      <c r="R18" s="357"/>
      <c r="S18" s="357"/>
      <c r="T18" s="357"/>
      <c r="U18" s="227" t="str">
        <f t="shared" si="1"/>
        <v/>
      </c>
      <c r="V18" s="224" t="str">
        <f>IF(給与表!$T$4&gt;V$2,"",IF($H18&lt;V$2,"",IF($E18&gt;V$2,"",IF($E18=V$2,IF($I18=給与表!$J$12,給与表!$J$13,IF($I18=給与表!$K$12,給与表!$K$13,IF($I18=給与表!$L$12,給与表!$L$13,給与表!$M$13*W18))),IF($E18&lt;V$2,IF(P18="",IF($I18=給与表!$J$12,SUMIFS(給与表!$P$13:$P$52,給与表!$B$13:$B$52,V$2-$E18)+給与表!$J$10*(V$2-給与表!$T$4+1),IF($I18=給与表!$K$12,SUMIFS(給与表!$Q$13:$Q$52,給与表!$B$13:$B$52,V$2-$E18)+給与表!$K$10*(V$2-給与表!$T$4+1),IF($I18=給与表!$L$12,SUMIFS(給与表!$R$13:$R$52,給与表!$B$13:$B$52,V$2-$E18)+給与表!$L$10*(V$2-給与表!$T$4+1),(SUMIFS(給与表!$S$13:$S$52,給与表!$B$13:$B$52,V$2-$E18)+給与表!$M$10*(V$2-給与表!$T$4+1))*W18))),IF($I18=給与表!$J$12,P18+給与表!$J$10*(V$2-給与表!$T$4+1),IF($I18=給与表!$K$12,P18+給与表!$K$10*(V$2-給与表!$T$4+1),IF($I18=給与表!$L$12,P18+給与表!$L$10*(V$2-給与表!$T$4+1),(P18/Q18+給与表!$M$10)*W18)))))))))</f>
        <v/>
      </c>
      <c r="W18" s="392"/>
      <c r="X18" s="357"/>
      <c r="Y18" s="357"/>
      <c r="Z18" s="357"/>
      <c r="AA18" s="227" t="str">
        <f t="shared" si="2"/>
        <v/>
      </c>
      <c r="AB18" s="224" t="str">
        <f>IF(給与表!$T$4&gt;AB$2,"",IF($H18&lt;AB$2,"",IF($E18&gt;AB$2,"",IF($E18=AB$2,IF($I18=給与表!$J$12,給与表!$J$13,IF($I18=給与表!$K$12,給与表!$K$13,IF($I18=給与表!$L$12,給与表!$L$13,給与表!$M$13*AC18))),IF($E18&lt;AB$2,IF(V18="",IF($I18=給与表!$J$12,SUMIFS(給与表!$P$13:$P$52,給与表!$B$13:$B$52,AB$2-$E18)+給与表!$J$10*(AB$2-給与表!$T$4+1),IF($I18=給与表!$K$12,SUMIFS(給与表!$Q$13:$Q$52,給与表!$B$13:$B$52,AB$2-$E18)+給与表!$K$10*(AB$2-給与表!$T$4+1),IF($I18=給与表!$L$12,SUMIFS(給与表!$R$13:$R$52,給与表!$B$13:$B$52,AB$2-$E18)+給与表!$L$10*(AB$2-給与表!$T$4+1),(SUMIFS(給与表!$S$13:$S$52,給与表!$B$13:$B$52,AB$2-$E18)+給与表!$M$10*(AB$2-給与表!$T$4+1))*AC18))),IF($I18=給与表!$J$12,V18+給与表!$J$10*(AB$2-給与表!$T$4+1),IF($I18=給与表!$K$12,V18+給与表!$K$10*(AB$2-給与表!$T$4+1),IF($I18=給与表!$L$12,V18+給与表!$L$10*(AB$2-給与表!$T$4+1),(V18/W18+給与表!$M$10)*AC18)))))))))</f>
        <v/>
      </c>
      <c r="AC18" s="392"/>
      <c r="AD18" s="357"/>
      <c r="AE18" s="357"/>
      <c r="AF18" s="357"/>
      <c r="AG18" s="227" t="str">
        <f t="shared" si="3"/>
        <v/>
      </c>
      <c r="AH18" s="224" t="str">
        <f>IF(給与表!$T$4&gt;AH$2,"",IF($H18&lt;AH$2,"",IF($E18&gt;AH$2,"",IF($E18=AH$2,IF($I18=給与表!$J$12,給与表!$J$13,IF($I18=給与表!$K$12,給与表!$K$13,IF($I18=給与表!$L$12,給与表!$L$13,給与表!$M$13*AI18))),IF($E18&lt;AH$2,IF(AB18="",IF($I18=給与表!$J$12,SUMIFS(給与表!$P$13:$P$52,給与表!$B$13:$B$52,AH$2-$E18)+給与表!$J$10*(AH$2-給与表!$T$4+1),IF($I18=給与表!$K$12,SUMIFS(給与表!$Q$13:$Q$52,給与表!$B$13:$B$52,AH$2-$E18)+給与表!$K$10*(AH$2-給与表!$T$4+1),IF($I18=給与表!$L$12,SUMIFS(給与表!$R$13:$R$52,給与表!$B$13:$B$52,AH$2-$E18)+給与表!$L$10*(AH$2-給与表!$T$4+1),(SUMIFS(給与表!$S$13:$S$52,給与表!$B$13:$B$52,AH$2-$E18)+給与表!$M$10*(AH$2-給与表!$T$4+1))*AI18))),IF($I18=給与表!$J$12,AB18+給与表!$J$10*(AH$2-給与表!$T$4+1),IF($I18=給与表!$K$12,AB18+給与表!$K$10*(AH$2-給与表!$T$4+1),IF($I18=給与表!$L$12,AB18+給与表!$L$10*(AH$2-給与表!$T$4+1),(AB18/AC18+給与表!$M$10)*AI18)))))))))</f>
        <v/>
      </c>
      <c r="AI18" s="392"/>
      <c r="AJ18" s="357"/>
      <c r="AK18" s="357"/>
      <c r="AL18" s="357"/>
      <c r="AM18" s="227" t="str">
        <f t="shared" si="4"/>
        <v/>
      </c>
      <c r="AN18" s="224" t="str">
        <f>IF(給与表!$T$4&gt;AN$2,"",IF($H18&lt;AN$2,"",IF($E18&gt;AN$2,"",IF($E18=AN$2,IF($I18=給与表!$J$12,給与表!$J$13,IF($I18=給与表!$K$12,給与表!$K$13,IF($I18=給与表!$L$12,給与表!$L$13,給与表!$M$13*AO18))),IF($E18&lt;AN$2,IF(AH18="",IF($I18=給与表!$J$12,SUMIFS(給与表!$P$13:$P$52,給与表!$B$13:$B$52,AN$2-$E18)+給与表!$J$10*(AN$2-給与表!$T$4+1),IF($I18=給与表!$K$12,SUMIFS(給与表!$Q$13:$Q$52,給与表!$B$13:$B$52,AN$2-$E18)+給与表!$K$10*(AN$2-給与表!$T$4+1),IF($I18=給与表!$L$12,SUMIFS(給与表!$R$13:$R$52,給与表!$B$13:$B$52,AN$2-$E18)+給与表!$L$10*(AN$2-給与表!$T$4+1),(SUMIFS(給与表!$S$13:$S$52,給与表!$B$13:$B$52,AN$2-$E18)+給与表!$M$10*(AN$2-給与表!$T$4+1))*AO18))),IF($I18=給与表!$J$12,AH18+給与表!$J$10*(AN$2-給与表!$T$4+1),IF($I18=給与表!$K$12,AH18+給与表!$K$10*(AN$2-給与表!$T$4+1),IF($I18=給与表!$L$12,AH18+給与表!$L$10*(AN$2-給与表!$T$4+1),(AH18/AI18+給与表!$M$10)*AO18)))))))))</f>
        <v/>
      </c>
      <c r="AO18" s="392"/>
      <c r="AP18" s="357"/>
      <c r="AQ18" s="357"/>
      <c r="AR18" s="357"/>
      <c r="AS18" s="227" t="str">
        <f t="shared" si="5"/>
        <v/>
      </c>
      <c r="AT18" s="224" t="str">
        <f>IF(給与表!$T$4&gt;AT$2,"",IF($H18&lt;AT$2,"",IF($E18&gt;AT$2,"",IF($E18=AT$2,IF($I18=給与表!$J$12,給与表!$J$13,IF($I18=給与表!$K$12,給与表!$K$13,IF($I18=給与表!$L$12,給与表!$L$13,給与表!$M$13*AU18))),IF($E18&lt;AT$2,IF(AN18="",IF($I18=給与表!$J$12,SUMIFS(給与表!$P$13:$P$52,給与表!$B$13:$B$52,AT$2-$E18)+給与表!$J$10*(AT$2-給与表!$T$4+1),IF($I18=給与表!$K$12,SUMIFS(給与表!$Q$13:$Q$52,給与表!$B$13:$B$52,AT$2-$E18)+給与表!$K$10*(AT$2-給与表!$T$4+1),IF($I18=給与表!$L$12,SUMIFS(給与表!$R$13:$R$52,給与表!$B$13:$B$52,AT$2-$E18)+給与表!$L$10*(AT$2-給与表!$T$4+1),(SUMIFS(給与表!$S$13:$S$52,給与表!$B$13:$B$52,AT$2-$E18)+給与表!$M$10*(AT$2-給与表!$T$4+1))*AU18))),IF($I18=給与表!$J$12,AN18+給与表!$J$10*(AT$2-給与表!$T$4+1),IF($I18=給与表!$K$12,AN18+給与表!$K$10*(AT$2-給与表!$T$4+1),IF($I18=給与表!$L$12,AN18+給与表!$L$10*(AT$2-給与表!$T$4+1),(AN18/AO18+給与表!$M$10)*AU18)))))))))</f>
        <v/>
      </c>
      <c r="AU18" s="392"/>
      <c r="AV18" s="357"/>
      <c r="AW18" s="357"/>
      <c r="AX18" s="357"/>
      <c r="AY18" s="227" t="str">
        <f t="shared" si="6"/>
        <v/>
      </c>
      <c r="AZ18" s="224" t="str">
        <f>IF(給与表!$T$4&gt;AZ$2,"",IF($H18&lt;AZ$2,"",IF($E18&gt;AZ$2,"",IF($E18=AZ$2,IF($I18=給与表!$J$12,給与表!$J$13,IF($I18=給与表!$K$12,給与表!$K$13,IF($I18=給与表!$L$12,給与表!$L$13,給与表!$M$13*BA18))),IF($E18&lt;AZ$2,IF(AT18="",IF($I18=給与表!$J$12,SUMIFS(給与表!$P$13:$P$52,給与表!$B$13:$B$52,AZ$2-$E18)+給与表!$J$10*(AZ$2-給与表!$T$4+1),IF($I18=給与表!$K$12,SUMIFS(給与表!$Q$13:$Q$52,給与表!$B$13:$B$52,AZ$2-$E18)+給与表!$K$10*(AZ$2-給与表!$T$4+1),IF($I18=給与表!$L$12,SUMIFS(給与表!$R$13:$R$52,給与表!$B$13:$B$52,AZ$2-$E18)+給与表!$L$10*(AZ$2-給与表!$T$4+1),(SUMIFS(給与表!$S$13:$S$52,給与表!$B$13:$B$52,AZ$2-$E18)+給与表!$M$10*(AZ$2-給与表!$T$4+1))*BA18))),IF($I18=給与表!$J$12,AT18+給与表!$J$10*(AZ$2-給与表!$T$4+1),IF($I18=給与表!$K$12,AT18+給与表!$K$10*(AZ$2-給与表!$T$4+1),IF($I18=給与表!$L$12,AT18+給与表!$L$10*(AZ$2-給与表!$T$4+1),(AT18/AU18+給与表!$M$10)*BA18)))))))))</f>
        <v/>
      </c>
      <c r="BA18" s="392"/>
      <c r="BB18" s="357"/>
      <c r="BC18" s="357"/>
      <c r="BD18" s="357"/>
      <c r="BE18" s="227" t="str">
        <f t="shared" si="7"/>
        <v/>
      </c>
      <c r="BF18" s="224" t="str">
        <f>IF(給与表!$T$4&gt;BF$2,"",IF($H18&lt;BF$2,"",IF($E18&gt;BF$2,"",IF($E18=BF$2,IF($I18=給与表!$J$12,給与表!$J$13,IF($I18=給与表!$K$12,給与表!$K$13,IF($I18=給与表!$L$12,給与表!$L$13,給与表!$M$13*BG18))),IF($E18&lt;BF$2,IF(AZ18="",IF($I18=給与表!$J$12,SUMIFS(給与表!$P$13:$P$52,給与表!$B$13:$B$52,BF$2-$E18)+給与表!$J$10*(BF$2-給与表!$T$4+1),IF($I18=給与表!$K$12,SUMIFS(給与表!$Q$13:$Q$52,給与表!$B$13:$B$52,BF$2-$E18)+給与表!$K$10*(BF$2-給与表!$T$4+1),IF($I18=給与表!$L$12,SUMIFS(給与表!$R$13:$R$52,給与表!$B$13:$B$52,BF$2-$E18)+給与表!$L$10*(BF$2-給与表!$T$4+1),(SUMIFS(給与表!$S$13:$S$52,給与表!$B$13:$B$52,BF$2-$E18)+給与表!$M$10*(BF$2-給与表!$T$4+1))*BG18))),IF($I18=給与表!$J$12,AZ18+給与表!$J$10*(BF$2-給与表!$T$4+1),IF($I18=給与表!$K$12,AZ18+給与表!$K$10*(BF$2-給与表!$T$4+1),IF($I18=給与表!$L$12,AZ18+給与表!$L$10*(BF$2-給与表!$T$4+1),(AZ18/BA18+給与表!$M$10)*BG18)))))))))</f>
        <v/>
      </c>
      <c r="BG18" s="392"/>
      <c r="BH18" s="357"/>
      <c r="BI18" s="357"/>
      <c r="BJ18" s="357"/>
      <c r="BK18" s="227" t="str">
        <f t="shared" si="8"/>
        <v/>
      </c>
      <c r="BL18" s="224" t="str">
        <f>IF(給与表!$T$4&gt;BL$2,"",IF($H18&lt;BL$2,"",IF($E18&gt;BL$2,"",IF($E18=BL$2,IF($I18=給与表!$J$12,給与表!$J$13,IF($I18=給与表!$K$12,給与表!$K$13,IF($I18=給与表!$L$12,給与表!$L$13,給与表!$M$13*BM18))),IF($E18&lt;BL$2,IF(BF18="",IF($I18=給与表!$J$12,SUMIFS(給与表!$P$13:$P$52,給与表!$B$13:$B$52,BL$2-$E18)+給与表!$J$10*(BL$2-給与表!$T$4+1),IF($I18=給与表!$K$12,SUMIFS(給与表!$Q$13:$Q$52,給与表!$B$13:$B$52,BL$2-$E18)+給与表!$K$10*(BL$2-給与表!$T$4+1),IF($I18=給与表!$L$12,SUMIFS(給与表!$R$13:$R$52,給与表!$B$13:$B$52,BL$2-$E18)+給与表!$L$10*(BL$2-給与表!$T$4+1),(SUMIFS(給与表!$S$13:$S$52,給与表!$B$13:$B$52,BL$2-$E18)+給与表!$M$10*(BL$2-給与表!$T$4+1))*BM18))),IF($I18=給与表!$J$12,BF18+給与表!$J$10*(BL$2-給与表!$T$4+1),IF($I18=給与表!$K$12,BF18+給与表!$K$10*(BL$2-給与表!$T$4+1),IF($I18=給与表!$L$12,BF18+給与表!$L$10*(BL$2-給与表!$T$4+1),(BF18/BG18+給与表!$M$10)*BM18)))))))))</f>
        <v/>
      </c>
      <c r="BM18" s="392"/>
      <c r="BN18" s="357"/>
      <c r="BO18" s="357"/>
      <c r="BP18" s="357"/>
      <c r="BQ18" s="227" t="str">
        <f t="shared" si="9"/>
        <v/>
      </c>
    </row>
    <row r="19" spans="1:69">
      <c r="A19" s="20">
        <f t="shared" si="10"/>
        <v>14</v>
      </c>
      <c r="B19" s="359"/>
      <c r="C19" s="358"/>
      <c r="D19" s="359"/>
      <c r="E19" s="6" t="str">
        <f t="shared" si="11"/>
        <v/>
      </c>
      <c r="F19" s="358"/>
      <c r="G19" s="359"/>
      <c r="H19" s="6" t="str">
        <f t="shared" si="12"/>
        <v/>
      </c>
      <c r="I19" s="360"/>
      <c r="J19" s="224" t="str">
        <f>IF(給与表!$T$4&gt;J$2,"",IF($H19&lt;J$2,"",IF($E19&gt;J$2,"",IF($E19=J$2,IF($I19=給与表!$J$12,給与表!$J$13,IF($I19=給与表!$K$12,給与表!$K$13,IF($I19=給与表!$L$12,給与表!$L$13,給与表!$M$13*K19))),IF($E19&lt;J$2,IF($I19=給与表!$J$12,SUMIFS(給与表!$P$13:$P$52,給与表!$B$13:$B$52,J$2-$E19)+給与表!$J$10*(J$2-給与表!$T$4+1),IF($I19=給与表!$K$12,SUMIFS(給与表!$Q$13:$Q$52,給与表!$B$13:$B$52,J$2-$E19)+給与表!$K$10*(J$2-給与表!$T$4+1),IF($I19=給与表!$L$12,SUMIFS(給与表!$R$13:$R$52,給与表!$B$13:$B$52,J$2-$E19)+給与表!$L$10*(J$2-給与表!$T$4+1),(SUMIFS(給与表!$S$13:$S$52,給与表!$B$13:$B$52,J$2-$E19)+給与表!$M$10*(J$2-給与表!$T$4+1))*K19))))))))</f>
        <v/>
      </c>
      <c r="K19" s="392"/>
      <c r="L19" s="357"/>
      <c r="M19" s="357"/>
      <c r="N19" s="357"/>
      <c r="O19" s="227" t="str">
        <f t="shared" si="0"/>
        <v/>
      </c>
      <c r="P19" s="224" t="str">
        <f>IF(給与表!$T$4&gt;P$2,"",IF($H19&lt;P$2,"",IF($E19&gt;P$2,"",IF($E19=P$2,IF($I19=給与表!$J$12,給与表!$J$13,IF($I19=給与表!$K$12,給与表!$K$13,IF($I19=給与表!$L$12,給与表!$L$13,給与表!$M$13*Q19))),IF($E19&lt;P$2,IF(J19="",IF($I19=給与表!$J$12,SUMIFS(給与表!$P$13:$P$52,給与表!$B$13:$B$52,P$2-$E19)+給与表!$J$10*(P$2-給与表!$T$4+1),IF($I19=給与表!$K$12,SUMIFS(給与表!$Q$13:$Q$52,給与表!$B$13:$B$52,P$2-$E19)+給与表!$K$10*(P$2-給与表!$T$4+1),IF($I19=給与表!$L$12,SUMIFS(給与表!$R$13:$R$52,給与表!$B$13:$B$52,P$2-$E19)+給与表!$L$10*(P$2-給与表!$T$4+1),(SUMIFS(給与表!$S$13:$S$52,給与表!$B$13:$B$52,P$2-$E19)+給与表!$M$10*(P$2-給与表!$T$4+1))*Q19))),IF($I19=給与表!$J$12,J19+給与表!$J$10*(P$2-給与表!$T$4+1),IF($I19=給与表!$K$12,J19+給与表!$K$10*(P$2-給与表!$T$4+1),IF($I19=給与表!$L$12,J19+給与表!$L$10*(P$2-給与表!$T$4+1),(J19/K19+給与表!$M$10)*Q19)))))))))</f>
        <v/>
      </c>
      <c r="Q19" s="392"/>
      <c r="R19" s="357"/>
      <c r="S19" s="357"/>
      <c r="T19" s="357"/>
      <c r="U19" s="227" t="str">
        <f t="shared" si="1"/>
        <v/>
      </c>
      <c r="V19" s="224" t="str">
        <f>IF(給与表!$T$4&gt;V$2,"",IF($H19&lt;V$2,"",IF($E19&gt;V$2,"",IF($E19=V$2,IF($I19=給与表!$J$12,給与表!$J$13,IF($I19=給与表!$K$12,給与表!$K$13,IF($I19=給与表!$L$12,給与表!$L$13,給与表!$M$13*W19))),IF($E19&lt;V$2,IF(P19="",IF($I19=給与表!$J$12,SUMIFS(給与表!$P$13:$P$52,給与表!$B$13:$B$52,V$2-$E19)+給与表!$J$10*(V$2-給与表!$T$4+1),IF($I19=給与表!$K$12,SUMIFS(給与表!$Q$13:$Q$52,給与表!$B$13:$B$52,V$2-$E19)+給与表!$K$10*(V$2-給与表!$T$4+1),IF($I19=給与表!$L$12,SUMIFS(給与表!$R$13:$R$52,給与表!$B$13:$B$52,V$2-$E19)+給与表!$L$10*(V$2-給与表!$T$4+1),(SUMIFS(給与表!$S$13:$S$52,給与表!$B$13:$B$52,V$2-$E19)+給与表!$M$10*(V$2-給与表!$T$4+1))*W19))),IF($I19=給与表!$J$12,P19+給与表!$J$10*(V$2-給与表!$T$4+1),IF($I19=給与表!$K$12,P19+給与表!$K$10*(V$2-給与表!$T$4+1),IF($I19=給与表!$L$12,P19+給与表!$L$10*(V$2-給与表!$T$4+1),(P19/Q19+給与表!$M$10)*W19)))))))))</f>
        <v/>
      </c>
      <c r="W19" s="392"/>
      <c r="X19" s="357"/>
      <c r="Y19" s="357"/>
      <c r="Z19" s="357"/>
      <c r="AA19" s="227" t="str">
        <f t="shared" si="2"/>
        <v/>
      </c>
      <c r="AB19" s="224" t="str">
        <f>IF(給与表!$T$4&gt;AB$2,"",IF($H19&lt;AB$2,"",IF($E19&gt;AB$2,"",IF($E19=AB$2,IF($I19=給与表!$J$12,給与表!$J$13,IF($I19=給与表!$K$12,給与表!$K$13,IF($I19=給与表!$L$12,給与表!$L$13,給与表!$M$13*AC19))),IF($E19&lt;AB$2,IF(V19="",IF($I19=給与表!$J$12,SUMIFS(給与表!$P$13:$P$52,給与表!$B$13:$B$52,AB$2-$E19)+給与表!$J$10*(AB$2-給与表!$T$4+1),IF($I19=給与表!$K$12,SUMIFS(給与表!$Q$13:$Q$52,給与表!$B$13:$B$52,AB$2-$E19)+給与表!$K$10*(AB$2-給与表!$T$4+1),IF($I19=給与表!$L$12,SUMIFS(給与表!$R$13:$R$52,給与表!$B$13:$B$52,AB$2-$E19)+給与表!$L$10*(AB$2-給与表!$T$4+1),(SUMIFS(給与表!$S$13:$S$52,給与表!$B$13:$B$52,AB$2-$E19)+給与表!$M$10*(AB$2-給与表!$T$4+1))*AC19))),IF($I19=給与表!$J$12,V19+給与表!$J$10*(AB$2-給与表!$T$4+1),IF($I19=給与表!$K$12,V19+給与表!$K$10*(AB$2-給与表!$T$4+1),IF($I19=給与表!$L$12,V19+給与表!$L$10*(AB$2-給与表!$T$4+1),(V19/W19+給与表!$M$10)*AC19)))))))))</f>
        <v/>
      </c>
      <c r="AC19" s="392"/>
      <c r="AD19" s="357"/>
      <c r="AE19" s="357"/>
      <c r="AF19" s="357"/>
      <c r="AG19" s="227" t="str">
        <f t="shared" si="3"/>
        <v/>
      </c>
      <c r="AH19" s="224" t="str">
        <f>IF(給与表!$T$4&gt;AH$2,"",IF($H19&lt;AH$2,"",IF($E19&gt;AH$2,"",IF($E19=AH$2,IF($I19=給与表!$J$12,給与表!$J$13,IF($I19=給与表!$K$12,給与表!$K$13,IF($I19=給与表!$L$12,給与表!$L$13,給与表!$M$13*AI19))),IF($E19&lt;AH$2,IF(AB19="",IF($I19=給与表!$J$12,SUMIFS(給与表!$P$13:$P$52,給与表!$B$13:$B$52,AH$2-$E19)+給与表!$J$10*(AH$2-給与表!$T$4+1),IF($I19=給与表!$K$12,SUMIFS(給与表!$Q$13:$Q$52,給与表!$B$13:$B$52,AH$2-$E19)+給与表!$K$10*(AH$2-給与表!$T$4+1),IF($I19=給与表!$L$12,SUMIFS(給与表!$R$13:$R$52,給与表!$B$13:$B$52,AH$2-$E19)+給与表!$L$10*(AH$2-給与表!$T$4+1),(SUMIFS(給与表!$S$13:$S$52,給与表!$B$13:$B$52,AH$2-$E19)+給与表!$M$10*(AH$2-給与表!$T$4+1))*AI19))),IF($I19=給与表!$J$12,AB19+給与表!$J$10*(AH$2-給与表!$T$4+1),IF($I19=給与表!$K$12,AB19+給与表!$K$10*(AH$2-給与表!$T$4+1),IF($I19=給与表!$L$12,AB19+給与表!$L$10*(AH$2-給与表!$T$4+1),(AB19/AC19+給与表!$M$10)*AI19)))))))))</f>
        <v/>
      </c>
      <c r="AI19" s="392"/>
      <c r="AJ19" s="357"/>
      <c r="AK19" s="357"/>
      <c r="AL19" s="357"/>
      <c r="AM19" s="227" t="str">
        <f t="shared" si="4"/>
        <v/>
      </c>
      <c r="AN19" s="224" t="str">
        <f>IF(給与表!$T$4&gt;AN$2,"",IF($H19&lt;AN$2,"",IF($E19&gt;AN$2,"",IF($E19=AN$2,IF($I19=給与表!$J$12,給与表!$J$13,IF($I19=給与表!$K$12,給与表!$K$13,IF($I19=給与表!$L$12,給与表!$L$13,給与表!$M$13*AO19))),IF($E19&lt;AN$2,IF(AH19="",IF($I19=給与表!$J$12,SUMIFS(給与表!$P$13:$P$52,給与表!$B$13:$B$52,AN$2-$E19)+給与表!$J$10*(AN$2-給与表!$T$4+1),IF($I19=給与表!$K$12,SUMIFS(給与表!$Q$13:$Q$52,給与表!$B$13:$B$52,AN$2-$E19)+給与表!$K$10*(AN$2-給与表!$T$4+1),IF($I19=給与表!$L$12,SUMIFS(給与表!$R$13:$R$52,給与表!$B$13:$B$52,AN$2-$E19)+給与表!$L$10*(AN$2-給与表!$T$4+1),(SUMIFS(給与表!$S$13:$S$52,給与表!$B$13:$B$52,AN$2-$E19)+給与表!$M$10*(AN$2-給与表!$T$4+1))*AO19))),IF($I19=給与表!$J$12,AH19+給与表!$J$10*(AN$2-給与表!$T$4+1),IF($I19=給与表!$K$12,AH19+給与表!$K$10*(AN$2-給与表!$T$4+1),IF($I19=給与表!$L$12,AH19+給与表!$L$10*(AN$2-給与表!$T$4+1),(AH19/AI19+給与表!$M$10)*AO19)))))))))</f>
        <v/>
      </c>
      <c r="AO19" s="392"/>
      <c r="AP19" s="357"/>
      <c r="AQ19" s="357"/>
      <c r="AR19" s="357"/>
      <c r="AS19" s="227" t="str">
        <f t="shared" si="5"/>
        <v/>
      </c>
      <c r="AT19" s="224" t="str">
        <f>IF(給与表!$T$4&gt;AT$2,"",IF($H19&lt;AT$2,"",IF($E19&gt;AT$2,"",IF($E19=AT$2,IF($I19=給与表!$J$12,給与表!$J$13,IF($I19=給与表!$K$12,給与表!$K$13,IF($I19=給与表!$L$12,給与表!$L$13,給与表!$M$13*AU19))),IF($E19&lt;AT$2,IF(AN19="",IF($I19=給与表!$J$12,SUMIFS(給与表!$P$13:$P$52,給与表!$B$13:$B$52,AT$2-$E19)+給与表!$J$10*(AT$2-給与表!$T$4+1),IF($I19=給与表!$K$12,SUMIFS(給与表!$Q$13:$Q$52,給与表!$B$13:$B$52,AT$2-$E19)+給与表!$K$10*(AT$2-給与表!$T$4+1),IF($I19=給与表!$L$12,SUMIFS(給与表!$R$13:$R$52,給与表!$B$13:$B$52,AT$2-$E19)+給与表!$L$10*(AT$2-給与表!$T$4+1),(SUMIFS(給与表!$S$13:$S$52,給与表!$B$13:$B$52,AT$2-$E19)+給与表!$M$10*(AT$2-給与表!$T$4+1))*AU19))),IF($I19=給与表!$J$12,AN19+給与表!$J$10*(AT$2-給与表!$T$4+1),IF($I19=給与表!$K$12,AN19+給与表!$K$10*(AT$2-給与表!$T$4+1),IF($I19=給与表!$L$12,AN19+給与表!$L$10*(AT$2-給与表!$T$4+1),(AN19/AO19+給与表!$M$10)*AU19)))))))))</f>
        <v/>
      </c>
      <c r="AU19" s="392"/>
      <c r="AV19" s="357"/>
      <c r="AW19" s="357"/>
      <c r="AX19" s="357"/>
      <c r="AY19" s="227" t="str">
        <f t="shared" si="6"/>
        <v/>
      </c>
      <c r="AZ19" s="224" t="str">
        <f>IF(給与表!$T$4&gt;AZ$2,"",IF($H19&lt;AZ$2,"",IF($E19&gt;AZ$2,"",IF($E19=AZ$2,IF($I19=給与表!$J$12,給与表!$J$13,IF($I19=給与表!$K$12,給与表!$K$13,IF($I19=給与表!$L$12,給与表!$L$13,給与表!$M$13*BA19))),IF($E19&lt;AZ$2,IF(AT19="",IF($I19=給与表!$J$12,SUMIFS(給与表!$P$13:$P$52,給与表!$B$13:$B$52,AZ$2-$E19)+給与表!$J$10*(AZ$2-給与表!$T$4+1),IF($I19=給与表!$K$12,SUMIFS(給与表!$Q$13:$Q$52,給与表!$B$13:$B$52,AZ$2-$E19)+給与表!$K$10*(AZ$2-給与表!$T$4+1),IF($I19=給与表!$L$12,SUMIFS(給与表!$R$13:$R$52,給与表!$B$13:$B$52,AZ$2-$E19)+給与表!$L$10*(AZ$2-給与表!$T$4+1),(SUMIFS(給与表!$S$13:$S$52,給与表!$B$13:$B$52,AZ$2-$E19)+給与表!$M$10*(AZ$2-給与表!$T$4+1))*BA19))),IF($I19=給与表!$J$12,AT19+給与表!$J$10*(AZ$2-給与表!$T$4+1),IF($I19=給与表!$K$12,AT19+給与表!$K$10*(AZ$2-給与表!$T$4+1),IF($I19=給与表!$L$12,AT19+給与表!$L$10*(AZ$2-給与表!$T$4+1),(AT19/AU19+給与表!$M$10)*BA19)))))))))</f>
        <v/>
      </c>
      <c r="BA19" s="392"/>
      <c r="BB19" s="357"/>
      <c r="BC19" s="357"/>
      <c r="BD19" s="357"/>
      <c r="BE19" s="227" t="str">
        <f t="shared" si="7"/>
        <v/>
      </c>
      <c r="BF19" s="224" t="str">
        <f>IF(給与表!$T$4&gt;BF$2,"",IF($H19&lt;BF$2,"",IF($E19&gt;BF$2,"",IF($E19=BF$2,IF($I19=給与表!$J$12,給与表!$J$13,IF($I19=給与表!$K$12,給与表!$K$13,IF($I19=給与表!$L$12,給与表!$L$13,給与表!$M$13*BG19))),IF($E19&lt;BF$2,IF(AZ19="",IF($I19=給与表!$J$12,SUMIFS(給与表!$P$13:$P$52,給与表!$B$13:$B$52,BF$2-$E19)+給与表!$J$10*(BF$2-給与表!$T$4+1),IF($I19=給与表!$K$12,SUMIFS(給与表!$Q$13:$Q$52,給与表!$B$13:$B$52,BF$2-$E19)+給与表!$K$10*(BF$2-給与表!$T$4+1),IF($I19=給与表!$L$12,SUMIFS(給与表!$R$13:$R$52,給与表!$B$13:$B$52,BF$2-$E19)+給与表!$L$10*(BF$2-給与表!$T$4+1),(SUMIFS(給与表!$S$13:$S$52,給与表!$B$13:$B$52,BF$2-$E19)+給与表!$M$10*(BF$2-給与表!$T$4+1))*BG19))),IF($I19=給与表!$J$12,AZ19+給与表!$J$10*(BF$2-給与表!$T$4+1),IF($I19=給与表!$K$12,AZ19+給与表!$K$10*(BF$2-給与表!$T$4+1),IF($I19=給与表!$L$12,AZ19+給与表!$L$10*(BF$2-給与表!$T$4+1),(AZ19/BA19+給与表!$M$10)*BG19)))))))))</f>
        <v/>
      </c>
      <c r="BG19" s="392"/>
      <c r="BH19" s="357"/>
      <c r="BI19" s="357"/>
      <c r="BJ19" s="357"/>
      <c r="BK19" s="227" t="str">
        <f t="shared" si="8"/>
        <v/>
      </c>
      <c r="BL19" s="224" t="str">
        <f>IF(給与表!$T$4&gt;BL$2,"",IF($H19&lt;BL$2,"",IF($E19&gt;BL$2,"",IF($E19=BL$2,IF($I19=給与表!$J$12,給与表!$J$13,IF($I19=給与表!$K$12,給与表!$K$13,IF($I19=給与表!$L$12,給与表!$L$13,給与表!$M$13*BM19))),IF($E19&lt;BL$2,IF(BF19="",IF($I19=給与表!$J$12,SUMIFS(給与表!$P$13:$P$52,給与表!$B$13:$B$52,BL$2-$E19)+給与表!$J$10*(BL$2-給与表!$T$4+1),IF($I19=給与表!$K$12,SUMIFS(給与表!$Q$13:$Q$52,給与表!$B$13:$B$52,BL$2-$E19)+給与表!$K$10*(BL$2-給与表!$T$4+1),IF($I19=給与表!$L$12,SUMIFS(給与表!$R$13:$R$52,給与表!$B$13:$B$52,BL$2-$E19)+給与表!$L$10*(BL$2-給与表!$T$4+1),(SUMIFS(給与表!$S$13:$S$52,給与表!$B$13:$B$52,BL$2-$E19)+給与表!$M$10*(BL$2-給与表!$T$4+1))*BM19))),IF($I19=給与表!$J$12,BF19+給与表!$J$10*(BL$2-給与表!$T$4+1),IF($I19=給与表!$K$12,BF19+給与表!$K$10*(BL$2-給与表!$T$4+1),IF($I19=給与表!$L$12,BF19+給与表!$L$10*(BL$2-給与表!$T$4+1),(BF19/BG19+給与表!$M$10)*BM19)))))))))</f>
        <v/>
      </c>
      <c r="BM19" s="392"/>
      <c r="BN19" s="357"/>
      <c r="BO19" s="357"/>
      <c r="BP19" s="357"/>
      <c r="BQ19" s="227" t="str">
        <f t="shared" si="9"/>
        <v/>
      </c>
    </row>
    <row r="20" spans="1:69">
      <c r="A20" s="20">
        <f t="shared" si="10"/>
        <v>15</v>
      </c>
      <c r="B20" s="359"/>
      <c r="C20" s="358"/>
      <c r="D20" s="359"/>
      <c r="E20" s="6" t="str">
        <f t="shared" si="11"/>
        <v/>
      </c>
      <c r="F20" s="358"/>
      <c r="G20" s="359"/>
      <c r="H20" s="6" t="str">
        <f t="shared" si="12"/>
        <v/>
      </c>
      <c r="I20" s="360"/>
      <c r="J20" s="224" t="str">
        <f>IF(給与表!$T$4&gt;J$2,"",IF($H20&lt;J$2,"",IF($E20&gt;J$2,"",IF($E20=J$2,IF($I20=給与表!$J$12,給与表!$J$13,IF($I20=給与表!$K$12,給与表!$K$13,IF($I20=給与表!$L$12,給与表!$L$13,給与表!$M$13*K20))),IF($E20&lt;J$2,IF($I20=給与表!$J$12,SUMIFS(給与表!$P$13:$P$52,給与表!$B$13:$B$52,J$2-$E20)+給与表!$J$10*(J$2-給与表!$T$4+1),IF($I20=給与表!$K$12,SUMIFS(給与表!$Q$13:$Q$52,給与表!$B$13:$B$52,J$2-$E20)+給与表!$K$10*(J$2-給与表!$T$4+1),IF($I20=給与表!$L$12,SUMIFS(給与表!$R$13:$R$52,給与表!$B$13:$B$52,J$2-$E20)+給与表!$L$10*(J$2-給与表!$T$4+1),(SUMIFS(給与表!$S$13:$S$52,給与表!$B$13:$B$52,J$2-$E20)+給与表!$M$10*(J$2-給与表!$T$4+1))*K20))))))))</f>
        <v/>
      </c>
      <c r="K20" s="392"/>
      <c r="L20" s="357"/>
      <c r="M20" s="357"/>
      <c r="N20" s="357"/>
      <c r="O20" s="227" t="str">
        <f t="shared" si="0"/>
        <v/>
      </c>
      <c r="P20" s="224" t="str">
        <f>IF(給与表!$T$4&gt;P$2,"",IF($H20&lt;P$2,"",IF($E20&gt;P$2,"",IF($E20=P$2,IF($I20=給与表!$J$12,給与表!$J$13,IF($I20=給与表!$K$12,給与表!$K$13,IF($I20=給与表!$L$12,給与表!$L$13,給与表!$M$13*Q20))),IF($E20&lt;P$2,IF(J20="",IF($I20=給与表!$J$12,SUMIFS(給与表!$P$13:$P$52,給与表!$B$13:$B$52,P$2-$E20)+給与表!$J$10*(P$2-給与表!$T$4+1),IF($I20=給与表!$K$12,SUMIFS(給与表!$Q$13:$Q$52,給与表!$B$13:$B$52,P$2-$E20)+給与表!$K$10*(P$2-給与表!$T$4+1),IF($I20=給与表!$L$12,SUMIFS(給与表!$R$13:$R$52,給与表!$B$13:$B$52,P$2-$E20)+給与表!$L$10*(P$2-給与表!$T$4+1),(SUMIFS(給与表!$S$13:$S$52,給与表!$B$13:$B$52,P$2-$E20)+給与表!$M$10*(P$2-給与表!$T$4+1))*Q20))),IF($I20=給与表!$J$12,J20+給与表!$J$10*(P$2-給与表!$T$4+1),IF($I20=給与表!$K$12,J20+給与表!$K$10*(P$2-給与表!$T$4+1),IF($I20=給与表!$L$12,J20+給与表!$L$10*(P$2-給与表!$T$4+1),(J20/K20+給与表!$M$10)*Q20)))))))))</f>
        <v/>
      </c>
      <c r="Q20" s="392"/>
      <c r="R20" s="357"/>
      <c r="S20" s="357"/>
      <c r="T20" s="357"/>
      <c r="U20" s="227" t="str">
        <f t="shared" si="1"/>
        <v/>
      </c>
      <c r="V20" s="224" t="str">
        <f>IF(給与表!$T$4&gt;V$2,"",IF($H20&lt;V$2,"",IF($E20&gt;V$2,"",IF($E20=V$2,IF($I20=給与表!$J$12,給与表!$J$13,IF($I20=給与表!$K$12,給与表!$K$13,IF($I20=給与表!$L$12,給与表!$L$13,給与表!$M$13*W20))),IF($E20&lt;V$2,IF(P20="",IF($I20=給与表!$J$12,SUMIFS(給与表!$P$13:$P$52,給与表!$B$13:$B$52,V$2-$E20)+給与表!$J$10*(V$2-給与表!$T$4+1),IF($I20=給与表!$K$12,SUMIFS(給与表!$Q$13:$Q$52,給与表!$B$13:$B$52,V$2-$E20)+給与表!$K$10*(V$2-給与表!$T$4+1),IF($I20=給与表!$L$12,SUMIFS(給与表!$R$13:$R$52,給与表!$B$13:$B$52,V$2-$E20)+給与表!$L$10*(V$2-給与表!$T$4+1),(SUMIFS(給与表!$S$13:$S$52,給与表!$B$13:$B$52,V$2-$E20)+給与表!$M$10*(V$2-給与表!$T$4+1))*W20))),IF($I20=給与表!$J$12,P20+給与表!$J$10*(V$2-給与表!$T$4+1),IF($I20=給与表!$K$12,P20+給与表!$K$10*(V$2-給与表!$T$4+1),IF($I20=給与表!$L$12,P20+給与表!$L$10*(V$2-給与表!$T$4+1),(P20/Q20+給与表!$M$10)*W20)))))))))</f>
        <v/>
      </c>
      <c r="W20" s="392"/>
      <c r="X20" s="357"/>
      <c r="Y20" s="357"/>
      <c r="Z20" s="357"/>
      <c r="AA20" s="227" t="str">
        <f t="shared" si="2"/>
        <v/>
      </c>
      <c r="AB20" s="224" t="str">
        <f>IF(給与表!$T$4&gt;AB$2,"",IF($H20&lt;AB$2,"",IF($E20&gt;AB$2,"",IF($E20=AB$2,IF($I20=給与表!$J$12,給与表!$J$13,IF($I20=給与表!$K$12,給与表!$K$13,IF($I20=給与表!$L$12,給与表!$L$13,給与表!$M$13*AC20))),IF($E20&lt;AB$2,IF(V20="",IF($I20=給与表!$J$12,SUMIFS(給与表!$P$13:$P$52,給与表!$B$13:$B$52,AB$2-$E20)+給与表!$J$10*(AB$2-給与表!$T$4+1),IF($I20=給与表!$K$12,SUMIFS(給与表!$Q$13:$Q$52,給与表!$B$13:$B$52,AB$2-$E20)+給与表!$K$10*(AB$2-給与表!$T$4+1),IF($I20=給与表!$L$12,SUMIFS(給与表!$R$13:$R$52,給与表!$B$13:$B$52,AB$2-$E20)+給与表!$L$10*(AB$2-給与表!$T$4+1),(SUMIFS(給与表!$S$13:$S$52,給与表!$B$13:$B$52,AB$2-$E20)+給与表!$M$10*(AB$2-給与表!$T$4+1))*AC20))),IF($I20=給与表!$J$12,V20+給与表!$J$10*(AB$2-給与表!$T$4+1),IF($I20=給与表!$K$12,V20+給与表!$K$10*(AB$2-給与表!$T$4+1),IF($I20=給与表!$L$12,V20+給与表!$L$10*(AB$2-給与表!$T$4+1),(V20/W20+給与表!$M$10)*AC20)))))))))</f>
        <v/>
      </c>
      <c r="AC20" s="392"/>
      <c r="AD20" s="357"/>
      <c r="AE20" s="357"/>
      <c r="AF20" s="357"/>
      <c r="AG20" s="227" t="str">
        <f t="shared" si="3"/>
        <v/>
      </c>
      <c r="AH20" s="224" t="str">
        <f>IF(給与表!$T$4&gt;AH$2,"",IF($H20&lt;AH$2,"",IF($E20&gt;AH$2,"",IF($E20=AH$2,IF($I20=給与表!$J$12,給与表!$J$13,IF($I20=給与表!$K$12,給与表!$K$13,IF($I20=給与表!$L$12,給与表!$L$13,給与表!$M$13*AI20))),IF($E20&lt;AH$2,IF(AB20="",IF($I20=給与表!$J$12,SUMIFS(給与表!$P$13:$P$52,給与表!$B$13:$B$52,AH$2-$E20)+給与表!$J$10*(AH$2-給与表!$T$4+1),IF($I20=給与表!$K$12,SUMIFS(給与表!$Q$13:$Q$52,給与表!$B$13:$B$52,AH$2-$E20)+給与表!$K$10*(AH$2-給与表!$T$4+1),IF($I20=給与表!$L$12,SUMIFS(給与表!$R$13:$R$52,給与表!$B$13:$B$52,AH$2-$E20)+給与表!$L$10*(AH$2-給与表!$T$4+1),(SUMIFS(給与表!$S$13:$S$52,給与表!$B$13:$B$52,AH$2-$E20)+給与表!$M$10*(AH$2-給与表!$T$4+1))*AI20))),IF($I20=給与表!$J$12,AB20+給与表!$J$10*(AH$2-給与表!$T$4+1),IF($I20=給与表!$K$12,AB20+給与表!$K$10*(AH$2-給与表!$T$4+1),IF($I20=給与表!$L$12,AB20+給与表!$L$10*(AH$2-給与表!$T$4+1),(AB20/AC20+給与表!$M$10)*AI20)))))))))</f>
        <v/>
      </c>
      <c r="AI20" s="392"/>
      <c r="AJ20" s="357"/>
      <c r="AK20" s="357"/>
      <c r="AL20" s="357"/>
      <c r="AM20" s="227" t="str">
        <f t="shared" si="4"/>
        <v/>
      </c>
      <c r="AN20" s="224" t="str">
        <f>IF(給与表!$T$4&gt;AN$2,"",IF($H20&lt;AN$2,"",IF($E20&gt;AN$2,"",IF($E20=AN$2,IF($I20=給与表!$J$12,給与表!$J$13,IF($I20=給与表!$K$12,給与表!$K$13,IF($I20=給与表!$L$12,給与表!$L$13,給与表!$M$13*AO20))),IF($E20&lt;AN$2,IF(AH20="",IF($I20=給与表!$J$12,SUMIFS(給与表!$P$13:$P$52,給与表!$B$13:$B$52,AN$2-$E20)+給与表!$J$10*(AN$2-給与表!$T$4+1),IF($I20=給与表!$K$12,SUMIFS(給与表!$Q$13:$Q$52,給与表!$B$13:$B$52,AN$2-$E20)+給与表!$K$10*(AN$2-給与表!$T$4+1),IF($I20=給与表!$L$12,SUMIFS(給与表!$R$13:$R$52,給与表!$B$13:$B$52,AN$2-$E20)+給与表!$L$10*(AN$2-給与表!$T$4+1),(SUMIFS(給与表!$S$13:$S$52,給与表!$B$13:$B$52,AN$2-$E20)+給与表!$M$10*(AN$2-給与表!$T$4+1))*AO20))),IF($I20=給与表!$J$12,AH20+給与表!$J$10*(AN$2-給与表!$T$4+1),IF($I20=給与表!$K$12,AH20+給与表!$K$10*(AN$2-給与表!$T$4+1),IF($I20=給与表!$L$12,AH20+給与表!$L$10*(AN$2-給与表!$T$4+1),(AH20/AI20+給与表!$M$10)*AO20)))))))))</f>
        <v/>
      </c>
      <c r="AO20" s="392"/>
      <c r="AP20" s="357"/>
      <c r="AQ20" s="357"/>
      <c r="AR20" s="357"/>
      <c r="AS20" s="227" t="str">
        <f t="shared" si="5"/>
        <v/>
      </c>
      <c r="AT20" s="224" t="str">
        <f>IF(給与表!$T$4&gt;AT$2,"",IF($H20&lt;AT$2,"",IF($E20&gt;AT$2,"",IF($E20=AT$2,IF($I20=給与表!$J$12,給与表!$J$13,IF($I20=給与表!$K$12,給与表!$K$13,IF($I20=給与表!$L$12,給与表!$L$13,給与表!$M$13*AU20))),IF($E20&lt;AT$2,IF(AN20="",IF($I20=給与表!$J$12,SUMIFS(給与表!$P$13:$P$52,給与表!$B$13:$B$52,AT$2-$E20)+給与表!$J$10*(AT$2-給与表!$T$4+1),IF($I20=給与表!$K$12,SUMIFS(給与表!$Q$13:$Q$52,給与表!$B$13:$B$52,AT$2-$E20)+給与表!$K$10*(AT$2-給与表!$T$4+1),IF($I20=給与表!$L$12,SUMIFS(給与表!$R$13:$R$52,給与表!$B$13:$B$52,AT$2-$E20)+給与表!$L$10*(AT$2-給与表!$T$4+1),(SUMIFS(給与表!$S$13:$S$52,給与表!$B$13:$B$52,AT$2-$E20)+給与表!$M$10*(AT$2-給与表!$T$4+1))*AU20))),IF($I20=給与表!$J$12,AN20+給与表!$J$10*(AT$2-給与表!$T$4+1),IF($I20=給与表!$K$12,AN20+給与表!$K$10*(AT$2-給与表!$T$4+1),IF($I20=給与表!$L$12,AN20+給与表!$L$10*(AT$2-給与表!$T$4+1),(AN20/AO20+給与表!$M$10)*AU20)))))))))</f>
        <v/>
      </c>
      <c r="AU20" s="392"/>
      <c r="AV20" s="357"/>
      <c r="AW20" s="357"/>
      <c r="AX20" s="357"/>
      <c r="AY20" s="227" t="str">
        <f t="shared" si="6"/>
        <v/>
      </c>
      <c r="AZ20" s="224" t="str">
        <f>IF(給与表!$T$4&gt;AZ$2,"",IF($H20&lt;AZ$2,"",IF($E20&gt;AZ$2,"",IF($E20=AZ$2,IF($I20=給与表!$J$12,給与表!$J$13,IF($I20=給与表!$K$12,給与表!$K$13,IF($I20=給与表!$L$12,給与表!$L$13,給与表!$M$13*BA20))),IF($E20&lt;AZ$2,IF(AT20="",IF($I20=給与表!$J$12,SUMIFS(給与表!$P$13:$P$52,給与表!$B$13:$B$52,AZ$2-$E20)+給与表!$J$10*(AZ$2-給与表!$T$4+1),IF($I20=給与表!$K$12,SUMIFS(給与表!$Q$13:$Q$52,給与表!$B$13:$B$52,AZ$2-$E20)+給与表!$K$10*(AZ$2-給与表!$T$4+1),IF($I20=給与表!$L$12,SUMIFS(給与表!$R$13:$R$52,給与表!$B$13:$B$52,AZ$2-$E20)+給与表!$L$10*(AZ$2-給与表!$T$4+1),(SUMIFS(給与表!$S$13:$S$52,給与表!$B$13:$B$52,AZ$2-$E20)+給与表!$M$10*(AZ$2-給与表!$T$4+1))*BA20))),IF($I20=給与表!$J$12,AT20+給与表!$J$10*(AZ$2-給与表!$T$4+1),IF($I20=給与表!$K$12,AT20+給与表!$K$10*(AZ$2-給与表!$T$4+1),IF($I20=給与表!$L$12,AT20+給与表!$L$10*(AZ$2-給与表!$T$4+1),(AT20/AU20+給与表!$M$10)*BA20)))))))))</f>
        <v/>
      </c>
      <c r="BA20" s="392"/>
      <c r="BB20" s="357"/>
      <c r="BC20" s="357"/>
      <c r="BD20" s="357"/>
      <c r="BE20" s="227" t="str">
        <f t="shared" si="7"/>
        <v/>
      </c>
      <c r="BF20" s="224" t="str">
        <f>IF(給与表!$T$4&gt;BF$2,"",IF($H20&lt;BF$2,"",IF($E20&gt;BF$2,"",IF($E20=BF$2,IF($I20=給与表!$J$12,給与表!$J$13,IF($I20=給与表!$K$12,給与表!$K$13,IF($I20=給与表!$L$12,給与表!$L$13,給与表!$M$13*BG20))),IF($E20&lt;BF$2,IF(AZ20="",IF($I20=給与表!$J$12,SUMIFS(給与表!$P$13:$P$52,給与表!$B$13:$B$52,BF$2-$E20)+給与表!$J$10*(BF$2-給与表!$T$4+1),IF($I20=給与表!$K$12,SUMIFS(給与表!$Q$13:$Q$52,給与表!$B$13:$B$52,BF$2-$E20)+給与表!$K$10*(BF$2-給与表!$T$4+1),IF($I20=給与表!$L$12,SUMIFS(給与表!$R$13:$R$52,給与表!$B$13:$B$52,BF$2-$E20)+給与表!$L$10*(BF$2-給与表!$T$4+1),(SUMIFS(給与表!$S$13:$S$52,給与表!$B$13:$B$52,BF$2-$E20)+給与表!$M$10*(BF$2-給与表!$T$4+1))*BG20))),IF($I20=給与表!$J$12,AZ20+給与表!$J$10*(BF$2-給与表!$T$4+1),IF($I20=給与表!$K$12,AZ20+給与表!$K$10*(BF$2-給与表!$T$4+1),IF($I20=給与表!$L$12,AZ20+給与表!$L$10*(BF$2-給与表!$T$4+1),(AZ20/BA20+給与表!$M$10)*BG20)))))))))</f>
        <v/>
      </c>
      <c r="BG20" s="392"/>
      <c r="BH20" s="357"/>
      <c r="BI20" s="357"/>
      <c r="BJ20" s="357"/>
      <c r="BK20" s="227" t="str">
        <f t="shared" si="8"/>
        <v/>
      </c>
      <c r="BL20" s="224" t="str">
        <f>IF(給与表!$T$4&gt;BL$2,"",IF($H20&lt;BL$2,"",IF($E20&gt;BL$2,"",IF($E20=BL$2,IF($I20=給与表!$J$12,給与表!$J$13,IF($I20=給与表!$K$12,給与表!$K$13,IF($I20=給与表!$L$12,給与表!$L$13,給与表!$M$13*BM20))),IF($E20&lt;BL$2,IF(BF20="",IF($I20=給与表!$J$12,SUMIFS(給与表!$P$13:$P$52,給与表!$B$13:$B$52,BL$2-$E20)+給与表!$J$10*(BL$2-給与表!$T$4+1),IF($I20=給与表!$K$12,SUMIFS(給与表!$Q$13:$Q$52,給与表!$B$13:$B$52,BL$2-$E20)+給与表!$K$10*(BL$2-給与表!$T$4+1),IF($I20=給与表!$L$12,SUMIFS(給与表!$R$13:$R$52,給与表!$B$13:$B$52,BL$2-$E20)+給与表!$L$10*(BL$2-給与表!$T$4+1),(SUMIFS(給与表!$S$13:$S$52,給与表!$B$13:$B$52,BL$2-$E20)+給与表!$M$10*(BL$2-給与表!$T$4+1))*BM20))),IF($I20=給与表!$J$12,BF20+給与表!$J$10*(BL$2-給与表!$T$4+1),IF($I20=給与表!$K$12,BF20+給与表!$K$10*(BL$2-給与表!$T$4+1),IF($I20=給与表!$L$12,BF20+給与表!$L$10*(BL$2-給与表!$T$4+1),(BF20/BG20+給与表!$M$10)*BM20)))))))))</f>
        <v/>
      </c>
      <c r="BM20" s="392"/>
      <c r="BN20" s="357"/>
      <c r="BO20" s="357"/>
      <c r="BP20" s="357"/>
      <c r="BQ20" s="227" t="str">
        <f t="shared" si="9"/>
        <v/>
      </c>
    </row>
    <row r="21" spans="1:69">
      <c r="A21" s="20">
        <f t="shared" si="10"/>
        <v>16</v>
      </c>
      <c r="B21" s="359"/>
      <c r="C21" s="358"/>
      <c r="D21" s="359"/>
      <c r="E21" s="6" t="str">
        <f t="shared" si="11"/>
        <v/>
      </c>
      <c r="F21" s="358"/>
      <c r="G21" s="359"/>
      <c r="H21" s="6" t="str">
        <f t="shared" si="12"/>
        <v/>
      </c>
      <c r="I21" s="360"/>
      <c r="J21" s="224" t="str">
        <f>IF(給与表!$T$4&gt;J$2,"",IF($H21&lt;J$2,"",IF($E21&gt;J$2,"",IF($E21=J$2,IF($I21=給与表!$J$12,給与表!$J$13,IF($I21=給与表!$K$12,給与表!$K$13,IF($I21=給与表!$L$12,給与表!$L$13,給与表!$M$13*K21))),IF($E21&lt;J$2,IF($I21=給与表!$J$12,SUMIFS(給与表!$P$13:$P$52,給与表!$B$13:$B$52,J$2-$E21)+給与表!$J$10*(J$2-給与表!$T$4+1),IF($I21=給与表!$K$12,SUMIFS(給与表!$Q$13:$Q$52,給与表!$B$13:$B$52,J$2-$E21)+給与表!$K$10*(J$2-給与表!$T$4+1),IF($I21=給与表!$L$12,SUMIFS(給与表!$R$13:$R$52,給与表!$B$13:$B$52,J$2-$E21)+給与表!$L$10*(J$2-給与表!$T$4+1),(SUMIFS(給与表!$S$13:$S$52,給与表!$B$13:$B$52,J$2-$E21)+給与表!$M$10*(J$2-給与表!$T$4+1))*K21))))))))</f>
        <v/>
      </c>
      <c r="K21" s="392"/>
      <c r="L21" s="357"/>
      <c r="M21" s="357"/>
      <c r="N21" s="357"/>
      <c r="O21" s="227" t="str">
        <f t="shared" si="0"/>
        <v/>
      </c>
      <c r="P21" s="224" t="str">
        <f>IF(給与表!$T$4&gt;P$2,"",IF($H21&lt;P$2,"",IF($E21&gt;P$2,"",IF($E21=P$2,IF($I21=給与表!$J$12,給与表!$J$13,IF($I21=給与表!$K$12,給与表!$K$13,IF($I21=給与表!$L$12,給与表!$L$13,給与表!$M$13*Q21))),IF($E21&lt;P$2,IF(J21="",IF($I21=給与表!$J$12,SUMIFS(給与表!$P$13:$P$52,給与表!$B$13:$B$52,P$2-$E21)+給与表!$J$10*(P$2-給与表!$T$4+1),IF($I21=給与表!$K$12,SUMIFS(給与表!$Q$13:$Q$52,給与表!$B$13:$B$52,P$2-$E21)+給与表!$K$10*(P$2-給与表!$T$4+1),IF($I21=給与表!$L$12,SUMIFS(給与表!$R$13:$R$52,給与表!$B$13:$B$52,P$2-$E21)+給与表!$L$10*(P$2-給与表!$T$4+1),(SUMIFS(給与表!$S$13:$S$52,給与表!$B$13:$B$52,P$2-$E21)+給与表!$M$10*(P$2-給与表!$T$4+1))*Q21))),IF($I21=給与表!$J$12,J21+給与表!$J$10*(P$2-給与表!$T$4+1),IF($I21=給与表!$K$12,J21+給与表!$K$10*(P$2-給与表!$T$4+1),IF($I21=給与表!$L$12,J21+給与表!$L$10*(P$2-給与表!$T$4+1),(J21/K21+給与表!$M$10)*Q21)))))))))</f>
        <v/>
      </c>
      <c r="Q21" s="392"/>
      <c r="R21" s="357"/>
      <c r="S21" s="357"/>
      <c r="T21" s="357"/>
      <c r="U21" s="227" t="str">
        <f t="shared" si="1"/>
        <v/>
      </c>
      <c r="V21" s="224" t="str">
        <f>IF(給与表!$T$4&gt;V$2,"",IF($H21&lt;V$2,"",IF($E21&gt;V$2,"",IF($E21=V$2,IF($I21=給与表!$J$12,給与表!$J$13,IF($I21=給与表!$K$12,給与表!$K$13,IF($I21=給与表!$L$12,給与表!$L$13,給与表!$M$13*W21))),IF($E21&lt;V$2,IF(P21="",IF($I21=給与表!$J$12,SUMIFS(給与表!$P$13:$P$52,給与表!$B$13:$B$52,V$2-$E21)+給与表!$J$10*(V$2-給与表!$T$4+1),IF($I21=給与表!$K$12,SUMIFS(給与表!$Q$13:$Q$52,給与表!$B$13:$B$52,V$2-$E21)+給与表!$K$10*(V$2-給与表!$T$4+1),IF($I21=給与表!$L$12,SUMIFS(給与表!$R$13:$R$52,給与表!$B$13:$B$52,V$2-$E21)+給与表!$L$10*(V$2-給与表!$T$4+1),(SUMIFS(給与表!$S$13:$S$52,給与表!$B$13:$B$52,V$2-$E21)+給与表!$M$10*(V$2-給与表!$T$4+1))*W21))),IF($I21=給与表!$J$12,P21+給与表!$J$10*(V$2-給与表!$T$4+1),IF($I21=給与表!$K$12,P21+給与表!$K$10*(V$2-給与表!$T$4+1),IF($I21=給与表!$L$12,P21+給与表!$L$10*(V$2-給与表!$T$4+1),(P21/Q21+給与表!$M$10)*W21)))))))))</f>
        <v/>
      </c>
      <c r="W21" s="392"/>
      <c r="X21" s="357"/>
      <c r="Y21" s="357"/>
      <c r="Z21" s="357"/>
      <c r="AA21" s="227" t="str">
        <f t="shared" si="2"/>
        <v/>
      </c>
      <c r="AB21" s="224" t="str">
        <f>IF(給与表!$T$4&gt;AB$2,"",IF($H21&lt;AB$2,"",IF($E21&gt;AB$2,"",IF($E21=AB$2,IF($I21=給与表!$J$12,給与表!$J$13,IF($I21=給与表!$K$12,給与表!$K$13,IF($I21=給与表!$L$12,給与表!$L$13,給与表!$M$13*AC21))),IF($E21&lt;AB$2,IF(V21="",IF($I21=給与表!$J$12,SUMIFS(給与表!$P$13:$P$52,給与表!$B$13:$B$52,AB$2-$E21)+給与表!$J$10*(AB$2-給与表!$T$4+1),IF($I21=給与表!$K$12,SUMIFS(給与表!$Q$13:$Q$52,給与表!$B$13:$B$52,AB$2-$E21)+給与表!$K$10*(AB$2-給与表!$T$4+1),IF($I21=給与表!$L$12,SUMIFS(給与表!$R$13:$R$52,給与表!$B$13:$B$52,AB$2-$E21)+給与表!$L$10*(AB$2-給与表!$T$4+1),(SUMIFS(給与表!$S$13:$S$52,給与表!$B$13:$B$52,AB$2-$E21)+給与表!$M$10*(AB$2-給与表!$T$4+1))*AC21))),IF($I21=給与表!$J$12,V21+給与表!$J$10*(AB$2-給与表!$T$4+1),IF($I21=給与表!$K$12,V21+給与表!$K$10*(AB$2-給与表!$T$4+1),IF($I21=給与表!$L$12,V21+給与表!$L$10*(AB$2-給与表!$T$4+1),(V21/W21+給与表!$M$10)*AC21)))))))))</f>
        <v/>
      </c>
      <c r="AC21" s="392"/>
      <c r="AD21" s="357"/>
      <c r="AE21" s="357"/>
      <c r="AF21" s="357"/>
      <c r="AG21" s="227" t="str">
        <f t="shared" si="3"/>
        <v/>
      </c>
      <c r="AH21" s="224" t="str">
        <f>IF(給与表!$T$4&gt;AH$2,"",IF($H21&lt;AH$2,"",IF($E21&gt;AH$2,"",IF($E21=AH$2,IF($I21=給与表!$J$12,給与表!$J$13,IF($I21=給与表!$K$12,給与表!$K$13,IF($I21=給与表!$L$12,給与表!$L$13,給与表!$M$13*AI21))),IF($E21&lt;AH$2,IF(AB21="",IF($I21=給与表!$J$12,SUMIFS(給与表!$P$13:$P$52,給与表!$B$13:$B$52,AH$2-$E21)+給与表!$J$10*(AH$2-給与表!$T$4+1),IF($I21=給与表!$K$12,SUMIFS(給与表!$Q$13:$Q$52,給与表!$B$13:$B$52,AH$2-$E21)+給与表!$K$10*(AH$2-給与表!$T$4+1),IF($I21=給与表!$L$12,SUMIFS(給与表!$R$13:$R$52,給与表!$B$13:$B$52,AH$2-$E21)+給与表!$L$10*(AH$2-給与表!$T$4+1),(SUMIFS(給与表!$S$13:$S$52,給与表!$B$13:$B$52,AH$2-$E21)+給与表!$M$10*(AH$2-給与表!$T$4+1))*AI21))),IF($I21=給与表!$J$12,AB21+給与表!$J$10*(AH$2-給与表!$T$4+1),IF($I21=給与表!$K$12,AB21+給与表!$K$10*(AH$2-給与表!$T$4+1),IF($I21=給与表!$L$12,AB21+給与表!$L$10*(AH$2-給与表!$T$4+1),(AB21/AC21+給与表!$M$10)*AI21)))))))))</f>
        <v/>
      </c>
      <c r="AI21" s="392"/>
      <c r="AJ21" s="357"/>
      <c r="AK21" s="357"/>
      <c r="AL21" s="357"/>
      <c r="AM21" s="227" t="str">
        <f t="shared" si="4"/>
        <v/>
      </c>
      <c r="AN21" s="224" t="str">
        <f>IF(給与表!$T$4&gt;AN$2,"",IF($H21&lt;AN$2,"",IF($E21&gt;AN$2,"",IF($E21=AN$2,IF($I21=給与表!$J$12,給与表!$J$13,IF($I21=給与表!$K$12,給与表!$K$13,IF($I21=給与表!$L$12,給与表!$L$13,給与表!$M$13*AO21))),IF($E21&lt;AN$2,IF(AH21="",IF($I21=給与表!$J$12,SUMIFS(給与表!$P$13:$P$52,給与表!$B$13:$B$52,AN$2-$E21)+給与表!$J$10*(AN$2-給与表!$T$4+1),IF($I21=給与表!$K$12,SUMIFS(給与表!$Q$13:$Q$52,給与表!$B$13:$B$52,AN$2-$E21)+給与表!$K$10*(AN$2-給与表!$T$4+1),IF($I21=給与表!$L$12,SUMIFS(給与表!$R$13:$R$52,給与表!$B$13:$B$52,AN$2-$E21)+給与表!$L$10*(AN$2-給与表!$T$4+1),(SUMIFS(給与表!$S$13:$S$52,給与表!$B$13:$B$52,AN$2-$E21)+給与表!$M$10*(AN$2-給与表!$T$4+1))*AO21))),IF($I21=給与表!$J$12,AH21+給与表!$J$10*(AN$2-給与表!$T$4+1),IF($I21=給与表!$K$12,AH21+給与表!$K$10*(AN$2-給与表!$T$4+1),IF($I21=給与表!$L$12,AH21+給与表!$L$10*(AN$2-給与表!$T$4+1),(AH21/AI21+給与表!$M$10)*AO21)))))))))</f>
        <v/>
      </c>
      <c r="AO21" s="392"/>
      <c r="AP21" s="357"/>
      <c r="AQ21" s="357"/>
      <c r="AR21" s="357"/>
      <c r="AS21" s="227" t="str">
        <f t="shared" si="5"/>
        <v/>
      </c>
      <c r="AT21" s="224" t="str">
        <f>IF(給与表!$T$4&gt;AT$2,"",IF($H21&lt;AT$2,"",IF($E21&gt;AT$2,"",IF($E21=AT$2,IF($I21=給与表!$J$12,給与表!$J$13,IF($I21=給与表!$K$12,給与表!$K$13,IF($I21=給与表!$L$12,給与表!$L$13,給与表!$M$13*AU21))),IF($E21&lt;AT$2,IF(AN21="",IF($I21=給与表!$J$12,SUMIFS(給与表!$P$13:$P$52,給与表!$B$13:$B$52,AT$2-$E21)+給与表!$J$10*(AT$2-給与表!$T$4+1),IF($I21=給与表!$K$12,SUMIFS(給与表!$Q$13:$Q$52,給与表!$B$13:$B$52,AT$2-$E21)+給与表!$K$10*(AT$2-給与表!$T$4+1),IF($I21=給与表!$L$12,SUMIFS(給与表!$R$13:$R$52,給与表!$B$13:$B$52,AT$2-$E21)+給与表!$L$10*(AT$2-給与表!$T$4+1),(SUMIFS(給与表!$S$13:$S$52,給与表!$B$13:$B$52,AT$2-$E21)+給与表!$M$10*(AT$2-給与表!$T$4+1))*AU21))),IF($I21=給与表!$J$12,AN21+給与表!$J$10*(AT$2-給与表!$T$4+1),IF($I21=給与表!$K$12,AN21+給与表!$K$10*(AT$2-給与表!$T$4+1),IF($I21=給与表!$L$12,AN21+給与表!$L$10*(AT$2-給与表!$T$4+1),(AN21/AO21+給与表!$M$10)*AU21)))))))))</f>
        <v/>
      </c>
      <c r="AU21" s="392"/>
      <c r="AV21" s="357"/>
      <c r="AW21" s="357"/>
      <c r="AX21" s="357"/>
      <c r="AY21" s="227" t="str">
        <f t="shared" si="6"/>
        <v/>
      </c>
      <c r="AZ21" s="224" t="str">
        <f>IF(給与表!$T$4&gt;AZ$2,"",IF($H21&lt;AZ$2,"",IF($E21&gt;AZ$2,"",IF($E21=AZ$2,IF($I21=給与表!$J$12,給与表!$J$13,IF($I21=給与表!$K$12,給与表!$K$13,IF($I21=給与表!$L$12,給与表!$L$13,給与表!$M$13*BA21))),IF($E21&lt;AZ$2,IF(AT21="",IF($I21=給与表!$J$12,SUMIFS(給与表!$P$13:$P$52,給与表!$B$13:$B$52,AZ$2-$E21)+給与表!$J$10*(AZ$2-給与表!$T$4+1),IF($I21=給与表!$K$12,SUMIFS(給与表!$Q$13:$Q$52,給与表!$B$13:$B$52,AZ$2-$E21)+給与表!$K$10*(AZ$2-給与表!$T$4+1),IF($I21=給与表!$L$12,SUMIFS(給与表!$R$13:$R$52,給与表!$B$13:$B$52,AZ$2-$E21)+給与表!$L$10*(AZ$2-給与表!$T$4+1),(SUMIFS(給与表!$S$13:$S$52,給与表!$B$13:$B$52,AZ$2-$E21)+給与表!$M$10*(AZ$2-給与表!$T$4+1))*BA21))),IF($I21=給与表!$J$12,AT21+給与表!$J$10*(AZ$2-給与表!$T$4+1),IF($I21=給与表!$K$12,AT21+給与表!$K$10*(AZ$2-給与表!$T$4+1),IF($I21=給与表!$L$12,AT21+給与表!$L$10*(AZ$2-給与表!$T$4+1),(AT21/AU21+給与表!$M$10)*BA21)))))))))</f>
        <v/>
      </c>
      <c r="BA21" s="392"/>
      <c r="BB21" s="357"/>
      <c r="BC21" s="357"/>
      <c r="BD21" s="357"/>
      <c r="BE21" s="227" t="str">
        <f t="shared" si="7"/>
        <v/>
      </c>
      <c r="BF21" s="224" t="str">
        <f>IF(給与表!$T$4&gt;BF$2,"",IF($H21&lt;BF$2,"",IF($E21&gt;BF$2,"",IF($E21=BF$2,IF($I21=給与表!$J$12,給与表!$J$13,IF($I21=給与表!$K$12,給与表!$K$13,IF($I21=給与表!$L$12,給与表!$L$13,給与表!$M$13*BG21))),IF($E21&lt;BF$2,IF(AZ21="",IF($I21=給与表!$J$12,SUMIFS(給与表!$P$13:$P$52,給与表!$B$13:$B$52,BF$2-$E21)+給与表!$J$10*(BF$2-給与表!$T$4+1),IF($I21=給与表!$K$12,SUMIFS(給与表!$Q$13:$Q$52,給与表!$B$13:$B$52,BF$2-$E21)+給与表!$K$10*(BF$2-給与表!$T$4+1),IF($I21=給与表!$L$12,SUMIFS(給与表!$R$13:$R$52,給与表!$B$13:$B$52,BF$2-$E21)+給与表!$L$10*(BF$2-給与表!$T$4+1),(SUMIFS(給与表!$S$13:$S$52,給与表!$B$13:$B$52,BF$2-$E21)+給与表!$M$10*(BF$2-給与表!$T$4+1))*BG21))),IF($I21=給与表!$J$12,AZ21+給与表!$J$10*(BF$2-給与表!$T$4+1),IF($I21=給与表!$K$12,AZ21+給与表!$K$10*(BF$2-給与表!$T$4+1),IF($I21=給与表!$L$12,AZ21+給与表!$L$10*(BF$2-給与表!$T$4+1),(AZ21/BA21+給与表!$M$10)*BG21)))))))))</f>
        <v/>
      </c>
      <c r="BG21" s="392"/>
      <c r="BH21" s="357"/>
      <c r="BI21" s="357"/>
      <c r="BJ21" s="357"/>
      <c r="BK21" s="227" t="str">
        <f t="shared" si="8"/>
        <v/>
      </c>
      <c r="BL21" s="224" t="str">
        <f>IF(給与表!$T$4&gt;BL$2,"",IF($H21&lt;BL$2,"",IF($E21&gt;BL$2,"",IF($E21=BL$2,IF($I21=給与表!$J$12,給与表!$J$13,IF($I21=給与表!$K$12,給与表!$K$13,IF($I21=給与表!$L$12,給与表!$L$13,給与表!$M$13*BM21))),IF($E21&lt;BL$2,IF(BF21="",IF($I21=給与表!$J$12,SUMIFS(給与表!$P$13:$P$52,給与表!$B$13:$B$52,BL$2-$E21)+給与表!$J$10*(BL$2-給与表!$T$4+1),IF($I21=給与表!$K$12,SUMIFS(給与表!$Q$13:$Q$52,給与表!$B$13:$B$52,BL$2-$E21)+給与表!$K$10*(BL$2-給与表!$T$4+1),IF($I21=給与表!$L$12,SUMIFS(給与表!$R$13:$R$52,給与表!$B$13:$B$52,BL$2-$E21)+給与表!$L$10*(BL$2-給与表!$T$4+1),(SUMIFS(給与表!$S$13:$S$52,給与表!$B$13:$B$52,BL$2-$E21)+給与表!$M$10*(BL$2-給与表!$T$4+1))*BM21))),IF($I21=給与表!$J$12,BF21+給与表!$J$10*(BL$2-給与表!$T$4+1),IF($I21=給与表!$K$12,BF21+給与表!$K$10*(BL$2-給与表!$T$4+1),IF($I21=給与表!$L$12,BF21+給与表!$L$10*(BL$2-給与表!$T$4+1),(BF21/BG21+給与表!$M$10)*BM21)))))))))</f>
        <v/>
      </c>
      <c r="BM21" s="392"/>
      <c r="BN21" s="357"/>
      <c r="BO21" s="357"/>
      <c r="BP21" s="357"/>
      <c r="BQ21" s="227" t="str">
        <f t="shared" si="9"/>
        <v/>
      </c>
    </row>
    <row r="22" spans="1:69">
      <c r="A22" s="20">
        <f t="shared" si="10"/>
        <v>17</v>
      </c>
      <c r="B22" s="359"/>
      <c r="C22" s="358"/>
      <c r="D22" s="359"/>
      <c r="E22" s="6" t="str">
        <f t="shared" si="11"/>
        <v/>
      </c>
      <c r="F22" s="359"/>
      <c r="G22" s="359"/>
      <c r="H22" s="6" t="str">
        <f t="shared" si="12"/>
        <v/>
      </c>
      <c r="I22" s="360"/>
      <c r="J22" s="224" t="str">
        <f>IF(給与表!$T$4&gt;J$2,"",IF($H22&lt;J$2,"",IF($E22&gt;J$2,"",IF($E22=J$2,IF($I22=給与表!$J$12,給与表!$J$13,IF($I22=給与表!$K$12,給与表!$K$13,IF($I22=給与表!$L$12,給与表!$L$13,給与表!$M$13*K22))),IF($E22&lt;J$2,IF($I22=給与表!$J$12,SUMIFS(給与表!$P$13:$P$52,給与表!$B$13:$B$52,J$2-$E22)+給与表!$J$10*(J$2-給与表!$T$4+1),IF($I22=給与表!$K$12,SUMIFS(給与表!$Q$13:$Q$52,給与表!$B$13:$B$52,J$2-$E22)+給与表!$K$10*(J$2-給与表!$T$4+1),IF($I22=給与表!$L$12,SUMIFS(給与表!$R$13:$R$52,給与表!$B$13:$B$52,J$2-$E22)+給与表!$L$10*(J$2-給与表!$T$4+1),(SUMIFS(給与表!$S$13:$S$52,給与表!$B$13:$B$52,J$2-$E22)+給与表!$M$10*(J$2-給与表!$T$4+1))*K22))))))))</f>
        <v/>
      </c>
      <c r="K22" s="392"/>
      <c r="L22" s="357"/>
      <c r="M22" s="357"/>
      <c r="N22" s="357"/>
      <c r="O22" s="227" t="str">
        <f t="shared" si="0"/>
        <v/>
      </c>
      <c r="P22" s="224" t="str">
        <f>IF(給与表!$T$4&gt;P$2,"",IF($H22&lt;P$2,"",IF($E22&gt;P$2,"",IF($E22=P$2,IF($I22=給与表!$J$12,給与表!$J$13,IF($I22=給与表!$K$12,給与表!$K$13,IF($I22=給与表!$L$12,給与表!$L$13,給与表!$M$13*Q22))),IF($E22&lt;P$2,IF(J22="",IF($I22=給与表!$J$12,SUMIFS(給与表!$P$13:$P$52,給与表!$B$13:$B$52,P$2-$E22)+給与表!$J$10*(P$2-給与表!$T$4+1),IF($I22=給与表!$K$12,SUMIFS(給与表!$Q$13:$Q$52,給与表!$B$13:$B$52,P$2-$E22)+給与表!$K$10*(P$2-給与表!$T$4+1),IF($I22=給与表!$L$12,SUMIFS(給与表!$R$13:$R$52,給与表!$B$13:$B$52,P$2-$E22)+給与表!$L$10*(P$2-給与表!$T$4+1),(SUMIFS(給与表!$S$13:$S$52,給与表!$B$13:$B$52,P$2-$E22)+給与表!$M$10*(P$2-給与表!$T$4+1))*Q22))),IF($I22=給与表!$J$12,J22+給与表!$J$10*(P$2-給与表!$T$4+1),IF($I22=給与表!$K$12,J22+給与表!$K$10*(P$2-給与表!$T$4+1),IF($I22=給与表!$L$12,J22+給与表!$L$10*(P$2-給与表!$T$4+1),(J22/K22+給与表!$M$10)*Q22)))))))))</f>
        <v/>
      </c>
      <c r="Q22" s="392"/>
      <c r="R22" s="357"/>
      <c r="S22" s="357"/>
      <c r="T22" s="357"/>
      <c r="U22" s="227" t="str">
        <f t="shared" si="1"/>
        <v/>
      </c>
      <c r="V22" s="224" t="str">
        <f>IF(給与表!$T$4&gt;V$2,"",IF($H22&lt;V$2,"",IF($E22&gt;V$2,"",IF($E22=V$2,IF($I22=給与表!$J$12,給与表!$J$13,IF($I22=給与表!$K$12,給与表!$K$13,IF($I22=給与表!$L$12,給与表!$L$13,給与表!$M$13*W22))),IF($E22&lt;V$2,IF(P22="",IF($I22=給与表!$J$12,SUMIFS(給与表!$P$13:$P$52,給与表!$B$13:$B$52,V$2-$E22)+給与表!$J$10*(V$2-給与表!$T$4+1),IF($I22=給与表!$K$12,SUMIFS(給与表!$Q$13:$Q$52,給与表!$B$13:$B$52,V$2-$E22)+給与表!$K$10*(V$2-給与表!$T$4+1),IF($I22=給与表!$L$12,SUMIFS(給与表!$R$13:$R$52,給与表!$B$13:$B$52,V$2-$E22)+給与表!$L$10*(V$2-給与表!$T$4+1),(SUMIFS(給与表!$S$13:$S$52,給与表!$B$13:$B$52,V$2-$E22)+給与表!$M$10*(V$2-給与表!$T$4+1))*W22))),IF($I22=給与表!$J$12,P22+給与表!$J$10*(V$2-給与表!$T$4+1),IF($I22=給与表!$K$12,P22+給与表!$K$10*(V$2-給与表!$T$4+1),IF($I22=給与表!$L$12,P22+給与表!$L$10*(V$2-給与表!$T$4+1),(P22/Q22+給与表!$M$10)*W22)))))))))</f>
        <v/>
      </c>
      <c r="W22" s="392"/>
      <c r="X22" s="357"/>
      <c r="Y22" s="357"/>
      <c r="Z22" s="357"/>
      <c r="AA22" s="227" t="str">
        <f t="shared" si="2"/>
        <v/>
      </c>
      <c r="AB22" s="224" t="str">
        <f>IF(給与表!$T$4&gt;AB$2,"",IF($H22&lt;AB$2,"",IF($E22&gt;AB$2,"",IF($E22=AB$2,IF($I22=給与表!$J$12,給与表!$J$13,IF($I22=給与表!$K$12,給与表!$K$13,IF($I22=給与表!$L$12,給与表!$L$13,給与表!$M$13*AC22))),IF($E22&lt;AB$2,IF(V22="",IF($I22=給与表!$J$12,SUMIFS(給与表!$P$13:$P$52,給与表!$B$13:$B$52,AB$2-$E22)+給与表!$J$10*(AB$2-給与表!$T$4+1),IF($I22=給与表!$K$12,SUMIFS(給与表!$Q$13:$Q$52,給与表!$B$13:$B$52,AB$2-$E22)+給与表!$K$10*(AB$2-給与表!$T$4+1),IF($I22=給与表!$L$12,SUMIFS(給与表!$R$13:$R$52,給与表!$B$13:$B$52,AB$2-$E22)+給与表!$L$10*(AB$2-給与表!$T$4+1),(SUMIFS(給与表!$S$13:$S$52,給与表!$B$13:$B$52,AB$2-$E22)+給与表!$M$10*(AB$2-給与表!$T$4+1))*AC22))),IF($I22=給与表!$J$12,V22+給与表!$J$10*(AB$2-給与表!$T$4+1),IF($I22=給与表!$K$12,V22+給与表!$K$10*(AB$2-給与表!$T$4+1),IF($I22=給与表!$L$12,V22+給与表!$L$10*(AB$2-給与表!$T$4+1),(V22/W22+給与表!$M$10)*AC22)))))))))</f>
        <v/>
      </c>
      <c r="AC22" s="392"/>
      <c r="AD22" s="357"/>
      <c r="AE22" s="357"/>
      <c r="AF22" s="357"/>
      <c r="AG22" s="227" t="str">
        <f t="shared" si="3"/>
        <v/>
      </c>
      <c r="AH22" s="224" t="str">
        <f>IF(給与表!$T$4&gt;AH$2,"",IF($H22&lt;AH$2,"",IF($E22&gt;AH$2,"",IF($E22=AH$2,IF($I22=給与表!$J$12,給与表!$J$13,IF($I22=給与表!$K$12,給与表!$K$13,IF($I22=給与表!$L$12,給与表!$L$13,給与表!$M$13*AI22))),IF($E22&lt;AH$2,IF(AB22="",IF($I22=給与表!$J$12,SUMIFS(給与表!$P$13:$P$52,給与表!$B$13:$B$52,AH$2-$E22)+給与表!$J$10*(AH$2-給与表!$T$4+1),IF($I22=給与表!$K$12,SUMIFS(給与表!$Q$13:$Q$52,給与表!$B$13:$B$52,AH$2-$E22)+給与表!$K$10*(AH$2-給与表!$T$4+1),IF($I22=給与表!$L$12,SUMIFS(給与表!$R$13:$R$52,給与表!$B$13:$B$52,AH$2-$E22)+給与表!$L$10*(AH$2-給与表!$T$4+1),(SUMIFS(給与表!$S$13:$S$52,給与表!$B$13:$B$52,AH$2-$E22)+給与表!$M$10*(AH$2-給与表!$T$4+1))*AI22))),IF($I22=給与表!$J$12,AB22+給与表!$J$10*(AH$2-給与表!$T$4+1),IF($I22=給与表!$K$12,AB22+給与表!$K$10*(AH$2-給与表!$T$4+1),IF($I22=給与表!$L$12,AB22+給与表!$L$10*(AH$2-給与表!$T$4+1),(AB22/AC22+給与表!$M$10)*AI22)))))))))</f>
        <v/>
      </c>
      <c r="AI22" s="392"/>
      <c r="AJ22" s="357"/>
      <c r="AK22" s="357"/>
      <c r="AL22" s="357"/>
      <c r="AM22" s="227" t="str">
        <f t="shared" si="4"/>
        <v/>
      </c>
      <c r="AN22" s="224" t="str">
        <f>IF(給与表!$T$4&gt;AN$2,"",IF($H22&lt;AN$2,"",IF($E22&gt;AN$2,"",IF($E22=AN$2,IF($I22=給与表!$J$12,給与表!$J$13,IF($I22=給与表!$K$12,給与表!$K$13,IF($I22=給与表!$L$12,給与表!$L$13,給与表!$M$13*AO22))),IF($E22&lt;AN$2,IF(AH22="",IF($I22=給与表!$J$12,SUMIFS(給与表!$P$13:$P$52,給与表!$B$13:$B$52,AN$2-$E22)+給与表!$J$10*(AN$2-給与表!$T$4+1),IF($I22=給与表!$K$12,SUMIFS(給与表!$Q$13:$Q$52,給与表!$B$13:$B$52,AN$2-$E22)+給与表!$K$10*(AN$2-給与表!$T$4+1),IF($I22=給与表!$L$12,SUMIFS(給与表!$R$13:$R$52,給与表!$B$13:$B$52,AN$2-$E22)+給与表!$L$10*(AN$2-給与表!$T$4+1),(SUMIFS(給与表!$S$13:$S$52,給与表!$B$13:$B$52,AN$2-$E22)+給与表!$M$10*(AN$2-給与表!$T$4+1))*AO22))),IF($I22=給与表!$J$12,AH22+給与表!$J$10*(AN$2-給与表!$T$4+1),IF($I22=給与表!$K$12,AH22+給与表!$K$10*(AN$2-給与表!$T$4+1),IF($I22=給与表!$L$12,AH22+給与表!$L$10*(AN$2-給与表!$T$4+1),(AH22/AI22+給与表!$M$10)*AO22)))))))))</f>
        <v/>
      </c>
      <c r="AO22" s="392"/>
      <c r="AP22" s="357"/>
      <c r="AQ22" s="357"/>
      <c r="AR22" s="357"/>
      <c r="AS22" s="227" t="str">
        <f t="shared" si="5"/>
        <v/>
      </c>
      <c r="AT22" s="224" t="str">
        <f>IF(給与表!$T$4&gt;AT$2,"",IF($H22&lt;AT$2,"",IF($E22&gt;AT$2,"",IF($E22=AT$2,IF($I22=給与表!$J$12,給与表!$J$13,IF($I22=給与表!$K$12,給与表!$K$13,IF($I22=給与表!$L$12,給与表!$L$13,給与表!$M$13*AU22))),IF($E22&lt;AT$2,IF(AN22="",IF($I22=給与表!$J$12,SUMIFS(給与表!$P$13:$P$52,給与表!$B$13:$B$52,AT$2-$E22)+給与表!$J$10*(AT$2-給与表!$T$4+1),IF($I22=給与表!$K$12,SUMIFS(給与表!$Q$13:$Q$52,給与表!$B$13:$B$52,AT$2-$E22)+給与表!$K$10*(AT$2-給与表!$T$4+1),IF($I22=給与表!$L$12,SUMIFS(給与表!$R$13:$R$52,給与表!$B$13:$B$52,AT$2-$E22)+給与表!$L$10*(AT$2-給与表!$T$4+1),(SUMIFS(給与表!$S$13:$S$52,給与表!$B$13:$B$52,AT$2-$E22)+給与表!$M$10*(AT$2-給与表!$T$4+1))*AU22))),IF($I22=給与表!$J$12,AN22+給与表!$J$10*(AT$2-給与表!$T$4+1),IF($I22=給与表!$K$12,AN22+給与表!$K$10*(AT$2-給与表!$T$4+1),IF($I22=給与表!$L$12,AN22+給与表!$L$10*(AT$2-給与表!$T$4+1),(AN22/AO22+給与表!$M$10)*AU22)))))))))</f>
        <v/>
      </c>
      <c r="AU22" s="392"/>
      <c r="AV22" s="357"/>
      <c r="AW22" s="357"/>
      <c r="AX22" s="357"/>
      <c r="AY22" s="227" t="str">
        <f t="shared" si="6"/>
        <v/>
      </c>
      <c r="AZ22" s="224" t="str">
        <f>IF(給与表!$T$4&gt;AZ$2,"",IF($H22&lt;AZ$2,"",IF($E22&gt;AZ$2,"",IF($E22=AZ$2,IF($I22=給与表!$J$12,給与表!$J$13,IF($I22=給与表!$K$12,給与表!$K$13,IF($I22=給与表!$L$12,給与表!$L$13,給与表!$M$13*BA22))),IF($E22&lt;AZ$2,IF(AT22="",IF($I22=給与表!$J$12,SUMIFS(給与表!$P$13:$P$52,給与表!$B$13:$B$52,AZ$2-$E22)+給与表!$J$10*(AZ$2-給与表!$T$4+1),IF($I22=給与表!$K$12,SUMIFS(給与表!$Q$13:$Q$52,給与表!$B$13:$B$52,AZ$2-$E22)+給与表!$K$10*(AZ$2-給与表!$T$4+1),IF($I22=給与表!$L$12,SUMIFS(給与表!$R$13:$R$52,給与表!$B$13:$B$52,AZ$2-$E22)+給与表!$L$10*(AZ$2-給与表!$T$4+1),(SUMIFS(給与表!$S$13:$S$52,給与表!$B$13:$B$52,AZ$2-$E22)+給与表!$M$10*(AZ$2-給与表!$T$4+1))*BA22))),IF($I22=給与表!$J$12,AT22+給与表!$J$10*(AZ$2-給与表!$T$4+1),IF($I22=給与表!$K$12,AT22+給与表!$K$10*(AZ$2-給与表!$T$4+1),IF($I22=給与表!$L$12,AT22+給与表!$L$10*(AZ$2-給与表!$T$4+1),(AT22/AU22+給与表!$M$10)*BA22)))))))))</f>
        <v/>
      </c>
      <c r="BA22" s="392"/>
      <c r="BB22" s="357"/>
      <c r="BC22" s="357"/>
      <c r="BD22" s="357"/>
      <c r="BE22" s="227" t="str">
        <f t="shared" si="7"/>
        <v/>
      </c>
      <c r="BF22" s="224" t="str">
        <f>IF(給与表!$T$4&gt;BF$2,"",IF($H22&lt;BF$2,"",IF($E22&gt;BF$2,"",IF($E22=BF$2,IF($I22=給与表!$J$12,給与表!$J$13,IF($I22=給与表!$K$12,給与表!$K$13,IF($I22=給与表!$L$12,給与表!$L$13,給与表!$M$13*BG22))),IF($E22&lt;BF$2,IF(AZ22="",IF($I22=給与表!$J$12,SUMIFS(給与表!$P$13:$P$52,給与表!$B$13:$B$52,BF$2-$E22)+給与表!$J$10*(BF$2-給与表!$T$4+1),IF($I22=給与表!$K$12,SUMIFS(給与表!$Q$13:$Q$52,給与表!$B$13:$B$52,BF$2-$E22)+給与表!$K$10*(BF$2-給与表!$T$4+1),IF($I22=給与表!$L$12,SUMIFS(給与表!$R$13:$R$52,給与表!$B$13:$B$52,BF$2-$E22)+給与表!$L$10*(BF$2-給与表!$T$4+1),(SUMIFS(給与表!$S$13:$S$52,給与表!$B$13:$B$52,BF$2-$E22)+給与表!$M$10*(BF$2-給与表!$T$4+1))*BG22))),IF($I22=給与表!$J$12,AZ22+給与表!$J$10*(BF$2-給与表!$T$4+1),IF($I22=給与表!$K$12,AZ22+給与表!$K$10*(BF$2-給与表!$T$4+1),IF($I22=給与表!$L$12,AZ22+給与表!$L$10*(BF$2-給与表!$T$4+1),(AZ22/BA22+給与表!$M$10)*BG22)))))))))</f>
        <v/>
      </c>
      <c r="BG22" s="392"/>
      <c r="BH22" s="357"/>
      <c r="BI22" s="357"/>
      <c r="BJ22" s="357"/>
      <c r="BK22" s="227" t="str">
        <f t="shared" si="8"/>
        <v/>
      </c>
      <c r="BL22" s="224" t="str">
        <f>IF(給与表!$T$4&gt;BL$2,"",IF($H22&lt;BL$2,"",IF($E22&gt;BL$2,"",IF($E22=BL$2,IF($I22=給与表!$J$12,給与表!$J$13,IF($I22=給与表!$K$12,給与表!$K$13,IF($I22=給与表!$L$12,給与表!$L$13,給与表!$M$13*BM22))),IF($E22&lt;BL$2,IF(BF22="",IF($I22=給与表!$J$12,SUMIFS(給与表!$P$13:$P$52,給与表!$B$13:$B$52,BL$2-$E22)+給与表!$J$10*(BL$2-給与表!$T$4+1),IF($I22=給与表!$K$12,SUMIFS(給与表!$Q$13:$Q$52,給与表!$B$13:$B$52,BL$2-$E22)+給与表!$K$10*(BL$2-給与表!$T$4+1),IF($I22=給与表!$L$12,SUMIFS(給与表!$R$13:$R$52,給与表!$B$13:$B$52,BL$2-$E22)+給与表!$L$10*(BL$2-給与表!$T$4+1),(SUMIFS(給与表!$S$13:$S$52,給与表!$B$13:$B$52,BL$2-$E22)+給与表!$M$10*(BL$2-給与表!$T$4+1))*BM22))),IF($I22=給与表!$J$12,BF22+給与表!$J$10*(BL$2-給与表!$T$4+1),IF($I22=給与表!$K$12,BF22+給与表!$K$10*(BL$2-給与表!$T$4+1),IF($I22=給与表!$L$12,BF22+給与表!$L$10*(BL$2-給与表!$T$4+1),(BF22/BG22+給与表!$M$10)*BM22)))))))))</f>
        <v/>
      </c>
      <c r="BM22" s="392"/>
      <c r="BN22" s="357"/>
      <c r="BO22" s="357"/>
      <c r="BP22" s="357"/>
      <c r="BQ22" s="227" t="str">
        <f t="shared" si="9"/>
        <v/>
      </c>
    </row>
    <row r="23" spans="1:69">
      <c r="A23" s="20">
        <f t="shared" si="10"/>
        <v>18</v>
      </c>
      <c r="B23" s="359"/>
      <c r="C23" s="358"/>
      <c r="D23" s="359"/>
      <c r="E23" s="6" t="str">
        <f t="shared" si="11"/>
        <v/>
      </c>
      <c r="F23" s="359"/>
      <c r="G23" s="359"/>
      <c r="H23" s="6" t="str">
        <f t="shared" si="12"/>
        <v/>
      </c>
      <c r="I23" s="360"/>
      <c r="J23" s="224" t="str">
        <f>IF(給与表!$T$4&gt;J$2,"",IF($H23&lt;J$2,"",IF($E23&gt;J$2,"",IF($E23=J$2,IF($I23=給与表!$J$12,給与表!$J$13,IF($I23=給与表!$K$12,給与表!$K$13,IF($I23=給与表!$L$12,給与表!$L$13,給与表!$M$13*K23))),IF($E23&lt;J$2,IF($I23=給与表!$J$12,SUMIFS(給与表!$P$13:$P$52,給与表!$B$13:$B$52,J$2-$E23)+給与表!$J$10*(J$2-給与表!$T$4+1),IF($I23=給与表!$K$12,SUMIFS(給与表!$Q$13:$Q$52,給与表!$B$13:$B$52,J$2-$E23)+給与表!$K$10*(J$2-給与表!$T$4+1),IF($I23=給与表!$L$12,SUMIFS(給与表!$R$13:$R$52,給与表!$B$13:$B$52,J$2-$E23)+給与表!$L$10*(J$2-給与表!$T$4+1),(SUMIFS(給与表!$S$13:$S$52,給与表!$B$13:$B$52,J$2-$E23)+給与表!$M$10*(J$2-給与表!$T$4+1))*K23))))))))</f>
        <v/>
      </c>
      <c r="K23" s="392"/>
      <c r="L23" s="357"/>
      <c r="M23" s="357"/>
      <c r="N23" s="357"/>
      <c r="O23" s="227" t="str">
        <f t="shared" si="0"/>
        <v/>
      </c>
      <c r="P23" s="224" t="str">
        <f>IF(給与表!$T$4&gt;P$2,"",IF($H23&lt;P$2,"",IF($E23&gt;P$2,"",IF($E23=P$2,IF($I23=給与表!$J$12,給与表!$J$13,IF($I23=給与表!$K$12,給与表!$K$13,IF($I23=給与表!$L$12,給与表!$L$13,給与表!$M$13*Q23))),IF($E23&lt;P$2,IF(J23="",IF($I23=給与表!$J$12,SUMIFS(給与表!$P$13:$P$52,給与表!$B$13:$B$52,P$2-$E23)+給与表!$J$10*(P$2-給与表!$T$4+1),IF($I23=給与表!$K$12,SUMIFS(給与表!$Q$13:$Q$52,給与表!$B$13:$B$52,P$2-$E23)+給与表!$K$10*(P$2-給与表!$T$4+1),IF($I23=給与表!$L$12,SUMIFS(給与表!$R$13:$R$52,給与表!$B$13:$B$52,P$2-$E23)+給与表!$L$10*(P$2-給与表!$T$4+1),(SUMIFS(給与表!$S$13:$S$52,給与表!$B$13:$B$52,P$2-$E23)+給与表!$M$10*(P$2-給与表!$T$4+1))*Q23))),IF($I23=給与表!$J$12,J23+給与表!$J$10*(P$2-給与表!$T$4+1),IF($I23=給与表!$K$12,J23+給与表!$K$10*(P$2-給与表!$T$4+1),IF($I23=給与表!$L$12,J23+給与表!$L$10*(P$2-給与表!$T$4+1),(J23/K23+給与表!$M$10)*Q23)))))))))</f>
        <v/>
      </c>
      <c r="Q23" s="392"/>
      <c r="R23" s="357"/>
      <c r="S23" s="357"/>
      <c r="T23" s="357"/>
      <c r="U23" s="227" t="str">
        <f t="shared" si="1"/>
        <v/>
      </c>
      <c r="V23" s="224" t="str">
        <f>IF(給与表!$T$4&gt;V$2,"",IF($H23&lt;V$2,"",IF($E23&gt;V$2,"",IF($E23=V$2,IF($I23=給与表!$J$12,給与表!$J$13,IF($I23=給与表!$K$12,給与表!$K$13,IF($I23=給与表!$L$12,給与表!$L$13,給与表!$M$13*W23))),IF($E23&lt;V$2,IF(P23="",IF($I23=給与表!$J$12,SUMIFS(給与表!$P$13:$P$52,給与表!$B$13:$B$52,V$2-$E23)+給与表!$J$10*(V$2-給与表!$T$4+1),IF($I23=給与表!$K$12,SUMIFS(給与表!$Q$13:$Q$52,給与表!$B$13:$B$52,V$2-$E23)+給与表!$K$10*(V$2-給与表!$T$4+1),IF($I23=給与表!$L$12,SUMIFS(給与表!$R$13:$R$52,給与表!$B$13:$B$52,V$2-$E23)+給与表!$L$10*(V$2-給与表!$T$4+1),(SUMIFS(給与表!$S$13:$S$52,給与表!$B$13:$B$52,V$2-$E23)+給与表!$M$10*(V$2-給与表!$T$4+1))*W23))),IF($I23=給与表!$J$12,P23+給与表!$J$10*(V$2-給与表!$T$4+1),IF($I23=給与表!$K$12,P23+給与表!$K$10*(V$2-給与表!$T$4+1),IF($I23=給与表!$L$12,P23+給与表!$L$10*(V$2-給与表!$T$4+1),(P23/Q23+給与表!$M$10)*W23)))))))))</f>
        <v/>
      </c>
      <c r="W23" s="392"/>
      <c r="X23" s="357"/>
      <c r="Y23" s="357"/>
      <c r="Z23" s="357"/>
      <c r="AA23" s="227" t="str">
        <f t="shared" si="2"/>
        <v/>
      </c>
      <c r="AB23" s="224" t="str">
        <f>IF(給与表!$T$4&gt;AB$2,"",IF($H23&lt;AB$2,"",IF($E23&gt;AB$2,"",IF($E23=AB$2,IF($I23=給与表!$J$12,給与表!$J$13,IF($I23=給与表!$K$12,給与表!$K$13,IF($I23=給与表!$L$12,給与表!$L$13,給与表!$M$13*AC23))),IF($E23&lt;AB$2,IF(V23="",IF($I23=給与表!$J$12,SUMIFS(給与表!$P$13:$P$52,給与表!$B$13:$B$52,AB$2-$E23)+給与表!$J$10*(AB$2-給与表!$T$4+1),IF($I23=給与表!$K$12,SUMIFS(給与表!$Q$13:$Q$52,給与表!$B$13:$B$52,AB$2-$E23)+給与表!$K$10*(AB$2-給与表!$T$4+1),IF($I23=給与表!$L$12,SUMIFS(給与表!$R$13:$R$52,給与表!$B$13:$B$52,AB$2-$E23)+給与表!$L$10*(AB$2-給与表!$T$4+1),(SUMIFS(給与表!$S$13:$S$52,給与表!$B$13:$B$52,AB$2-$E23)+給与表!$M$10*(AB$2-給与表!$T$4+1))*AC23))),IF($I23=給与表!$J$12,V23+給与表!$J$10*(AB$2-給与表!$T$4+1),IF($I23=給与表!$K$12,V23+給与表!$K$10*(AB$2-給与表!$T$4+1),IF($I23=給与表!$L$12,V23+給与表!$L$10*(AB$2-給与表!$T$4+1),(V23/W23+給与表!$M$10)*AC23)))))))))</f>
        <v/>
      </c>
      <c r="AC23" s="392"/>
      <c r="AD23" s="357"/>
      <c r="AE23" s="357"/>
      <c r="AF23" s="357"/>
      <c r="AG23" s="227" t="str">
        <f t="shared" si="3"/>
        <v/>
      </c>
      <c r="AH23" s="224" t="str">
        <f>IF(給与表!$T$4&gt;AH$2,"",IF($H23&lt;AH$2,"",IF($E23&gt;AH$2,"",IF($E23=AH$2,IF($I23=給与表!$J$12,給与表!$J$13,IF($I23=給与表!$K$12,給与表!$K$13,IF($I23=給与表!$L$12,給与表!$L$13,給与表!$M$13*AI23))),IF($E23&lt;AH$2,IF(AB23="",IF($I23=給与表!$J$12,SUMIFS(給与表!$P$13:$P$52,給与表!$B$13:$B$52,AH$2-$E23)+給与表!$J$10*(AH$2-給与表!$T$4+1),IF($I23=給与表!$K$12,SUMIFS(給与表!$Q$13:$Q$52,給与表!$B$13:$B$52,AH$2-$E23)+給与表!$K$10*(AH$2-給与表!$T$4+1),IF($I23=給与表!$L$12,SUMIFS(給与表!$R$13:$R$52,給与表!$B$13:$B$52,AH$2-$E23)+給与表!$L$10*(AH$2-給与表!$T$4+1),(SUMIFS(給与表!$S$13:$S$52,給与表!$B$13:$B$52,AH$2-$E23)+給与表!$M$10*(AH$2-給与表!$T$4+1))*AI23))),IF($I23=給与表!$J$12,AB23+給与表!$J$10*(AH$2-給与表!$T$4+1),IF($I23=給与表!$K$12,AB23+給与表!$K$10*(AH$2-給与表!$T$4+1),IF($I23=給与表!$L$12,AB23+給与表!$L$10*(AH$2-給与表!$T$4+1),(AB23/AC23+給与表!$M$10)*AI23)))))))))</f>
        <v/>
      </c>
      <c r="AI23" s="392"/>
      <c r="AJ23" s="357"/>
      <c r="AK23" s="357"/>
      <c r="AL23" s="357"/>
      <c r="AM23" s="227" t="str">
        <f t="shared" si="4"/>
        <v/>
      </c>
      <c r="AN23" s="224" t="str">
        <f>IF(給与表!$T$4&gt;AN$2,"",IF($H23&lt;AN$2,"",IF($E23&gt;AN$2,"",IF($E23=AN$2,IF($I23=給与表!$J$12,給与表!$J$13,IF($I23=給与表!$K$12,給与表!$K$13,IF($I23=給与表!$L$12,給与表!$L$13,給与表!$M$13*AO23))),IF($E23&lt;AN$2,IF(AH23="",IF($I23=給与表!$J$12,SUMIFS(給与表!$P$13:$P$52,給与表!$B$13:$B$52,AN$2-$E23)+給与表!$J$10*(AN$2-給与表!$T$4+1),IF($I23=給与表!$K$12,SUMIFS(給与表!$Q$13:$Q$52,給与表!$B$13:$B$52,AN$2-$E23)+給与表!$K$10*(AN$2-給与表!$T$4+1),IF($I23=給与表!$L$12,SUMIFS(給与表!$R$13:$R$52,給与表!$B$13:$B$52,AN$2-$E23)+給与表!$L$10*(AN$2-給与表!$T$4+1),(SUMIFS(給与表!$S$13:$S$52,給与表!$B$13:$B$52,AN$2-$E23)+給与表!$M$10*(AN$2-給与表!$T$4+1))*AO23))),IF($I23=給与表!$J$12,AH23+給与表!$J$10*(AN$2-給与表!$T$4+1),IF($I23=給与表!$K$12,AH23+給与表!$K$10*(AN$2-給与表!$T$4+1),IF($I23=給与表!$L$12,AH23+給与表!$L$10*(AN$2-給与表!$T$4+1),(AH23/AI23+給与表!$M$10)*AO23)))))))))</f>
        <v/>
      </c>
      <c r="AO23" s="392"/>
      <c r="AP23" s="357"/>
      <c r="AQ23" s="357"/>
      <c r="AR23" s="357"/>
      <c r="AS23" s="227" t="str">
        <f t="shared" si="5"/>
        <v/>
      </c>
      <c r="AT23" s="224" t="str">
        <f>IF(給与表!$T$4&gt;AT$2,"",IF($H23&lt;AT$2,"",IF($E23&gt;AT$2,"",IF($E23=AT$2,IF($I23=給与表!$J$12,給与表!$J$13,IF($I23=給与表!$K$12,給与表!$K$13,IF($I23=給与表!$L$12,給与表!$L$13,給与表!$M$13*AU23))),IF($E23&lt;AT$2,IF(AN23="",IF($I23=給与表!$J$12,SUMIFS(給与表!$P$13:$P$52,給与表!$B$13:$B$52,AT$2-$E23)+給与表!$J$10*(AT$2-給与表!$T$4+1),IF($I23=給与表!$K$12,SUMIFS(給与表!$Q$13:$Q$52,給与表!$B$13:$B$52,AT$2-$E23)+給与表!$K$10*(AT$2-給与表!$T$4+1),IF($I23=給与表!$L$12,SUMIFS(給与表!$R$13:$R$52,給与表!$B$13:$B$52,AT$2-$E23)+給与表!$L$10*(AT$2-給与表!$T$4+1),(SUMIFS(給与表!$S$13:$S$52,給与表!$B$13:$B$52,AT$2-$E23)+給与表!$M$10*(AT$2-給与表!$T$4+1))*AU23))),IF($I23=給与表!$J$12,AN23+給与表!$J$10*(AT$2-給与表!$T$4+1),IF($I23=給与表!$K$12,AN23+給与表!$K$10*(AT$2-給与表!$T$4+1),IF($I23=給与表!$L$12,AN23+給与表!$L$10*(AT$2-給与表!$T$4+1),(AN23/AO23+給与表!$M$10)*AU23)))))))))</f>
        <v/>
      </c>
      <c r="AU23" s="392"/>
      <c r="AV23" s="357"/>
      <c r="AW23" s="357"/>
      <c r="AX23" s="357"/>
      <c r="AY23" s="227" t="str">
        <f t="shared" si="6"/>
        <v/>
      </c>
      <c r="AZ23" s="224" t="str">
        <f>IF(給与表!$T$4&gt;AZ$2,"",IF($H23&lt;AZ$2,"",IF($E23&gt;AZ$2,"",IF($E23=AZ$2,IF($I23=給与表!$J$12,給与表!$J$13,IF($I23=給与表!$K$12,給与表!$K$13,IF($I23=給与表!$L$12,給与表!$L$13,給与表!$M$13*BA23))),IF($E23&lt;AZ$2,IF(AT23="",IF($I23=給与表!$J$12,SUMIFS(給与表!$P$13:$P$52,給与表!$B$13:$B$52,AZ$2-$E23)+給与表!$J$10*(AZ$2-給与表!$T$4+1),IF($I23=給与表!$K$12,SUMIFS(給与表!$Q$13:$Q$52,給与表!$B$13:$B$52,AZ$2-$E23)+給与表!$K$10*(AZ$2-給与表!$T$4+1),IF($I23=給与表!$L$12,SUMIFS(給与表!$R$13:$R$52,給与表!$B$13:$B$52,AZ$2-$E23)+給与表!$L$10*(AZ$2-給与表!$T$4+1),(SUMIFS(給与表!$S$13:$S$52,給与表!$B$13:$B$52,AZ$2-$E23)+給与表!$M$10*(AZ$2-給与表!$T$4+1))*BA23))),IF($I23=給与表!$J$12,AT23+給与表!$J$10*(AZ$2-給与表!$T$4+1),IF($I23=給与表!$K$12,AT23+給与表!$K$10*(AZ$2-給与表!$T$4+1),IF($I23=給与表!$L$12,AT23+給与表!$L$10*(AZ$2-給与表!$T$4+1),(AT23/AU23+給与表!$M$10)*BA23)))))))))</f>
        <v/>
      </c>
      <c r="BA23" s="392"/>
      <c r="BB23" s="357"/>
      <c r="BC23" s="357"/>
      <c r="BD23" s="357"/>
      <c r="BE23" s="227" t="str">
        <f t="shared" si="7"/>
        <v/>
      </c>
      <c r="BF23" s="224" t="str">
        <f>IF(給与表!$T$4&gt;BF$2,"",IF($H23&lt;BF$2,"",IF($E23&gt;BF$2,"",IF($E23=BF$2,IF($I23=給与表!$J$12,給与表!$J$13,IF($I23=給与表!$K$12,給与表!$K$13,IF($I23=給与表!$L$12,給与表!$L$13,給与表!$M$13*BG23))),IF($E23&lt;BF$2,IF(AZ23="",IF($I23=給与表!$J$12,SUMIFS(給与表!$P$13:$P$52,給与表!$B$13:$B$52,BF$2-$E23)+給与表!$J$10*(BF$2-給与表!$T$4+1),IF($I23=給与表!$K$12,SUMIFS(給与表!$Q$13:$Q$52,給与表!$B$13:$B$52,BF$2-$E23)+給与表!$K$10*(BF$2-給与表!$T$4+1),IF($I23=給与表!$L$12,SUMIFS(給与表!$R$13:$R$52,給与表!$B$13:$B$52,BF$2-$E23)+給与表!$L$10*(BF$2-給与表!$T$4+1),(SUMIFS(給与表!$S$13:$S$52,給与表!$B$13:$B$52,BF$2-$E23)+給与表!$M$10*(BF$2-給与表!$T$4+1))*BG23))),IF($I23=給与表!$J$12,AZ23+給与表!$J$10*(BF$2-給与表!$T$4+1),IF($I23=給与表!$K$12,AZ23+給与表!$K$10*(BF$2-給与表!$T$4+1),IF($I23=給与表!$L$12,AZ23+給与表!$L$10*(BF$2-給与表!$T$4+1),(AZ23/BA23+給与表!$M$10)*BG23)))))))))</f>
        <v/>
      </c>
      <c r="BG23" s="392"/>
      <c r="BH23" s="357"/>
      <c r="BI23" s="357"/>
      <c r="BJ23" s="357"/>
      <c r="BK23" s="227" t="str">
        <f t="shared" si="8"/>
        <v/>
      </c>
      <c r="BL23" s="224" t="str">
        <f>IF(給与表!$T$4&gt;BL$2,"",IF($H23&lt;BL$2,"",IF($E23&gt;BL$2,"",IF($E23=BL$2,IF($I23=給与表!$J$12,給与表!$J$13,IF($I23=給与表!$K$12,給与表!$K$13,IF($I23=給与表!$L$12,給与表!$L$13,給与表!$M$13*BM23))),IF($E23&lt;BL$2,IF(BF23="",IF($I23=給与表!$J$12,SUMIFS(給与表!$P$13:$P$52,給与表!$B$13:$B$52,BL$2-$E23)+給与表!$J$10*(BL$2-給与表!$T$4+1),IF($I23=給与表!$K$12,SUMIFS(給与表!$Q$13:$Q$52,給与表!$B$13:$B$52,BL$2-$E23)+給与表!$K$10*(BL$2-給与表!$T$4+1),IF($I23=給与表!$L$12,SUMIFS(給与表!$R$13:$R$52,給与表!$B$13:$B$52,BL$2-$E23)+給与表!$L$10*(BL$2-給与表!$T$4+1),(SUMIFS(給与表!$S$13:$S$52,給与表!$B$13:$B$52,BL$2-$E23)+給与表!$M$10*(BL$2-給与表!$T$4+1))*BM23))),IF($I23=給与表!$J$12,BF23+給与表!$J$10*(BL$2-給与表!$T$4+1),IF($I23=給与表!$K$12,BF23+給与表!$K$10*(BL$2-給与表!$T$4+1),IF($I23=給与表!$L$12,BF23+給与表!$L$10*(BL$2-給与表!$T$4+1),(BF23/BG23+給与表!$M$10)*BM23)))))))))</f>
        <v/>
      </c>
      <c r="BM23" s="392"/>
      <c r="BN23" s="357"/>
      <c r="BO23" s="357"/>
      <c r="BP23" s="357"/>
      <c r="BQ23" s="227" t="str">
        <f t="shared" si="9"/>
        <v/>
      </c>
    </row>
    <row r="24" spans="1:69">
      <c r="A24" s="20">
        <f t="shared" si="10"/>
        <v>19</v>
      </c>
      <c r="B24" s="359"/>
      <c r="C24" s="358"/>
      <c r="D24" s="359"/>
      <c r="E24" s="6" t="str">
        <f t="shared" si="11"/>
        <v/>
      </c>
      <c r="F24" s="359"/>
      <c r="G24" s="359"/>
      <c r="H24" s="6" t="str">
        <f t="shared" si="12"/>
        <v/>
      </c>
      <c r="I24" s="360"/>
      <c r="J24" s="224" t="str">
        <f>IF(給与表!$T$4&gt;J$2,"",IF($H24&lt;J$2,"",IF($E24&gt;J$2,"",IF($E24=J$2,IF($I24=給与表!$J$12,給与表!$J$13,IF($I24=給与表!$K$12,給与表!$K$13,IF($I24=給与表!$L$12,給与表!$L$13,給与表!$M$13*K24))),IF($E24&lt;J$2,IF($I24=給与表!$J$12,SUMIFS(給与表!$P$13:$P$52,給与表!$B$13:$B$52,J$2-$E24)+給与表!$J$10*(J$2-給与表!$T$4+1),IF($I24=給与表!$K$12,SUMIFS(給与表!$Q$13:$Q$52,給与表!$B$13:$B$52,J$2-$E24)+給与表!$K$10*(J$2-給与表!$T$4+1),IF($I24=給与表!$L$12,SUMIFS(給与表!$R$13:$R$52,給与表!$B$13:$B$52,J$2-$E24)+給与表!$L$10*(J$2-給与表!$T$4+1),(SUMIFS(給与表!$S$13:$S$52,給与表!$B$13:$B$52,J$2-$E24)+給与表!$M$10*(J$2-給与表!$T$4+1))*K24))))))))</f>
        <v/>
      </c>
      <c r="K24" s="392"/>
      <c r="L24" s="357"/>
      <c r="M24" s="357"/>
      <c r="N24" s="357"/>
      <c r="O24" s="227" t="str">
        <f t="shared" si="0"/>
        <v/>
      </c>
      <c r="P24" s="224" t="str">
        <f>IF(給与表!$T$4&gt;P$2,"",IF($H24&lt;P$2,"",IF($E24&gt;P$2,"",IF($E24=P$2,IF($I24=給与表!$J$12,給与表!$J$13,IF($I24=給与表!$K$12,給与表!$K$13,IF($I24=給与表!$L$12,給与表!$L$13,給与表!$M$13*Q24))),IF($E24&lt;P$2,IF(J24="",IF($I24=給与表!$J$12,SUMIFS(給与表!$P$13:$P$52,給与表!$B$13:$B$52,P$2-$E24)+給与表!$J$10*(P$2-給与表!$T$4+1),IF($I24=給与表!$K$12,SUMIFS(給与表!$Q$13:$Q$52,給与表!$B$13:$B$52,P$2-$E24)+給与表!$K$10*(P$2-給与表!$T$4+1),IF($I24=給与表!$L$12,SUMIFS(給与表!$R$13:$R$52,給与表!$B$13:$B$52,P$2-$E24)+給与表!$L$10*(P$2-給与表!$T$4+1),(SUMIFS(給与表!$S$13:$S$52,給与表!$B$13:$B$52,P$2-$E24)+給与表!$M$10*(P$2-給与表!$T$4+1))*Q24))),IF($I24=給与表!$J$12,J24+給与表!$J$10*(P$2-給与表!$T$4+1),IF($I24=給与表!$K$12,J24+給与表!$K$10*(P$2-給与表!$T$4+1),IF($I24=給与表!$L$12,J24+給与表!$L$10*(P$2-給与表!$T$4+1),(J24/K24+給与表!$M$10)*Q24)))))))))</f>
        <v/>
      </c>
      <c r="Q24" s="392"/>
      <c r="R24" s="357"/>
      <c r="S24" s="357"/>
      <c r="T24" s="357"/>
      <c r="U24" s="227" t="str">
        <f t="shared" si="1"/>
        <v/>
      </c>
      <c r="V24" s="224" t="str">
        <f>IF(給与表!$T$4&gt;V$2,"",IF($H24&lt;V$2,"",IF($E24&gt;V$2,"",IF($E24=V$2,IF($I24=給与表!$J$12,給与表!$J$13,IF($I24=給与表!$K$12,給与表!$K$13,IF($I24=給与表!$L$12,給与表!$L$13,給与表!$M$13*W24))),IF($E24&lt;V$2,IF(P24="",IF($I24=給与表!$J$12,SUMIFS(給与表!$P$13:$P$52,給与表!$B$13:$B$52,V$2-$E24)+給与表!$J$10*(V$2-給与表!$T$4+1),IF($I24=給与表!$K$12,SUMIFS(給与表!$Q$13:$Q$52,給与表!$B$13:$B$52,V$2-$E24)+給与表!$K$10*(V$2-給与表!$T$4+1),IF($I24=給与表!$L$12,SUMIFS(給与表!$R$13:$R$52,給与表!$B$13:$B$52,V$2-$E24)+給与表!$L$10*(V$2-給与表!$T$4+1),(SUMIFS(給与表!$S$13:$S$52,給与表!$B$13:$B$52,V$2-$E24)+給与表!$M$10*(V$2-給与表!$T$4+1))*W24))),IF($I24=給与表!$J$12,P24+給与表!$J$10*(V$2-給与表!$T$4+1),IF($I24=給与表!$K$12,P24+給与表!$K$10*(V$2-給与表!$T$4+1),IF($I24=給与表!$L$12,P24+給与表!$L$10*(V$2-給与表!$T$4+1),(P24/Q24+給与表!$M$10)*W24)))))))))</f>
        <v/>
      </c>
      <c r="W24" s="392"/>
      <c r="X24" s="357"/>
      <c r="Y24" s="357"/>
      <c r="Z24" s="357"/>
      <c r="AA24" s="227" t="str">
        <f t="shared" si="2"/>
        <v/>
      </c>
      <c r="AB24" s="224" t="str">
        <f>IF(給与表!$T$4&gt;AB$2,"",IF($H24&lt;AB$2,"",IF($E24&gt;AB$2,"",IF($E24=AB$2,IF($I24=給与表!$J$12,給与表!$J$13,IF($I24=給与表!$K$12,給与表!$K$13,IF($I24=給与表!$L$12,給与表!$L$13,給与表!$M$13*AC24))),IF($E24&lt;AB$2,IF(V24="",IF($I24=給与表!$J$12,SUMIFS(給与表!$P$13:$P$52,給与表!$B$13:$B$52,AB$2-$E24)+給与表!$J$10*(AB$2-給与表!$T$4+1),IF($I24=給与表!$K$12,SUMIFS(給与表!$Q$13:$Q$52,給与表!$B$13:$B$52,AB$2-$E24)+給与表!$K$10*(AB$2-給与表!$T$4+1),IF($I24=給与表!$L$12,SUMIFS(給与表!$R$13:$R$52,給与表!$B$13:$B$52,AB$2-$E24)+給与表!$L$10*(AB$2-給与表!$T$4+1),(SUMIFS(給与表!$S$13:$S$52,給与表!$B$13:$B$52,AB$2-$E24)+給与表!$M$10*(AB$2-給与表!$T$4+1))*AC24))),IF($I24=給与表!$J$12,V24+給与表!$J$10*(AB$2-給与表!$T$4+1),IF($I24=給与表!$K$12,V24+給与表!$K$10*(AB$2-給与表!$T$4+1),IF($I24=給与表!$L$12,V24+給与表!$L$10*(AB$2-給与表!$T$4+1),(V24/W24+給与表!$M$10)*AC24)))))))))</f>
        <v/>
      </c>
      <c r="AC24" s="392"/>
      <c r="AD24" s="357"/>
      <c r="AE24" s="357"/>
      <c r="AF24" s="357"/>
      <c r="AG24" s="227" t="str">
        <f t="shared" si="3"/>
        <v/>
      </c>
      <c r="AH24" s="224" t="str">
        <f>IF(給与表!$T$4&gt;AH$2,"",IF($H24&lt;AH$2,"",IF($E24&gt;AH$2,"",IF($E24=AH$2,IF($I24=給与表!$J$12,給与表!$J$13,IF($I24=給与表!$K$12,給与表!$K$13,IF($I24=給与表!$L$12,給与表!$L$13,給与表!$M$13*AI24))),IF($E24&lt;AH$2,IF(AB24="",IF($I24=給与表!$J$12,SUMIFS(給与表!$P$13:$P$52,給与表!$B$13:$B$52,AH$2-$E24)+給与表!$J$10*(AH$2-給与表!$T$4+1),IF($I24=給与表!$K$12,SUMIFS(給与表!$Q$13:$Q$52,給与表!$B$13:$B$52,AH$2-$E24)+給与表!$K$10*(AH$2-給与表!$T$4+1),IF($I24=給与表!$L$12,SUMIFS(給与表!$R$13:$R$52,給与表!$B$13:$B$52,AH$2-$E24)+給与表!$L$10*(AH$2-給与表!$T$4+1),(SUMIFS(給与表!$S$13:$S$52,給与表!$B$13:$B$52,AH$2-$E24)+給与表!$M$10*(AH$2-給与表!$T$4+1))*AI24))),IF($I24=給与表!$J$12,AB24+給与表!$J$10*(AH$2-給与表!$T$4+1),IF($I24=給与表!$K$12,AB24+給与表!$K$10*(AH$2-給与表!$T$4+1),IF($I24=給与表!$L$12,AB24+給与表!$L$10*(AH$2-給与表!$T$4+1),(AB24/AC24+給与表!$M$10)*AI24)))))))))</f>
        <v/>
      </c>
      <c r="AI24" s="392"/>
      <c r="AJ24" s="357"/>
      <c r="AK24" s="357"/>
      <c r="AL24" s="357"/>
      <c r="AM24" s="227" t="str">
        <f t="shared" si="4"/>
        <v/>
      </c>
      <c r="AN24" s="224" t="str">
        <f>IF(給与表!$T$4&gt;AN$2,"",IF($H24&lt;AN$2,"",IF($E24&gt;AN$2,"",IF($E24=AN$2,IF($I24=給与表!$J$12,給与表!$J$13,IF($I24=給与表!$K$12,給与表!$K$13,IF($I24=給与表!$L$12,給与表!$L$13,給与表!$M$13*AO24))),IF($E24&lt;AN$2,IF(AH24="",IF($I24=給与表!$J$12,SUMIFS(給与表!$P$13:$P$52,給与表!$B$13:$B$52,AN$2-$E24)+給与表!$J$10*(AN$2-給与表!$T$4+1),IF($I24=給与表!$K$12,SUMIFS(給与表!$Q$13:$Q$52,給与表!$B$13:$B$52,AN$2-$E24)+給与表!$K$10*(AN$2-給与表!$T$4+1),IF($I24=給与表!$L$12,SUMIFS(給与表!$R$13:$R$52,給与表!$B$13:$B$52,AN$2-$E24)+給与表!$L$10*(AN$2-給与表!$T$4+1),(SUMIFS(給与表!$S$13:$S$52,給与表!$B$13:$B$52,AN$2-$E24)+給与表!$M$10*(AN$2-給与表!$T$4+1))*AO24))),IF($I24=給与表!$J$12,AH24+給与表!$J$10*(AN$2-給与表!$T$4+1),IF($I24=給与表!$K$12,AH24+給与表!$K$10*(AN$2-給与表!$T$4+1),IF($I24=給与表!$L$12,AH24+給与表!$L$10*(AN$2-給与表!$T$4+1),(AH24/AI24+給与表!$M$10)*AO24)))))))))</f>
        <v/>
      </c>
      <c r="AO24" s="392"/>
      <c r="AP24" s="357"/>
      <c r="AQ24" s="357"/>
      <c r="AR24" s="357"/>
      <c r="AS24" s="227" t="str">
        <f t="shared" si="5"/>
        <v/>
      </c>
      <c r="AT24" s="224" t="str">
        <f>IF(給与表!$T$4&gt;AT$2,"",IF($H24&lt;AT$2,"",IF($E24&gt;AT$2,"",IF($E24=AT$2,IF($I24=給与表!$J$12,給与表!$J$13,IF($I24=給与表!$K$12,給与表!$K$13,IF($I24=給与表!$L$12,給与表!$L$13,給与表!$M$13*AU24))),IF($E24&lt;AT$2,IF(AN24="",IF($I24=給与表!$J$12,SUMIFS(給与表!$P$13:$P$52,給与表!$B$13:$B$52,AT$2-$E24)+給与表!$J$10*(AT$2-給与表!$T$4+1),IF($I24=給与表!$K$12,SUMIFS(給与表!$Q$13:$Q$52,給与表!$B$13:$B$52,AT$2-$E24)+給与表!$K$10*(AT$2-給与表!$T$4+1),IF($I24=給与表!$L$12,SUMIFS(給与表!$R$13:$R$52,給与表!$B$13:$B$52,AT$2-$E24)+給与表!$L$10*(AT$2-給与表!$T$4+1),(SUMIFS(給与表!$S$13:$S$52,給与表!$B$13:$B$52,AT$2-$E24)+給与表!$M$10*(AT$2-給与表!$T$4+1))*AU24))),IF($I24=給与表!$J$12,AN24+給与表!$J$10*(AT$2-給与表!$T$4+1),IF($I24=給与表!$K$12,AN24+給与表!$K$10*(AT$2-給与表!$T$4+1),IF($I24=給与表!$L$12,AN24+給与表!$L$10*(AT$2-給与表!$T$4+1),(AN24/AO24+給与表!$M$10)*AU24)))))))))</f>
        <v/>
      </c>
      <c r="AU24" s="392"/>
      <c r="AV24" s="357"/>
      <c r="AW24" s="357"/>
      <c r="AX24" s="357"/>
      <c r="AY24" s="227" t="str">
        <f t="shared" si="6"/>
        <v/>
      </c>
      <c r="AZ24" s="224" t="str">
        <f>IF(給与表!$T$4&gt;AZ$2,"",IF($H24&lt;AZ$2,"",IF($E24&gt;AZ$2,"",IF($E24=AZ$2,IF($I24=給与表!$J$12,給与表!$J$13,IF($I24=給与表!$K$12,給与表!$K$13,IF($I24=給与表!$L$12,給与表!$L$13,給与表!$M$13*BA24))),IF($E24&lt;AZ$2,IF(AT24="",IF($I24=給与表!$J$12,SUMIFS(給与表!$P$13:$P$52,給与表!$B$13:$B$52,AZ$2-$E24)+給与表!$J$10*(AZ$2-給与表!$T$4+1),IF($I24=給与表!$K$12,SUMIFS(給与表!$Q$13:$Q$52,給与表!$B$13:$B$52,AZ$2-$E24)+給与表!$K$10*(AZ$2-給与表!$T$4+1),IF($I24=給与表!$L$12,SUMIFS(給与表!$R$13:$R$52,給与表!$B$13:$B$52,AZ$2-$E24)+給与表!$L$10*(AZ$2-給与表!$T$4+1),(SUMIFS(給与表!$S$13:$S$52,給与表!$B$13:$B$52,AZ$2-$E24)+給与表!$M$10*(AZ$2-給与表!$T$4+1))*BA24))),IF($I24=給与表!$J$12,AT24+給与表!$J$10*(AZ$2-給与表!$T$4+1),IF($I24=給与表!$K$12,AT24+給与表!$K$10*(AZ$2-給与表!$T$4+1),IF($I24=給与表!$L$12,AT24+給与表!$L$10*(AZ$2-給与表!$T$4+1),(AT24/AU24+給与表!$M$10)*BA24)))))))))</f>
        <v/>
      </c>
      <c r="BA24" s="392"/>
      <c r="BB24" s="357"/>
      <c r="BC24" s="357"/>
      <c r="BD24" s="357"/>
      <c r="BE24" s="227" t="str">
        <f t="shared" si="7"/>
        <v/>
      </c>
      <c r="BF24" s="224" t="str">
        <f>IF(給与表!$T$4&gt;BF$2,"",IF($H24&lt;BF$2,"",IF($E24&gt;BF$2,"",IF($E24=BF$2,IF($I24=給与表!$J$12,給与表!$J$13,IF($I24=給与表!$K$12,給与表!$K$13,IF($I24=給与表!$L$12,給与表!$L$13,給与表!$M$13*BG24))),IF($E24&lt;BF$2,IF(AZ24="",IF($I24=給与表!$J$12,SUMIFS(給与表!$P$13:$P$52,給与表!$B$13:$B$52,BF$2-$E24)+給与表!$J$10*(BF$2-給与表!$T$4+1),IF($I24=給与表!$K$12,SUMIFS(給与表!$Q$13:$Q$52,給与表!$B$13:$B$52,BF$2-$E24)+給与表!$K$10*(BF$2-給与表!$T$4+1),IF($I24=給与表!$L$12,SUMIFS(給与表!$R$13:$R$52,給与表!$B$13:$B$52,BF$2-$E24)+給与表!$L$10*(BF$2-給与表!$T$4+1),(SUMIFS(給与表!$S$13:$S$52,給与表!$B$13:$B$52,BF$2-$E24)+給与表!$M$10*(BF$2-給与表!$T$4+1))*BG24))),IF($I24=給与表!$J$12,AZ24+給与表!$J$10*(BF$2-給与表!$T$4+1),IF($I24=給与表!$K$12,AZ24+給与表!$K$10*(BF$2-給与表!$T$4+1),IF($I24=給与表!$L$12,AZ24+給与表!$L$10*(BF$2-給与表!$T$4+1),(AZ24/BA24+給与表!$M$10)*BG24)))))))))</f>
        <v/>
      </c>
      <c r="BG24" s="392"/>
      <c r="BH24" s="357"/>
      <c r="BI24" s="357"/>
      <c r="BJ24" s="357"/>
      <c r="BK24" s="227" t="str">
        <f t="shared" si="8"/>
        <v/>
      </c>
      <c r="BL24" s="224" t="str">
        <f>IF(給与表!$T$4&gt;BL$2,"",IF($H24&lt;BL$2,"",IF($E24&gt;BL$2,"",IF($E24=BL$2,IF($I24=給与表!$J$12,給与表!$J$13,IF($I24=給与表!$K$12,給与表!$K$13,IF($I24=給与表!$L$12,給与表!$L$13,給与表!$M$13*BM24))),IF($E24&lt;BL$2,IF(BF24="",IF($I24=給与表!$J$12,SUMIFS(給与表!$P$13:$P$52,給与表!$B$13:$B$52,BL$2-$E24)+給与表!$J$10*(BL$2-給与表!$T$4+1),IF($I24=給与表!$K$12,SUMIFS(給与表!$Q$13:$Q$52,給与表!$B$13:$B$52,BL$2-$E24)+給与表!$K$10*(BL$2-給与表!$T$4+1),IF($I24=給与表!$L$12,SUMIFS(給与表!$R$13:$R$52,給与表!$B$13:$B$52,BL$2-$E24)+給与表!$L$10*(BL$2-給与表!$T$4+1),(SUMIFS(給与表!$S$13:$S$52,給与表!$B$13:$B$52,BL$2-$E24)+給与表!$M$10*(BL$2-給与表!$T$4+1))*BM24))),IF($I24=給与表!$J$12,BF24+給与表!$J$10*(BL$2-給与表!$T$4+1),IF($I24=給与表!$K$12,BF24+給与表!$K$10*(BL$2-給与表!$T$4+1),IF($I24=給与表!$L$12,BF24+給与表!$L$10*(BL$2-給与表!$T$4+1),(BF24/BG24+給与表!$M$10)*BM24)))))))))</f>
        <v/>
      </c>
      <c r="BM24" s="392"/>
      <c r="BN24" s="357"/>
      <c r="BO24" s="357"/>
      <c r="BP24" s="357"/>
      <c r="BQ24" s="227" t="str">
        <f t="shared" si="9"/>
        <v/>
      </c>
    </row>
    <row r="25" spans="1:69">
      <c r="A25" s="20">
        <f t="shared" si="10"/>
        <v>20</v>
      </c>
      <c r="B25" s="359"/>
      <c r="C25" s="358"/>
      <c r="D25" s="359"/>
      <c r="E25" s="6" t="str">
        <f t="shared" si="11"/>
        <v/>
      </c>
      <c r="F25" s="359"/>
      <c r="G25" s="359"/>
      <c r="H25" s="6" t="str">
        <f t="shared" si="12"/>
        <v/>
      </c>
      <c r="I25" s="360"/>
      <c r="J25" s="224" t="str">
        <f>IF(給与表!$T$4&gt;J$2,"",IF($H25&lt;J$2,"",IF($E25&gt;J$2,"",IF($E25=J$2,IF($I25=給与表!$J$12,給与表!$J$13,IF($I25=給与表!$K$12,給与表!$K$13,IF($I25=給与表!$L$12,給与表!$L$13,給与表!$M$13*K25))),IF($E25&lt;J$2,IF($I25=給与表!$J$12,SUMIFS(給与表!$P$13:$P$52,給与表!$B$13:$B$52,J$2-$E25)+給与表!$J$10*(J$2-給与表!$T$4+1),IF($I25=給与表!$K$12,SUMIFS(給与表!$Q$13:$Q$52,給与表!$B$13:$B$52,J$2-$E25)+給与表!$K$10*(J$2-給与表!$T$4+1),IF($I25=給与表!$L$12,SUMIFS(給与表!$R$13:$R$52,給与表!$B$13:$B$52,J$2-$E25)+給与表!$L$10*(J$2-給与表!$T$4+1),(SUMIFS(給与表!$S$13:$S$52,給与表!$B$13:$B$52,J$2-$E25)+給与表!$M$10*(J$2-給与表!$T$4+1))*K25))))))))</f>
        <v/>
      </c>
      <c r="K25" s="392"/>
      <c r="L25" s="357"/>
      <c r="M25" s="357"/>
      <c r="N25" s="357"/>
      <c r="O25" s="227" t="str">
        <f t="shared" si="0"/>
        <v/>
      </c>
      <c r="P25" s="224" t="str">
        <f>IF(給与表!$T$4&gt;P$2,"",IF($H25&lt;P$2,"",IF($E25&gt;P$2,"",IF($E25=P$2,IF($I25=給与表!$J$12,給与表!$J$13,IF($I25=給与表!$K$12,給与表!$K$13,IF($I25=給与表!$L$12,給与表!$L$13,給与表!$M$13*Q25))),IF($E25&lt;P$2,IF(J25="",IF($I25=給与表!$J$12,SUMIFS(給与表!$P$13:$P$52,給与表!$B$13:$B$52,P$2-$E25)+給与表!$J$10*(P$2-給与表!$T$4+1),IF($I25=給与表!$K$12,SUMIFS(給与表!$Q$13:$Q$52,給与表!$B$13:$B$52,P$2-$E25)+給与表!$K$10*(P$2-給与表!$T$4+1),IF($I25=給与表!$L$12,SUMIFS(給与表!$R$13:$R$52,給与表!$B$13:$B$52,P$2-$E25)+給与表!$L$10*(P$2-給与表!$T$4+1),(SUMIFS(給与表!$S$13:$S$52,給与表!$B$13:$B$52,P$2-$E25)+給与表!$M$10*(P$2-給与表!$T$4+1))*Q25))),IF($I25=給与表!$J$12,J25+給与表!$J$10*(P$2-給与表!$T$4+1),IF($I25=給与表!$K$12,J25+給与表!$K$10*(P$2-給与表!$T$4+1),IF($I25=給与表!$L$12,J25+給与表!$L$10*(P$2-給与表!$T$4+1),(J25/K25+給与表!$M$10)*Q25)))))))))</f>
        <v/>
      </c>
      <c r="Q25" s="392"/>
      <c r="R25" s="357"/>
      <c r="S25" s="357"/>
      <c r="T25" s="357"/>
      <c r="U25" s="227" t="str">
        <f t="shared" si="1"/>
        <v/>
      </c>
      <c r="V25" s="224" t="str">
        <f>IF(給与表!$T$4&gt;V$2,"",IF($H25&lt;V$2,"",IF($E25&gt;V$2,"",IF($E25=V$2,IF($I25=給与表!$J$12,給与表!$J$13,IF($I25=給与表!$K$12,給与表!$K$13,IF($I25=給与表!$L$12,給与表!$L$13,給与表!$M$13*W25))),IF($E25&lt;V$2,IF(P25="",IF($I25=給与表!$J$12,SUMIFS(給与表!$P$13:$P$52,給与表!$B$13:$B$52,V$2-$E25)+給与表!$J$10*(V$2-給与表!$T$4+1),IF($I25=給与表!$K$12,SUMIFS(給与表!$Q$13:$Q$52,給与表!$B$13:$B$52,V$2-$E25)+給与表!$K$10*(V$2-給与表!$T$4+1),IF($I25=給与表!$L$12,SUMIFS(給与表!$R$13:$R$52,給与表!$B$13:$B$52,V$2-$E25)+給与表!$L$10*(V$2-給与表!$T$4+1),(SUMIFS(給与表!$S$13:$S$52,給与表!$B$13:$B$52,V$2-$E25)+給与表!$M$10*(V$2-給与表!$T$4+1))*W25))),IF($I25=給与表!$J$12,P25+給与表!$J$10*(V$2-給与表!$T$4+1),IF($I25=給与表!$K$12,P25+給与表!$K$10*(V$2-給与表!$T$4+1),IF($I25=給与表!$L$12,P25+給与表!$L$10*(V$2-給与表!$T$4+1),(P25/Q25+給与表!$M$10)*W25)))))))))</f>
        <v/>
      </c>
      <c r="W25" s="392"/>
      <c r="X25" s="357"/>
      <c r="Y25" s="357"/>
      <c r="Z25" s="357"/>
      <c r="AA25" s="227" t="str">
        <f t="shared" si="2"/>
        <v/>
      </c>
      <c r="AB25" s="224" t="str">
        <f>IF(給与表!$T$4&gt;AB$2,"",IF($H25&lt;AB$2,"",IF($E25&gt;AB$2,"",IF($E25=AB$2,IF($I25=給与表!$J$12,給与表!$J$13,IF($I25=給与表!$K$12,給与表!$K$13,IF($I25=給与表!$L$12,給与表!$L$13,給与表!$M$13*AC25))),IF($E25&lt;AB$2,IF(V25="",IF($I25=給与表!$J$12,SUMIFS(給与表!$P$13:$P$52,給与表!$B$13:$B$52,AB$2-$E25)+給与表!$J$10*(AB$2-給与表!$T$4+1),IF($I25=給与表!$K$12,SUMIFS(給与表!$Q$13:$Q$52,給与表!$B$13:$B$52,AB$2-$E25)+給与表!$K$10*(AB$2-給与表!$T$4+1),IF($I25=給与表!$L$12,SUMIFS(給与表!$R$13:$R$52,給与表!$B$13:$B$52,AB$2-$E25)+給与表!$L$10*(AB$2-給与表!$T$4+1),(SUMIFS(給与表!$S$13:$S$52,給与表!$B$13:$B$52,AB$2-$E25)+給与表!$M$10*(AB$2-給与表!$T$4+1))*AC25))),IF($I25=給与表!$J$12,V25+給与表!$J$10*(AB$2-給与表!$T$4+1),IF($I25=給与表!$K$12,V25+給与表!$K$10*(AB$2-給与表!$T$4+1),IF($I25=給与表!$L$12,V25+給与表!$L$10*(AB$2-給与表!$T$4+1),(V25/W25+給与表!$M$10)*AC25)))))))))</f>
        <v/>
      </c>
      <c r="AC25" s="392"/>
      <c r="AD25" s="357"/>
      <c r="AE25" s="357"/>
      <c r="AF25" s="357"/>
      <c r="AG25" s="227" t="str">
        <f t="shared" si="3"/>
        <v/>
      </c>
      <c r="AH25" s="224" t="str">
        <f>IF(給与表!$T$4&gt;AH$2,"",IF($H25&lt;AH$2,"",IF($E25&gt;AH$2,"",IF($E25=AH$2,IF($I25=給与表!$J$12,給与表!$J$13,IF($I25=給与表!$K$12,給与表!$K$13,IF($I25=給与表!$L$12,給与表!$L$13,給与表!$M$13*AI25))),IF($E25&lt;AH$2,IF(AB25="",IF($I25=給与表!$J$12,SUMIFS(給与表!$P$13:$P$52,給与表!$B$13:$B$52,AH$2-$E25)+給与表!$J$10*(AH$2-給与表!$T$4+1),IF($I25=給与表!$K$12,SUMIFS(給与表!$Q$13:$Q$52,給与表!$B$13:$B$52,AH$2-$E25)+給与表!$K$10*(AH$2-給与表!$T$4+1),IF($I25=給与表!$L$12,SUMIFS(給与表!$R$13:$R$52,給与表!$B$13:$B$52,AH$2-$E25)+給与表!$L$10*(AH$2-給与表!$T$4+1),(SUMIFS(給与表!$S$13:$S$52,給与表!$B$13:$B$52,AH$2-$E25)+給与表!$M$10*(AH$2-給与表!$T$4+1))*AI25))),IF($I25=給与表!$J$12,AB25+給与表!$J$10*(AH$2-給与表!$T$4+1),IF($I25=給与表!$K$12,AB25+給与表!$K$10*(AH$2-給与表!$T$4+1),IF($I25=給与表!$L$12,AB25+給与表!$L$10*(AH$2-給与表!$T$4+1),(AB25/AC25+給与表!$M$10)*AI25)))))))))</f>
        <v/>
      </c>
      <c r="AI25" s="392"/>
      <c r="AJ25" s="357"/>
      <c r="AK25" s="357"/>
      <c r="AL25" s="357"/>
      <c r="AM25" s="227" t="str">
        <f t="shared" si="4"/>
        <v/>
      </c>
      <c r="AN25" s="224" t="str">
        <f>IF(給与表!$T$4&gt;AN$2,"",IF($H25&lt;AN$2,"",IF($E25&gt;AN$2,"",IF($E25=AN$2,IF($I25=給与表!$J$12,給与表!$J$13,IF($I25=給与表!$K$12,給与表!$K$13,IF($I25=給与表!$L$12,給与表!$L$13,給与表!$M$13*AO25))),IF($E25&lt;AN$2,IF(AH25="",IF($I25=給与表!$J$12,SUMIFS(給与表!$P$13:$P$52,給与表!$B$13:$B$52,AN$2-$E25)+給与表!$J$10*(AN$2-給与表!$T$4+1),IF($I25=給与表!$K$12,SUMIFS(給与表!$Q$13:$Q$52,給与表!$B$13:$B$52,AN$2-$E25)+給与表!$K$10*(AN$2-給与表!$T$4+1),IF($I25=給与表!$L$12,SUMIFS(給与表!$R$13:$R$52,給与表!$B$13:$B$52,AN$2-$E25)+給与表!$L$10*(AN$2-給与表!$T$4+1),(SUMIFS(給与表!$S$13:$S$52,給与表!$B$13:$B$52,AN$2-$E25)+給与表!$M$10*(AN$2-給与表!$T$4+1))*AO25))),IF($I25=給与表!$J$12,AH25+給与表!$J$10*(AN$2-給与表!$T$4+1),IF($I25=給与表!$K$12,AH25+給与表!$K$10*(AN$2-給与表!$T$4+1),IF($I25=給与表!$L$12,AH25+給与表!$L$10*(AN$2-給与表!$T$4+1),(AH25/AI25+給与表!$M$10)*AO25)))))))))</f>
        <v/>
      </c>
      <c r="AO25" s="392"/>
      <c r="AP25" s="357"/>
      <c r="AQ25" s="357"/>
      <c r="AR25" s="357"/>
      <c r="AS25" s="227" t="str">
        <f t="shared" si="5"/>
        <v/>
      </c>
      <c r="AT25" s="224" t="str">
        <f>IF(給与表!$T$4&gt;AT$2,"",IF($H25&lt;AT$2,"",IF($E25&gt;AT$2,"",IF($E25=AT$2,IF($I25=給与表!$J$12,給与表!$J$13,IF($I25=給与表!$K$12,給与表!$K$13,IF($I25=給与表!$L$12,給与表!$L$13,給与表!$M$13*AU25))),IF($E25&lt;AT$2,IF(AN25="",IF($I25=給与表!$J$12,SUMIFS(給与表!$P$13:$P$52,給与表!$B$13:$B$52,AT$2-$E25)+給与表!$J$10*(AT$2-給与表!$T$4+1),IF($I25=給与表!$K$12,SUMIFS(給与表!$Q$13:$Q$52,給与表!$B$13:$B$52,AT$2-$E25)+給与表!$K$10*(AT$2-給与表!$T$4+1),IF($I25=給与表!$L$12,SUMIFS(給与表!$R$13:$R$52,給与表!$B$13:$B$52,AT$2-$E25)+給与表!$L$10*(AT$2-給与表!$T$4+1),(SUMIFS(給与表!$S$13:$S$52,給与表!$B$13:$B$52,AT$2-$E25)+給与表!$M$10*(AT$2-給与表!$T$4+1))*AU25))),IF($I25=給与表!$J$12,AN25+給与表!$J$10*(AT$2-給与表!$T$4+1),IF($I25=給与表!$K$12,AN25+給与表!$K$10*(AT$2-給与表!$T$4+1),IF($I25=給与表!$L$12,AN25+給与表!$L$10*(AT$2-給与表!$T$4+1),(AN25/AO25+給与表!$M$10)*AU25)))))))))</f>
        <v/>
      </c>
      <c r="AU25" s="392"/>
      <c r="AV25" s="357"/>
      <c r="AW25" s="357"/>
      <c r="AX25" s="357"/>
      <c r="AY25" s="227" t="str">
        <f t="shared" si="6"/>
        <v/>
      </c>
      <c r="AZ25" s="224" t="str">
        <f>IF(給与表!$T$4&gt;AZ$2,"",IF($H25&lt;AZ$2,"",IF($E25&gt;AZ$2,"",IF($E25=AZ$2,IF($I25=給与表!$J$12,給与表!$J$13,IF($I25=給与表!$K$12,給与表!$K$13,IF($I25=給与表!$L$12,給与表!$L$13,給与表!$M$13*BA25))),IF($E25&lt;AZ$2,IF(AT25="",IF($I25=給与表!$J$12,SUMIFS(給与表!$P$13:$P$52,給与表!$B$13:$B$52,AZ$2-$E25)+給与表!$J$10*(AZ$2-給与表!$T$4+1),IF($I25=給与表!$K$12,SUMIFS(給与表!$Q$13:$Q$52,給与表!$B$13:$B$52,AZ$2-$E25)+給与表!$K$10*(AZ$2-給与表!$T$4+1),IF($I25=給与表!$L$12,SUMIFS(給与表!$R$13:$R$52,給与表!$B$13:$B$52,AZ$2-$E25)+給与表!$L$10*(AZ$2-給与表!$T$4+1),(SUMIFS(給与表!$S$13:$S$52,給与表!$B$13:$B$52,AZ$2-$E25)+給与表!$M$10*(AZ$2-給与表!$T$4+1))*BA25))),IF($I25=給与表!$J$12,AT25+給与表!$J$10*(AZ$2-給与表!$T$4+1),IF($I25=給与表!$K$12,AT25+給与表!$K$10*(AZ$2-給与表!$T$4+1),IF($I25=給与表!$L$12,AT25+給与表!$L$10*(AZ$2-給与表!$T$4+1),(AT25/AU25+給与表!$M$10)*BA25)))))))))</f>
        <v/>
      </c>
      <c r="BA25" s="392"/>
      <c r="BB25" s="357"/>
      <c r="BC25" s="357"/>
      <c r="BD25" s="357"/>
      <c r="BE25" s="227" t="str">
        <f t="shared" si="7"/>
        <v/>
      </c>
      <c r="BF25" s="224" t="str">
        <f>IF(給与表!$T$4&gt;BF$2,"",IF($H25&lt;BF$2,"",IF($E25&gt;BF$2,"",IF($E25=BF$2,IF($I25=給与表!$J$12,給与表!$J$13,IF($I25=給与表!$K$12,給与表!$K$13,IF($I25=給与表!$L$12,給与表!$L$13,給与表!$M$13*BG25))),IF($E25&lt;BF$2,IF(AZ25="",IF($I25=給与表!$J$12,SUMIFS(給与表!$P$13:$P$52,給与表!$B$13:$B$52,BF$2-$E25)+給与表!$J$10*(BF$2-給与表!$T$4+1),IF($I25=給与表!$K$12,SUMIFS(給与表!$Q$13:$Q$52,給与表!$B$13:$B$52,BF$2-$E25)+給与表!$K$10*(BF$2-給与表!$T$4+1),IF($I25=給与表!$L$12,SUMIFS(給与表!$R$13:$R$52,給与表!$B$13:$B$52,BF$2-$E25)+給与表!$L$10*(BF$2-給与表!$T$4+1),(SUMIFS(給与表!$S$13:$S$52,給与表!$B$13:$B$52,BF$2-$E25)+給与表!$M$10*(BF$2-給与表!$T$4+1))*BG25))),IF($I25=給与表!$J$12,AZ25+給与表!$J$10*(BF$2-給与表!$T$4+1),IF($I25=給与表!$K$12,AZ25+給与表!$K$10*(BF$2-給与表!$T$4+1),IF($I25=給与表!$L$12,AZ25+給与表!$L$10*(BF$2-給与表!$T$4+1),(AZ25/BA25+給与表!$M$10)*BG25)))))))))</f>
        <v/>
      </c>
      <c r="BG25" s="392"/>
      <c r="BH25" s="357"/>
      <c r="BI25" s="357"/>
      <c r="BJ25" s="357"/>
      <c r="BK25" s="227" t="str">
        <f t="shared" si="8"/>
        <v/>
      </c>
      <c r="BL25" s="224" t="str">
        <f>IF(給与表!$T$4&gt;BL$2,"",IF($H25&lt;BL$2,"",IF($E25&gt;BL$2,"",IF($E25=BL$2,IF($I25=給与表!$J$12,給与表!$J$13,IF($I25=給与表!$K$12,給与表!$K$13,IF($I25=給与表!$L$12,給与表!$L$13,給与表!$M$13*BM25))),IF($E25&lt;BL$2,IF(BF25="",IF($I25=給与表!$J$12,SUMIFS(給与表!$P$13:$P$52,給与表!$B$13:$B$52,BL$2-$E25)+給与表!$J$10*(BL$2-給与表!$T$4+1),IF($I25=給与表!$K$12,SUMIFS(給与表!$Q$13:$Q$52,給与表!$B$13:$B$52,BL$2-$E25)+給与表!$K$10*(BL$2-給与表!$T$4+1),IF($I25=給与表!$L$12,SUMIFS(給与表!$R$13:$R$52,給与表!$B$13:$B$52,BL$2-$E25)+給与表!$L$10*(BL$2-給与表!$T$4+1),(SUMIFS(給与表!$S$13:$S$52,給与表!$B$13:$B$52,BL$2-$E25)+給与表!$M$10*(BL$2-給与表!$T$4+1))*BM25))),IF($I25=給与表!$J$12,BF25+給与表!$J$10*(BL$2-給与表!$T$4+1),IF($I25=給与表!$K$12,BF25+給与表!$K$10*(BL$2-給与表!$T$4+1),IF($I25=給与表!$L$12,BF25+給与表!$L$10*(BL$2-給与表!$T$4+1),(BF25/BG25+給与表!$M$10)*BM25)))))))))</f>
        <v/>
      </c>
      <c r="BM25" s="392"/>
      <c r="BN25" s="357"/>
      <c r="BO25" s="357"/>
      <c r="BP25" s="357"/>
      <c r="BQ25" s="227" t="str">
        <f t="shared" si="9"/>
        <v/>
      </c>
    </row>
    <row r="26" spans="1:69">
      <c r="A26" s="20">
        <f t="shared" si="10"/>
        <v>21</v>
      </c>
      <c r="B26" s="359"/>
      <c r="C26" s="358"/>
      <c r="D26" s="359"/>
      <c r="E26" s="6" t="str">
        <f t="shared" si="11"/>
        <v/>
      </c>
      <c r="F26" s="359"/>
      <c r="G26" s="359"/>
      <c r="H26" s="6" t="str">
        <f t="shared" si="12"/>
        <v/>
      </c>
      <c r="I26" s="360"/>
      <c r="J26" s="224" t="str">
        <f>IF(給与表!$T$4&gt;J$2,"",IF($H26&lt;J$2,"",IF($E26&gt;J$2,"",IF($E26=J$2,IF($I26=給与表!$J$12,給与表!$J$13,IF($I26=給与表!$K$12,給与表!$K$13,IF($I26=給与表!$L$12,給与表!$L$13,給与表!$M$13*K26))),IF($E26&lt;J$2,IF($I26=給与表!$J$12,SUMIFS(給与表!$P$13:$P$52,給与表!$B$13:$B$52,J$2-$E26)+給与表!$J$10*(J$2-給与表!$T$4+1),IF($I26=給与表!$K$12,SUMIFS(給与表!$Q$13:$Q$52,給与表!$B$13:$B$52,J$2-$E26)+給与表!$K$10*(J$2-給与表!$T$4+1),IF($I26=給与表!$L$12,SUMIFS(給与表!$R$13:$R$52,給与表!$B$13:$B$52,J$2-$E26)+給与表!$L$10*(J$2-給与表!$T$4+1),(SUMIFS(給与表!$S$13:$S$52,給与表!$B$13:$B$52,J$2-$E26)+給与表!$M$10*(J$2-給与表!$T$4+1))*K26))))))))</f>
        <v/>
      </c>
      <c r="K26" s="392"/>
      <c r="L26" s="357"/>
      <c r="M26" s="357"/>
      <c r="N26" s="357"/>
      <c r="O26" s="227" t="str">
        <f t="shared" si="0"/>
        <v/>
      </c>
      <c r="P26" s="224" t="str">
        <f>IF(給与表!$T$4&gt;P$2,"",IF($H26&lt;P$2,"",IF($E26&gt;P$2,"",IF($E26=P$2,IF($I26=給与表!$J$12,給与表!$J$13,IF($I26=給与表!$K$12,給与表!$K$13,IF($I26=給与表!$L$12,給与表!$L$13,給与表!$M$13*Q26))),IF($E26&lt;P$2,IF(J26="",IF($I26=給与表!$J$12,SUMIFS(給与表!$P$13:$P$52,給与表!$B$13:$B$52,P$2-$E26)+給与表!$J$10*(P$2-給与表!$T$4+1),IF($I26=給与表!$K$12,SUMIFS(給与表!$Q$13:$Q$52,給与表!$B$13:$B$52,P$2-$E26)+給与表!$K$10*(P$2-給与表!$T$4+1),IF($I26=給与表!$L$12,SUMIFS(給与表!$R$13:$R$52,給与表!$B$13:$B$52,P$2-$E26)+給与表!$L$10*(P$2-給与表!$T$4+1),(SUMIFS(給与表!$S$13:$S$52,給与表!$B$13:$B$52,P$2-$E26)+給与表!$M$10*(P$2-給与表!$T$4+1))*Q26))),IF($I26=給与表!$J$12,J26+給与表!$J$10*(P$2-給与表!$T$4+1),IF($I26=給与表!$K$12,J26+給与表!$K$10*(P$2-給与表!$T$4+1),IF($I26=給与表!$L$12,J26+給与表!$L$10*(P$2-給与表!$T$4+1),(J26/K26+給与表!$M$10)*Q26)))))))))</f>
        <v/>
      </c>
      <c r="Q26" s="392"/>
      <c r="R26" s="357"/>
      <c r="S26" s="357"/>
      <c r="T26" s="357"/>
      <c r="U26" s="227" t="str">
        <f t="shared" si="1"/>
        <v/>
      </c>
      <c r="V26" s="224" t="str">
        <f>IF(給与表!$T$4&gt;V$2,"",IF($H26&lt;V$2,"",IF($E26&gt;V$2,"",IF($E26=V$2,IF($I26=給与表!$J$12,給与表!$J$13,IF($I26=給与表!$K$12,給与表!$K$13,IF($I26=給与表!$L$12,給与表!$L$13,給与表!$M$13*W26))),IF($E26&lt;V$2,IF(P26="",IF($I26=給与表!$J$12,SUMIFS(給与表!$P$13:$P$52,給与表!$B$13:$B$52,V$2-$E26)+給与表!$J$10*(V$2-給与表!$T$4+1),IF($I26=給与表!$K$12,SUMIFS(給与表!$Q$13:$Q$52,給与表!$B$13:$B$52,V$2-$E26)+給与表!$K$10*(V$2-給与表!$T$4+1),IF($I26=給与表!$L$12,SUMIFS(給与表!$R$13:$R$52,給与表!$B$13:$B$52,V$2-$E26)+給与表!$L$10*(V$2-給与表!$T$4+1),(SUMIFS(給与表!$S$13:$S$52,給与表!$B$13:$B$52,V$2-$E26)+給与表!$M$10*(V$2-給与表!$T$4+1))*W26))),IF($I26=給与表!$J$12,P26+給与表!$J$10*(V$2-給与表!$T$4+1),IF($I26=給与表!$K$12,P26+給与表!$K$10*(V$2-給与表!$T$4+1),IF($I26=給与表!$L$12,P26+給与表!$L$10*(V$2-給与表!$T$4+1),(P26/Q26+給与表!$M$10)*W26)))))))))</f>
        <v/>
      </c>
      <c r="W26" s="392"/>
      <c r="X26" s="357"/>
      <c r="Y26" s="357"/>
      <c r="Z26" s="357"/>
      <c r="AA26" s="227" t="str">
        <f t="shared" si="2"/>
        <v/>
      </c>
      <c r="AB26" s="224" t="str">
        <f>IF(給与表!$T$4&gt;AB$2,"",IF($H26&lt;AB$2,"",IF($E26&gt;AB$2,"",IF($E26=AB$2,IF($I26=給与表!$J$12,給与表!$J$13,IF($I26=給与表!$K$12,給与表!$K$13,IF($I26=給与表!$L$12,給与表!$L$13,給与表!$M$13*AC26))),IF($E26&lt;AB$2,IF(V26="",IF($I26=給与表!$J$12,SUMIFS(給与表!$P$13:$P$52,給与表!$B$13:$B$52,AB$2-$E26)+給与表!$J$10*(AB$2-給与表!$T$4+1),IF($I26=給与表!$K$12,SUMIFS(給与表!$Q$13:$Q$52,給与表!$B$13:$B$52,AB$2-$E26)+給与表!$K$10*(AB$2-給与表!$T$4+1),IF($I26=給与表!$L$12,SUMIFS(給与表!$R$13:$R$52,給与表!$B$13:$B$52,AB$2-$E26)+給与表!$L$10*(AB$2-給与表!$T$4+1),(SUMIFS(給与表!$S$13:$S$52,給与表!$B$13:$B$52,AB$2-$E26)+給与表!$M$10*(AB$2-給与表!$T$4+1))*AC26))),IF($I26=給与表!$J$12,V26+給与表!$J$10*(AB$2-給与表!$T$4+1),IF($I26=給与表!$K$12,V26+給与表!$K$10*(AB$2-給与表!$T$4+1),IF($I26=給与表!$L$12,V26+給与表!$L$10*(AB$2-給与表!$T$4+1),(V26/W26+給与表!$M$10)*AC26)))))))))</f>
        <v/>
      </c>
      <c r="AC26" s="392"/>
      <c r="AD26" s="357"/>
      <c r="AE26" s="357"/>
      <c r="AF26" s="357"/>
      <c r="AG26" s="227" t="str">
        <f t="shared" si="3"/>
        <v/>
      </c>
      <c r="AH26" s="224" t="str">
        <f>IF(給与表!$T$4&gt;AH$2,"",IF($H26&lt;AH$2,"",IF($E26&gt;AH$2,"",IF($E26=AH$2,IF($I26=給与表!$J$12,給与表!$J$13,IF($I26=給与表!$K$12,給与表!$K$13,IF($I26=給与表!$L$12,給与表!$L$13,給与表!$M$13*AI26))),IF($E26&lt;AH$2,IF(AB26="",IF($I26=給与表!$J$12,SUMIFS(給与表!$P$13:$P$52,給与表!$B$13:$B$52,AH$2-$E26)+給与表!$J$10*(AH$2-給与表!$T$4+1),IF($I26=給与表!$K$12,SUMIFS(給与表!$Q$13:$Q$52,給与表!$B$13:$B$52,AH$2-$E26)+給与表!$K$10*(AH$2-給与表!$T$4+1),IF($I26=給与表!$L$12,SUMIFS(給与表!$R$13:$R$52,給与表!$B$13:$B$52,AH$2-$E26)+給与表!$L$10*(AH$2-給与表!$T$4+1),(SUMIFS(給与表!$S$13:$S$52,給与表!$B$13:$B$52,AH$2-$E26)+給与表!$M$10*(AH$2-給与表!$T$4+1))*AI26))),IF($I26=給与表!$J$12,AB26+給与表!$J$10*(AH$2-給与表!$T$4+1),IF($I26=給与表!$K$12,AB26+給与表!$K$10*(AH$2-給与表!$T$4+1),IF($I26=給与表!$L$12,AB26+給与表!$L$10*(AH$2-給与表!$T$4+1),(AB26/AC26+給与表!$M$10)*AI26)))))))))</f>
        <v/>
      </c>
      <c r="AI26" s="392"/>
      <c r="AJ26" s="357"/>
      <c r="AK26" s="357"/>
      <c r="AL26" s="357"/>
      <c r="AM26" s="227" t="str">
        <f t="shared" si="4"/>
        <v/>
      </c>
      <c r="AN26" s="224" t="str">
        <f>IF(給与表!$T$4&gt;AN$2,"",IF($H26&lt;AN$2,"",IF($E26&gt;AN$2,"",IF($E26=AN$2,IF($I26=給与表!$J$12,給与表!$J$13,IF($I26=給与表!$K$12,給与表!$K$13,IF($I26=給与表!$L$12,給与表!$L$13,給与表!$M$13*AO26))),IF($E26&lt;AN$2,IF(AH26="",IF($I26=給与表!$J$12,SUMIFS(給与表!$P$13:$P$52,給与表!$B$13:$B$52,AN$2-$E26)+給与表!$J$10*(AN$2-給与表!$T$4+1),IF($I26=給与表!$K$12,SUMIFS(給与表!$Q$13:$Q$52,給与表!$B$13:$B$52,AN$2-$E26)+給与表!$K$10*(AN$2-給与表!$T$4+1),IF($I26=給与表!$L$12,SUMIFS(給与表!$R$13:$R$52,給与表!$B$13:$B$52,AN$2-$E26)+給与表!$L$10*(AN$2-給与表!$T$4+1),(SUMIFS(給与表!$S$13:$S$52,給与表!$B$13:$B$52,AN$2-$E26)+給与表!$M$10*(AN$2-給与表!$T$4+1))*AO26))),IF($I26=給与表!$J$12,AH26+給与表!$J$10*(AN$2-給与表!$T$4+1),IF($I26=給与表!$K$12,AH26+給与表!$K$10*(AN$2-給与表!$T$4+1),IF($I26=給与表!$L$12,AH26+給与表!$L$10*(AN$2-給与表!$T$4+1),(AH26/AI26+給与表!$M$10)*AO26)))))))))</f>
        <v/>
      </c>
      <c r="AO26" s="392"/>
      <c r="AP26" s="357"/>
      <c r="AQ26" s="357"/>
      <c r="AR26" s="357"/>
      <c r="AS26" s="227" t="str">
        <f t="shared" si="5"/>
        <v/>
      </c>
      <c r="AT26" s="224" t="str">
        <f>IF(給与表!$T$4&gt;AT$2,"",IF($H26&lt;AT$2,"",IF($E26&gt;AT$2,"",IF($E26=AT$2,IF($I26=給与表!$J$12,給与表!$J$13,IF($I26=給与表!$K$12,給与表!$K$13,IF($I26=給与表!$L$12,給与表!$L$13,給与表!$M$13*AU26))),IF($E26&lt;AT$2,IF(AN26="",IF($I26=給与表!$J$12,SUMIFS(給与表!$P$13:$P$52,給与表!$B$13:$B$52,AT$2-$E26)+給与表!$J$10*(AT$2-給与表!$T$4+1),IF($I26=給与表!$K$12,SUMIFS(給与表!$Q$13:$Q$52,給与表!$B$13:$B$52,AT$2-$E26)+給与表!$K$10*(AT$2-給与表!$T$4+1),IF($I26=給与表!$L$12,SUMIFS(給与表!$R$13:$R$52,給与表!$B$13:$B$52,AT$2-$E26)+給与表!$L$10*(AT$2-給与表!$T$4+1),(SUMIFS(給与表!$S$13:$S$52,給与表!$B$13:$B$52,AT$2-$E26)+給与表!$M$10*(AT$2-給与表!$T$4+1))*AU26))),IF($I26=給与表!$J$12,AN26+給与表!$J$10*(AT$2-給与表!$T$4+1),IF($I26=給与表!$K$12,AN26+給与表!$K$10*(AT$2-給与表!$T$4+1),IF($I26=給与表!$L$12,AN26+給与表!$L$10*(AT$2-給与表!$T$4+1),(AN26/AO26+給与表!$M$10)*AU26)))))))))</f>
        <v/>
      </c>
      <c r="AU26" s="392"/>
      <c r="AV26" s="357"/>
      <c r="AW26" s="357"/>
      <c r="AX26" s="357"/>
      <c r="AY26" s="227" t="str">
        <f t="shared" si="6"/>
        <v/>
      </c>
      <c r="AZ26" s="224" t="str">
        <f>IF(給与表!$T$4&gt;AZ$2,"",IF($H26&lt;AZ$2,"",IF($E26&gt;AZ$2,"",IF($E26=AZ$2,IF($I26=給与表!$J$12,給与表!$J$13,IF($I26=給与表!$K$12,給与表!$K$13,IF($I26=給与表!$L$12,給与表!$L$13,給与表!$M$13*BA26))),IF($E26&lt;AZ$2,IF(AT26="",IF($I26=給与表!$J$12,SUMIFS(給与表!$P$13:$P$52,給与表!$B$13:$B$52,AZ$2-$E26)+給与表!$J$10*(AZ$2-給与表!$T$4+1),IF($I26=給与表!$K$12,SUMIFS(給与表!$Q$13:$Q$52,給与表!$B$13:$B$52,AZ$2-$E26)+給与表!$K$10*(AZ$2-給与表!$T$4+1),IF($I26=給与表!$L$12,SUMIFS(給与表!$R$13:$R$52,給与表!$B$13:$B$52,AZ$2-$E26)+給与表!$L$10*(AZ$2-給与表!$T$4+1),(SUMIFS(給与表!$S$13:$S$52,給与表!$B$13:$B$52,AZ$2-$E26)+給与表!$M$10*(AZ$2-給与表!$T$4+1))*BA26))),IF($I26=給与表!$J$12,AT26+給与表!$J$10*(AZ$2-給与表!$T$4+1),IF($I26=給与表!$K$12,AT26+給与表!$K$10*(AZ$2-給与表!$T$4+1),IF($I26=給与表!$L$12,AT26+給与表!$L$10*(AZ$2-給与表!$T$4+1),(AT26/AU26+給与表!$M$10)*BA26)))))))))</f>
        <v/>
      </c>
      <c r="BA26" s="392"/>
      <c r="BB26" s="357"/>
      <c r="BC26" s="357"/>
      <c r="BD26" s="357"/>
      <c r="BE26" s="227" t="str">
        <f t="shared" si="7"/>
        <v/>
      </c>
      <c r="BF26" s="224" t="str">
        <f>IF(給与表!$T$4&gt;BF$2,"",IF($H26&lt;BF$2,"",IF($E26&gt;BF$2,"",IF($E26=BF$2,IF($I26=給与表!$J$12,給与表!$J$13,IF($I26=給与表!$K$12,給与表!$K$13,IF($I26=給与表!$L$12,給与表!$L$13,給与表!$M$13*BG26))),IF($E26&lt;BF$2,IF(AZ26="",IF($I26=給与表!$J$12,SUMIFS(給与表!$P$13:$P$52,給与表!$B$13:$B$52,BF$2-$E26)+給与表!$J$10*(BF$2-給与表!$T$4+1),IF($I26=給与表!$K$12,SUMIFS(給与表!$Q$13:$Q$52,給与表!$B$13:$B$52,BF$2-$E26)+給与表!$K$10*(BF$2-給与表!$T$4+1),IF($I26=給与表!$L$12,SUMIFS(給与表!$R$13:$R$52,給与表!$B$13:$B$52,BF$2-$E26)+給与表!$L$10*(BF$2-給与表!$T$4+1),(SUMIFS(給与表!$S$13:$S$52,給与表!$B$13:$B$52,BF$2-$E26)+給与表!$M$10*(BF$2-給与表!$T$4+1))*BG26))),IF($I26=給与表!$J$12,AZ26+給与表!$J$10*(BF$2-給与表!$T$4+1),IF($I26=給与表!$K$12,AZ26+給与表!$K$10*(BF$2-給与表!$T$4+1),IF($I26=給与表!$L$12,AZ26+給与表!$L$10*(BF$2-給与表!$T$4+1),(AZ26/BA26+給与表!$M$10)*BG26)))))))))</f>
        <v/>
      </c>
      <c r="BG26" s="392"/>
      <c r="BH26" s="357"/>
      <c r="BI26" s="357"/>
      <c r="BJ26" s="357"/>
      <c r="BK26" s="227" t="str">
        <f t="shared" si="8"/>
        <v/>
      </c>
      <c r="BL26" s="224" t="str">
        <f>IF(給与表!$T$4&gt;BL$2,"",IF($H26&lt;BL$2,"",IF($E26&gt;BL$2,"",IF($E26=BL$2,IF($I26=給与表!$J$12,給与表!$J$13,IF($I26=給与表!$K$12,給与表!$K$13,IF($I26=給与表!$L$12,給与表!$L$13,給与表!$M$13*BM26))),IF($E26&lt;BL$2,IF(BF26="",IF($I26=給与表!$J$12,SUMIFS(給与表!$P$13:$P$52,給与表!$B$13:$B$52,BL$2-$E26)+給与表!$J$10*(BL$2-給与表!$T$4+1),IF($I26=給与表!$K$12,SUMIFS(給与表!$Q$13:$Q$52,給与表!$B$13:$B$52,BL$2-$E26)+給与表!$K$10*(BL$2-給与表!$T$4+1),IF($I26=給与表!$L$12,SUMIFS(給与表!$R$13:$R$52,給与表!$B$13:$B$52,BL$2-$E26)+給与表!$L$10*(BL$2-給与表!$T$4+1),(SUMIFS(給与表!$S$13:$S$52,給与表!$B$13:$B$52,BL$2-$E26)+給与表!$M$10*(BL$2-給与表!$T$4+1))*BM26))),IF($I26=給与表!$J$12,BF26+給与表!$J$10*(BL$2-給与表!$T$4+1),IF($I26=給与表!$K$12,BF26+給与表!$K$10*(BL$2-給与表!$T$4+1),IF($I26=給与表!$L$12,BF26+給与表!$L$10*(BL$2-給与表!$T$4+1),(BF26/BG26+給与表!$M$10)*BM26)))))))))</f>
        <v/>
      </c>
      <c r="BM26" s="392"/>
      <c r="BN26" s="357"/>
      <c r="BO26" s="357"/>
      <c r="BP26" s="357"/>
      <c r="BQ26" s="227" t="str">
        <f t="shared" si="9"/>
        <v/>
      </c>
    </row>
    <row r="27" spans="1:69">
      <c r="A27" s="20">
        <f t="shared" si="10"/>
        <v>22</v>
      </c>
      <c r="B27" s="359"/>
      <c r="C27" s="358"/>
      <c r="D27" s="359"/>
      <c r="E27" s="6" t="str">
        <f t="shared" si="11"/>
        <v/>
      </c>
      <c r="F27" s="358"/>
      <c r="G27" s="358"/>
      <c r="H27" s="6" t="str">
        <f t="shared" si="12"/>
        <v/>
      </c>
      <c r="I27" s="360"/>
      <c r="J27" s="224" t="str">
        <f>IF(給与表!$T$4&gt;J$2,"",IF($H27&lt;J$2,"",IF($E27&gt;J$2,"",IF($E27=J$2,IF($I27=給与表!$J$12,給与表!$J$13,IF($I27=給与表!$K$12,給与表!$K$13,IF($I27=給与表!$L$12,給与表!$L$13,給与表!$M$13*K27))),IF($E27&lt;J$2,IF($I27=給与表!$J$12,SUMIFS(給与表!$P$13:$P$52,給与表!$B$13:$B$52,J$2-$E27)+給与表!$J$10*(J$2-給与表!$T$4+1),IF($I27=給与表!$K$12,SUMIFS(給与表!$Q$13:$Q$52,給与表!$B$13:$B$52,J$2-$E27)+給与表!$K$10*(J$2-給与表!$T$4+1),IF($I27=給与表!$L$12,SUMIFS(給与表!$R$13:$R$52,給与表!$B$13:$B$52,J$2-$E27)+給与表!$L$10*(J$2-給与表!$T$4+1),(SUMIFS(給与表!$S$13:$S$52,給与表!$B$13:$B$52,J$2-$E27)+給与表!$M$10*(J$2-給与表!$T$4+1))*K27))))))))</f>
        <v/>
      </c>
      <c r="K27" s="392"/>
      <c r="L27" s="357"/>
      <c r="M27" s="357"/>
      <c r="N27" s="357"/>
      <c r="O27" s="227" t="str">
        <f t="shared" si="0"/>
        <v/>
      </c>
      <c r="P27" s="224" t="str">
        <f>IF(給与表!$T$4&gt;P$2,"",IF($H27&lt;P$2,"",IF($E27&gt;P$2,"",IF($E27=P$2,IF($I27=給与表!$J$12,給与表!$J$13,IF($I27=給与表!$K$12,給与表!$K$13,IF($I27=給与表!$L$12,給与表!$L$13,給与表!$M$13*Q27))),IF($E27&lt;P$2,IF(J27="",IF($I27=給与表!$J$12,SUMIFS(給与表!$P$13:$P$52,給与表!$B$13:$B$52,P$2-$E27)+給与表!$J$10*(P$2-給与表!$T$4+1),IF($I27=給与表!$K$12,SUMIFS(給与表!$Q$13:$Q$52,給与表!$B$13:$B$52,P$2-$E27)+給与表!$K$10*(P$2-給与表!$T$4+1),IF($I27=給与表!$L$12,SUMIFS(給与表!$R$13:$R$52,給与表!$B$13:$B$52,P$2-$E27)+給与表!$L$10*(P$2-給与表!$T$4+1),(SUMIFS(給与表!$S$13:$S$52,給与表!$B$13:$B$52,P$2-$E27)+給与表!$M$10*(P$2-給与表!$T$4+1))*Q27))),IF($I27=給与表!$J$12,J27+給与表!$J$10*(P$2-給与表!$T$4+1),IF($I27=給与表!$K$12,J27+給与表!$K$10*(P$2-給与表!$T$4+1),IF($I27=給与表!$L$12,J27+給与表!$L$10*(P$2-給与表!$T$4+1),(J27/K27+給与表!$M$10)*Q27)))))))))</f>
        <v/>
      </c>
      <c r="Q27" s="392"/>
      <c r="R27" s="357"/>
      <c r="S27" s="357"/>
      <c r="T27" s="357"/>
      <c r="U27" s="227" t="str">
        <f t="shared" si="1"/>
        <v/>
      </c>
      <c r="V27" s="224" t="str">
        <f>IF(給与表!$T$4&gt;V$2,"",IF($H27&lt;V$2,"",IF($E27&gt;V$2,"",IF($E27=V$2,IF($I27=給与表!$J$12,給与表!$J$13,IF($I27=給与表!$K$12,給与表!$K$13,IF($I27=給与表!$L$12,給与表!$L$13,給与表!$M$13*W27))),IF($E27&lt;V$2,IF(P27="",IF($I27=給与表!$J$12,SUMIFS(給与表!$P$13:$P$52,給与表!$B$13:$B$52,V$2-$E27)+給与表!$J$10*(V$2-給与表!$T$4+1),IF($I27=給与表!$K$12,SUMIFS(給与表!$Q$13:$Q$52,給与表!$B$13:$B$52,V$2-$E27)+給与表!$K$10*(V$2-給与表!$T$4+1),IF($I27=給与表!$L$12,SUMIFS(給与表!$R$13:$R$52,給与表!$B$13:$B$52,V$2-$E27)+給与表!$L$10*(V$2-給与表!$T$4+1),(SUMIFS(給与表!$S$13:$S$52,給与表!$B$13:$B$52,V$2-$E27)+給与表!$M$10*(V$2-給与表!$T$4+1))*W27))),IF($I27=給与表!$J$12,P27+給与表!$J$10*(V$2-給与表!$T$4+1),IF($I27=給与表!$K$12,P27+給与表!$K$10*(V$2-給与表!$T$4+1),IF($I27=給与表!$L$12,P27+給与表!$L$10*(V$2-給与表!$T$4+1),(P27/Q27+給与表!$M$10)*W27)))))))))</f>
        <v/>
      </c>
      <c r="W27" s="392"/>
      <c r="X27" s="357"/>
      <c r="Y27" s="357"/>
      <c r="Z27" s="357"/>
      <c r="AA27" s="227" t="str">
        <f t="shared" si="2"/>
        <v/>
      </c>
      <c r="AB27" s="224" t="str">
        <f>IF(給与表!$T$4&gt;AB$2,"",IF($H27&lt;AB$2,"",IF($E27&gt;AB$2,"",IF($E27=AB$2,IF($I27=給与表!$J$12,給与表!$J$13,IF($I27=給与表!$K$12,給与表!$K$13,IF($I27=給与表!$L$12,給与表!$L$13,給与表!$M$13*AC27))),IF($E27&lt;AB$2,IF(V27="",IF($I27=給与表!$J$12,SUMIFS(給与表!$P$13:$P$52,給与表!$B$13:$B$52,AB$2-$E27)+給与表!$J$10*(AB$2-給与表!$T$4+1),IF($I27=給与表!$K$12,SUMIFS(給与表!$Q$13:$Q$52,給与表!$B$13:$B$52,AB$2-$E27)+給与表!$K$10*(AB$2-給与表!$T$4+1),IF($I27=給与表!$L$12,SUMIFS(給与表!$R$13:$R$52,給与表!$B$13:$B$52,AB$2-$E27)+給与表!$L$10*(AB$2-給与表!$T$4+1),(SUMIFS(給与表!$S$13:$S$52,給与表!$B$13:$B$52,AB$2-$E27)+給与表!$M$10*(AB$2-給与表!$T$4+1))*AC27))),IF($I27=給与表!$J$12,V27+給与表!$J$10*(AB$2-給与表!$T$4+1),IF($I27=給与表!$K$12,V27+給与表!$K$10*(AB$2-給与表!$T$4+1),IF($I27=給与表!$L$12,V27+給与表!$L$10*(AB$2-給与表!$T$4+1),(V27/W27+給与表!$M$10)*AC27)))))))))</f>
        <v/>
      </c>
      <c r="AC27" s="392"/>
      <c r="AD27" s="357"/>
      <c r="AE27" s="357"/>
      <c r="AF27" s="357"/>
      <c r="AG27" s="227" t="str">
        <f t="shared" si="3"/>
        <v/>
      </c>
      <c r="AH27" s="224" t="str">
        <f>IF(給与表!$T$4&gt;AH$2,"",IF($H27&lt;AH$2,"",IF($E27&gt;AH$2,"",IF($E27=AH$2,IF($I27=給与表!$J$12,給与表!$J$13,IF($I27=給与表!$K$12,給与表!$K$13,IF($I27=給与表!$L$12,給与表!$L$13,給与表!$M$13*AI27))),IF($E27&lt;AH$2,IF(AB27="",IF($I27=給与表!$J$12,SUMIFS(給与表!$P$13:$P$52,給与表!$B$13:$B$52,AH$2-$E27)+給与表!$J$10*(AH$2-給与表!$T$4+1),IF($I27=給与表!$K$12,SUMIFS(給与表!$Q$13:$Q$52,給与表!$B$13:$B$52,AH$2-$E27)+給与表!$K$10*(AH$2-給与表!$T$4+1),IF($I27=給与表!$L$12,SUMIFS(給与表!$R$13:$R$52,給与表!$B$13:$B$52,AH$2-$E27)+給与表!$L$10*(AH$2-給与表!$T$4+1),(SUMIFS(給与表!$S$13:$S$52,給与表!$B$13:$B$52,AH$2-$E27)+給与表!$M$10*(AH$2-給与表!$T$4+1))*AI27))),IF($I27=給与表!$J$12,AB27+給与表!$J$10*(AH$2-給与表!$T$4+1),IF($I27=給与表!$K$12,AB27+給与表!$K$10*(AH$2-給与表!$T$4+1),IF($I27=給与表!$L$12,AB27+給与表!$L$10*(AH$2-給与表!$T$4+1),(AB27/AC27+給与表!$M$10)*AI27)))))))))</f>
        <v/>
      </c>
      <c r="AI27" s="392"/>
      <c r="AJ27" s="357"/>
      <c r="AK27" s="357"/>
      <c r="AL27" s="357"/>
      <c r="AM27" s="227" t="str">
        <f t="shared" si="4"/>
        <v/>
      </c>
      <c r="AN27" s="224" t="str">
        <f>IF(給与表!$T$4&gt;AN$2,"",IF($H27&lt;AN$2,"",IF($E27&gt;AN$2,"",IF($E27=AN$2,IF($I27=給与表!$J$12,給与表!$J$13,IF($I27=給与表!$K$12,給与表!$K$13,IF($I27=給与表!$L$12,給与表!$L$13,給与表!$M$13*AO27))),IF($E27&lt;AN$2,IF(AH27="",IF($I27=給与表!$J$12,SUMIFS(給与表!$P$13:$P$52,給与表!$B$13:$B$52,AN$2-$E27)+給与表!$J$10*(AN$2-給与表!$T$4+1),IF($I27=給与表!$K$12,SUMIFS(給与表!$Q$13:$Q$52,給与表!$B$13:$B$52,AN$2-$E27)+給与表!$K$10*(AN$2-給与表!$T$4+1),IF($I27=給与表!$L$12,SUMIFS(給与表!$R$13:$R$52,給与表!$B$13:$B$52,AN$2-$E27)+給与表!$L$10*(AN$2-給与表!$T$4+1),(SUMIFS(給与表!$S$13:$S$52,給与表!$B$13:$B$52,AN$2-$E27)+給与表!$M$10*(AN$2-給与表!$T$4+1))*AO27))),IF($I27=給与表!$J$12,AH27+給与表!$J$10*(AN$2-給与表!$T$4+1),IF($I27=給与表!$K$12,AH27+給与表!$K$10*(AN$2-給与表!$T$4+1),IF($I27=給与表!$L$12,AH27+給与表!$L$10*(AN$2-給与表!$T$4+1),(AH27/AI27+給与表!$M$10)*AO27)))))))))</f>
        <v/>
      </c>
      <c r="AO27" s="392"/>
      <c r="AP27" s="357"/>
      <c r="AQ27" s="357"/>
      <c r="AR27" s="357"/>
      <c r="AS27" s="227" t="str">
        <f t="shared" si="5"/>
        <v/>
      </c>
      <c r="AT27" s="224" t="str">
        <f>IF(給与表!$T$4&gt;AT$2,"",IF($H27&lt;AT$2,"",IF($E27&gt;AT$2,"",IF($E27=AT$2,IF($I27=給与表!$J$12,給与表!$J$13,IF($I27=給与表!$K$12,給与表!$K$13,IF($I27=給与表!$L$12,給与表!$L$13,給与表!$M$13*AU27))),IF($E27&lt;AT$2,IF(AN27="",IF($I27=給与表!$J$12,SUMIFS(給与表!$P$13:$P$52,給与表!$B$13:$B$52,AT$2-$E27)+給与表!$J$10*(AT$2-給与表!$T$4+1),IF($I27=給与表!$K$12,SUMIFS(給与表!$Q$13:$Q$52,給与表!$B$13:$B$52,AT$2-$E27)+給与表!$K$10*(AT$2-給与表!$T$4+1),IF($I27=給与表!$L$12,SUMIFS(給与表!$R$13:$R$52,給与表!$B$13:$B$52,AT$2-$E27)+給与表!$L$10*(AT$2-給与表!$T$4+1),(SUMIFS(給与表!$S$13:$S$52,給与表!$B$13:$B$52,AT$2-$E27)+給与表!$M$10*(AT$2-給与表!$T$4+1))*AU27))),IF($I27=給与表!$J$12,AN27+給与表!$J$10*(AT$2-給与表!$T$4+1),IF($I27=給与表!$K$12,AN27+給与表!$K$10*(AT$2-給与表!$T$4+1),IF($I27=給与表!$L$12,AN27+給与表!$L$10*(AT$2-給与表!$T$4+1),(AN27/AO27+給与表!$M$10)*AU27)))))))))</f>
        <v/>
      </c>
      <c r="AU27" s="392"/>
      <c r="AV27" s="357"/>
      <c r="AW27" s="357"/>
      <c r="AX27" s="357"/>
      <c r="AY27" s="227" t="str">
        <f t="shared" si="6"/>
        <v/>
      </c>
      <c r="AZ27" s="224" t="str">
        <f>IF(給与表!$T$4&gt;AZ$2,"",IF($H27&lt;AZ$2,"",IF($E27&gt;AZ$2,"",IF($E27=AZ$2,IF($I27=給与表!$J$12,給与表!$J$13,IF($I27=給与表!$K$12,給与表!$K$13,IF($I27=給与表!$L$12,給与表!$L$13,給与表!$M$13*BA27))),IF($E27&lt;AZ$2,IF(AT27="",IF($I27=給与表!$J$12,SUMIFS(給与表!$P$13:$P$52,給与表!$B$13:$B$52,AZ$2-$E27)+給与表!$J$10*(AZ$2-給与表!$T$4+1),IF($I27=給与表!$K$12,SUMIFS(給与表!$Q$13:$Q$52,給与表!$B$13:$B$52,AZ$2-$E27)+給与表!$K$10*(AZ$2-給与表!$T$4+1),IF($I27=給与表!$L$12,SUMIFS(給与表!$R$13:$R$52,給与表!$B$13:$B$52,AZ$2-$E27)+給与表!$L$10*(AZ$2-給与表!$T$4+1),(SUMIFS(給与表!$S$13:$S$52,給与表!$B$13:$B$52,AZ$2-$E27)+給与表!$M$10*(AZ$2-給与表!$T$4+1))*BA27))),IF($I27=給与表!$J$12,AT27+給与表!$J$10*(AZ$2-給与表!$T$4+1),IF($I27=給与表!$K$12,AT27+給与表!$K$10*(AZ$2-給与表!$T$4+1),IF($I27=給与表!$L$12,AT27+給与表!$L$10*(AZ$2-給与表!$T$4+1),(AT27/AU27+給与表!$M$10)*BA27)))))))))</f>
        <v/>
      </c>
      <c r="BA27" s="392"/>
      <c r="BB27" s="357"/>
      <c r="BC27" s="357"/>
      <c r="BD27" s="357"/>
      <c r="BE27" s="227" t="str">
        <f t="shared" si="7"/>
        <v/>
      </c>
      <c r="BF27" s="224" t="str">
        <f>IF(給与表!$T$4&gt;BF$2,"",IF($H27&lt;BF$2,"",IF($E27&gt;BF$2,"",IF($E27=BF$2,IF($I27=給与表!$J$12,給与表!$J$13,IF($I27=給与表!$K$12,給与表!$K$13,IF($I27=給与表!$L$12,給与表!$L$13,給与表!$M$13*BG27))),IF($E27&lt;BF$2,IF(AZ27="",IF($I27=給与表!$J$12,SUMIFS(給与表!$P$13:$P$52,給与表!$B$13:$B$52,BF$2-$E27)+給与表!$J$10*(BF$2-給与表!$T$4+1),IF($I27=給与表!$K$12,SUMIFS(給与表!$Q$13:$Q$52,給与表!$B$13:$B$52,BF$2-$E27)+給与表!$K$10*(BF$2-給与表!$T$4+1),IF($I27=給与表!$L$12,SUMIFS(給与表!$R$13:$R$52,給与表!$B$13:$B$52,BF$2-$E27)+給与表!$L$10*(BF$2-給与表!$T$4+1),(SUMIFS(給与表!$S$13:$S$52,給与表!$B$13:$B$52,BF$2-$E27)+給与表!$M$10*(BF$2-給与表!$T$4+1))*BG27))),IF($I27=給与表!$J$12,AZ27+給与表!$J$10*(BF$2-給与表!$T$4+1),IF($I27=給与表!$K$12,AZ27+給与表!$K$10*(BF$2-給与表!$T$4+1),IF($I27=給与表!$L$12,AZ27+給与表!$L$10*(BF$2-給与表!$T$4+1),(AZ27/BA27+給与表!$M$10)*BG27)))))))))</f>
        <v/>
      </c>
      <c r="BG27" s="392"/>
      <c r="BH27" s="357"/>
      <c r="BI27" s="357"/>
      <c r="BJ27" s="357"/>
      <c r="BK27" s="227" t="str">
        <f t="shared" si="8"/>
        <v/>
      </c>
      <c r="BL27" s="224" t="str">
        <f>IF(給与表!$T$4&gt;BL$2,"",IF($H27&lt;BL$2,"",IF($E27&gt;BL$2,"",IF($E27=BL$2,IF($I27=給与表!$J$12,給与表!$J$13,IF($I27=給与表!$K$12,給与表!$K$13,IF($I27=給与表!$L$12,給与表!$L$13,給与表!$M$13*BM27))),IF($E27&lt;BL$2,IF(BF27="",IF($I27=給与表!$J$12,SUMIFS(給与表!$P$13:$P$52,給与表!$B$13:$B$52,BL$2-$E27)+給与表!$J$10*(BL$2-給与表!$T$4+1),IF($I27=給与表!$K$12,SUMIFS(給与表!$Q$13:$Q$52,給与表!$B$13:$B$52,BL$2-$E27)+給与表!$K$10*(BL$2-給与表!$T$4+1),IF($I27=給与表!$L$12,SUMIFS(給与表!$R$13:$R$52,給与表!$B$13:$B$52,BL$2-$E27)+給与表!$L$10*(BL$2-給与表!$T$4+1),(SUMIFS(給与表!$S$13:$S$52,給与表!$B$13:$B$52,BL$2-$E27)+給与表!$M$10*(BL$2-給与表!$T$4+1))*BM27))),IF($I27=給与表!$J$12,BF27+給与表!$J$10*(BL$2-給与表!$T$4+1),IF($I27=給与表!$K$12,BF27+給与表!$K$10*(BL$2-給与表!$T$4+1),IF($I27=給与表!$L$12,BF27+給与表!$L$10*(BL$2-給与表!$T$4+1),(BF27/BG27+給与表!$M$10)*BM27)))))))))</f>
        <v/>
      </c>
      <c r="BM27" s="392"/>
      <c r="BN27" s="357"/>
      <c r="BO27" s="357"/>
      <c r="BP27" s="357"/>
      <c r="BQ27" s="227" t="str">
        <f t="shared" si="9"/>
        <v/>
      </c>
    </row>
    <row r="28" spans="1:69">
      <c r="A28" s="20">
        <f t="shared" si="10"/>
        <v>23</v>
      </c>
      <c r="B28" s="359"/>
      <c r="C28" s="358"/>
      <c r="D28" s="359"/>
      <c r="E28" s="6" t="str">
        <f t="shared" si="11"/>
        <v/>
      </c>
      <c r="F28" s="359"/>
      <c r="G28" s="359"/>
      <c r="H28" s="6" t="str">
        <f t="shared" si="12"/>
        <v/>
      </c>
      <c r="I28" s="360"/>
      <c r="J28" s="224" t="str">
        <f>IF(給与表!$T$4&gt;J$2,"",IF($H28&lt;J$2,"",IF($E28&gt;J$2,"",IF($E28=J$2,IF($I28=給与表!$J$12,給与表!$J$13,IF($I28=給与表!$K$12,給与表!$K$13,IF($I28=給与表!$L$12,給与表!$L$13,給与表!$M$13*K28))),IF($E28&lt;J$2,IF($I28=給与表!$J$12,SUMIFS(給与表!$P$13:$P$52,給与表!$B$13:$B$52,J$2-$E28)+給与表!$J$10*(J$2-給与表!$T$4+1),IF($I28=給与表!$K$12,SUMIFS(給与表!$Q$13:$Q$52,給与表!$B$13:$B$52,J$2-$E28)+給与表!$K$10*(J$2-給与表!$T$4+1),IF($I28=給与表!$L$12,SUMIFS(給与表!$R$13:$R$52,給与表!$B$13:$B$52,J$2-$E28)+給与表!$L$10*(J$2-給与表!$T$4+1),(SUMIFS(給与表!$S$13:$S$52,給与表!$B$13:$B$52,J$2-$E28)+給与表!$M$10*(J$2-給与表!$T$4+1))*K28))))))))</f>
        <v/>
      </c>
      <c r="K28" s="392"/>
      <c r="L28" s="357"/>
      <c r="M28" s="357"/>
      <c r="N28" s="357"/>
      <c r="O28" s="227" t="str">
        <f t="shared" si="0"/>
        <v/>
      </c>
      <c r="P28" s="224" t="str">
        <f>IF(給与表!$T$4&gt;P$2,"",IF($H28&lt;P$2,"",IF($E28&gt;P$2,"",IF($E28=P$2,IF($I28=給与表!$J$12,給与表!$J$13,IF($I28=給与表!$K$12,給与表!$K$13,IF($I28=給与表!$L$12,給与表!$L$13,給与表!$M$13*Q28))),IF($E28&lt;P$2,IF(J28="",IF($I28=給与表!$J$12,SUMIFS(給与表!$P$13:$P$52,給与表!$B$13:$B$52,P$2-$E28)+給与表!$J$10*(P$2-給与表!$T$4+1),IF($I28=給与表!$K$12,SUMIFS(給与表!$Q$13:$Q$52,給与表!$B$13:$B$52,P$2-$E28)+給与表!$K$10*(P$2-給与表!$T$4+1),IF($I28=給与表!$L$12,SUMIFS(給与表!$R$13:$R$52,給与表!$B$13:$B$52,P$2-$E28)+給与表!$L$10*(P$2-給与表!$T$4+1),(SUMIFS(給与表!$S$13:$S$52,給与表!$B$13:$B$52,P$2-$E28)+給与表!$M$10*(P$2-給与表!$T$4+1))*Q28))),IF($I28=給与表!$J$12,J28+給与表!$J$10*(P$2-給与表!$T$4+1),IF($I28=給与表!$K$12,J28+給与表!$K$10*(P$2-給与表!$T$4+1),IF($I28=給与表!$L$12,J28+給与表!$L$10*(P$2-給与表!$T$4+1),(J28/K28+給与表!$M$10)*Q28)))))))))</f>
        <v/>
      </c>
      <c r="Q28" s="392"/>
      <c r="R28" s="357"/>
      <c r="S28" s="357"/>
      <c r="T28" s="357"/>
      <c r="U28" s="227" t="str">
        <f t="shared" si="1"/>
        <v/>
      </c>
      <c r="V28" s="224" t="str">
        <f>IF(給与表!$T$4&gt;V$2,"",IF($H28&lt;V$2,"",IF($E28&gt;V$2,"",IF($E28=V$2,IF($I28=給与表!$J$12,給与表!$J$13,IF($I28=給与表!$K$12,給与表!$K$13,IF($I28=給与表!$L$12,給与表!$L$13,給与表!$M$13*W28))),IF($E28&lt;V$2,IF(P28="",IF($I28=給与表!$J$12,SUMIFS(給与表!$P$13:$P$52,給与表!$B$13:$B$52,V$2-$E28)+給与表!$J$10*(V$2-給与表!$T$4+1),IF($I28=給与表!$K$12,SUMIFS(給与表!$Q$13:$Q$52,給与表!$B$13:$B$52,V$2-$E28)+給与表!$K$10*(V$2-給与表!$T$4+1),IF($I28=給与表!$L$12,SUMIFS(給与表!$R$13:$R$52,給与表!$B$13:$B$52,V$2-$E28)+給与表!$L$10*(V$2-給与表!$T$4+1),(SUMIFS(給与表!$S$13:$S$52,給与表!$B$13:$B$52,V$2-$E28)+給与表!$M$10*(V$2-給与表!$T$4+1))*W28))),IF($I28=給与表!$J$12,P28+給与表!$J$10*(V$2-給与表!$T$4+1),IF($I28=給与表!$K$12,P28+給与表!$K$10*(V$2-給与表!$T$4+1),IF($I28=給与表!$L$12,P28+給与表!$L$10*(V$2-給与表!$T$4+1),(P28/Q28+給与表!$M$10)*W28)))))))))</f>
        <v/>
      </c>
      <c r="W28" s="392"/>
      <c r="X28" s="357"/>
      <c r="Y28" s="357"/>
      <c r="Z28" s="357"/>
      <c r="AA28" s="227" t="str">
        <f t="shared" si="2"/>
        <v/>
      </c>
      <c r="AB28" s="224" t="str">
        <f>IF(給与表!$T$4&gt;AB$2,"",IF($H28&lt;AB$2,"",IF($E28&gt;AB$2,"",IF($E28=AB$2,IF($I28=給与表!$J$12,給与表!$J$13,IF($I28=給与表!$K$12,給与表!$K$13,IF($I28=給与表!$L$12,給与表!$L$13,給与表!$M$13*AC28))),IF($E28&lt;AB$2,IF(V28="",IF($I28=給与表!$J$12,SUMIFS(給与表!$P$13:$P$52,給与表!$B$13:$B$52,AB$2-$E28)+給与表!$J$10*(AB$2-給与表!$T$4+1),IF($I28=給与表!$K$12,SUMIFS(給与表!$Q$13:$Q$52,給与表!$B$13:$B$52,AB$2-$E28)+給与表!$K$10*(AB$2-給与表!$T$4+1),IF($I28=給与表!$L$12,SUMIFS(給与表!$R$13:$R$52,給与表!$B$13:$B$52,AB$2-$E28)+給与表!$L$10*(AB$2-給与表!$T$4+1),(SUMIFS(給与表!$S$13:$S$52,給与表!$B$13:$B$52,AB$2-$E28)+給与表!$M$10*(AB$2-給与表!$T$4+1))*AC28))),IF($I28=給与表!$J$12,V28+給与表!$J$10*(AB$2-給与表!$T$4+1),IF($I28=給与表!$K$12,V28+給与表!$K$10*(AB$2-給与表!$T$4+1),IF($I28=給与表!$L$12,V28+給与表!$L$10*(AB$2-給与表!$T$4+1),(V28/W28+給与表!$M$10)*AC28)))))))))</f>
        <v/>
      </c>
      <c r="AC28" s="392"/>
      <c r="AD28" s="357"/>
      <c r="AE28" s="357"/>
      <c r="AF28" s="357"/>
      <c r="AG28" s="227" t="str">
        <f t="shared" si="3"/>
        <v/>
      </c>
      <c r="AH28" s="224" t="str">
        <f>IF(給与表!$T$4&gt;AH$2,"",IF($H28&lt;AH$2,"",IF($E28&gt;AH$2,"",IF($E28=AH$2,IF($I28=給与表!$J$12,給与表!$J$13,IF($I28=給与表!$K$12,給与表!$K$13,IF($I28=給与表!$L$12,給与表!$L$13,給与表!$M$13*AI28))),IF($E28&lt;AH$2,IF(AB28="",IF($I28=給与表!$J$12,SUMIFS(給与表!$P$13:$P$52,給与表!$B$13:$B$52,AH$2-$E28)+給与表!$J$10*(AH$2-給与表!$T$4+1),IF($I28=給与表!$K$12,SUMIFS(給与表!$Q$13:$Q$52,給与表!$B$13:$B$52,AH$2-$E28)+給与表!$K$10*(AH$2-給与表!$T$4+1),IF($I28=給与表!$L$12,SUMIFS(給与表!$R$13:$R$52,給与表!$B$13:$B$52,AH$2-$E28)+給与表!$L$10*(AH$2-給与表!$T$4+1),(SUMIFS(給与表!$S$13:$S$52,給与表!$B$13:$B$52,AH$2-$E28)+給与表!$M$10*(AH$2-給与表!$T$4+1))*AI28))),IF($I28=給与表!$J$12,AB28+給与表!$J$10*(AH$2-給与表!$T$4+1),IF($I28=給与表!$K$12,AB28+給与表!$K$10*(AH$2-給与表!$T$4+1),IF($I28=給与表!$L$12,AB28+給与表!$L$10*(AH$2-給与表!$T$4+1),(AB28/AC28+給与表!$M$10)*AI28)))))))))</f>
        <v/>
      </c>
      <c r="AI28" s="392"/>
      <c r="AJ28" s="357"/>
      <c r="AK28" s="357"/>
      <c r="AL28" s="357"/>
      <c r="AM28" s="227" t="str">
        <f t="shared" si="4"/>
        <v/>
      </c>
      <c r="AN28" s="224" t="str">
        <f>IF(給与表!$T$4&gt;AN$2,"",IF($H28&lt;AN$2,"",IF($E28&gt;AN$2,"",IF($E28=AN$2,IF($I28=給与表!$J$12,給与表!$J$13,IF($I28=給与表!$K$12,給与表!$K$13,IF($I28=給与表!$L$12,給与表!$L$13,給与表!$M$13*AO28))),IF($E28&lt;AN$2,IF(AH28="",IF($I28=給与表!$J$12,SUMIFS(給与表!$P$13:$P$52,給与表!$B$13:$B$52,AN$2-$E28)+給与表!$J$10*(AN$2-給与表!$T$4+1),IF($I28=給与表!$K$12,SUMIFS(給与表!$Q$13:$Q$52,給与表!$B$13:$B$52,AN$2-$E28)+給与表!$K$10*(AN$2-給与表!$T$4+1),IF($I28=給与表!$L$12,SUMIFS(給与表!$R$13:$R$52,給与表!$B$13:$B$52,AN$2-$E28)+給与表!$L$10*(AN$2-給与表!$T$4+1),(SUMIFS(給与表!$S$13:$S$52,給与表!$B$13:$B$52,AN$2-$E28)+給与表!$M$10*(AN$2-給与表!$T$4+1))*AO28))),IF($I28=給与表!$J$12,AH28+給与表!$J$10*(AN$2-給与表!$T$4+1),IF($I28=給与表!$K$12,AH28+給与表!$K$10*(AN$2-給与表!$T$4+1),IF($I28=給与表!$L$12,AH28+給与表!$L$10*(AN$2-給与表!$T$4+1),(AH28/AI28+給与表!$M$10)*AO28)))))))))</f>
        <v/>
      </c>
      <c r="AO28" s="392"/>
      <c r="AP28" s="357"/>
      <c r="AQ28" s="357"/>
      <c r="AR28" s="357"/>
      <c r="AS28" s="227" t="str">
        <f t="shared" si="5"/>
        <v/>
      </c>
      <c r="AT28" s="224" t="str">
        <f>IF(給与表!$T$4&gt;AT$2,"",IF($H28&lt;AT$2,"",IF($E28&gt;AT$2,"",IF($E28=AT$2,IF($I28=給与表!$J$12,給与表!$J$13,IF($I28=給与表!$K$12,給与表!$K$13,IF($I28=給与表!$L$12,給与表!$L$13,給与表!$M$13*AU28))),IF($E28&lt;AT$2,IF(AN28="",IF($I28=給与表!$J$12,SUMIFS(給与表!$P$13:$P$52,給与表!$B$13:$B$52,AT$2-$E28)+給与表!$J$10*(AT$2-給与表!$T$4+1),IF($I28=給与表!$K$12,SUMIFS(給与表!$Q$13:$Q$52,給与表!$B$13:$B$52,AT$2-$E28)+給与表!$K$10*(AT$2-給与表!$T$4+1),IF($I28=給与表!$L$12,SUMIFS(給与表!$R$13:$R$52,給与表!$B$13:$B$52,AT$2-$E28)+給与表!$L$10*(AT$2-給与表!$T$4+1),(SUMIFS(給与表!$S$13:$S$52,給与表!$B$13:$B$52,AT$2-$E28)+給与表!$M$10*(AT$2-給与表!$T$4+1))*AU28))),IF($I28=給与表!$J$12,AN28+給与表!$J$10*(AT$2-給与表!$T$4+1),IF($I28=給与表!$K$12,AN28+給与表!$K$10*(AT$2-給与表!$T$4+1),IF($I28=給与表!$L$12,AN28+給与表!$L$10*(AT$2-給与表!$T$4+1),(AN28/AO28+給与表!$M$10)*AU28)))))))))</f>
        <v/>
      </c>
      <c r="AU28" s="392"/>
      <c r="AV28" s="357"/>
      <c r="AW28" s="357"/>
      <c r="AX28" s="357"/>
      <c r="AY28" s="227" t="str">
        <f t="shared" si="6"/>
        <v/>
      </c>
      <c r="AZ28" s="224" t="str">
        <f>IF(給与表!$T$4&gt;AZ$2,"",IF($H28&lt;AZ$2,"",IF($E28&gt;AZ$2,"",IF($E28=AZ$2,IF($I28=給与表!$J$12,給与表!$J$13,IF($I28=給与表!$K$12,給与表!$K$13,IF($I28=給与表!$L$12,給与表!$L$13,給与表!$M$13*BA28))),IF($E28&lt;AZ$2,IF(AT28="",IF($I28=給与表!$J$12,SUMIFS(給与表!$P$13:$P$52,給与表!$B$13:$B$52,AZ$2-$E28)+給与表!$J$10*(AZ$2-給与表!$T$4+1),IF($I28=給与表!$K$12,SUMIFS(給与表!$Q$13:$Q$52,給与表!$B$13:$B$52,AZ$2-$E28)+給与表!$K$10*(AZ$2-給与表!$T$4+1),IF($I28=給与表!$L$12,SUMIFS(給与表!$R$13:$R$52,給与表!$B$13:$B$52,AZ$2-$E28)+給与表!$L$10*(AZ$2-給与表!$T$4+1),(SUMIFS(給与表!$S$13:$S$52,給与表!$B$13:$B$52,AZ$2-$E28)+給与表!$M$10*(AZ$2-給与表!$T$4+1))*BA28))),IF($I28=給与表!$J$12,AT28+給与表!$J$10*(AZ$2-給与表!$T$4+1),IF($I28=給与表!$K$12,AT28+給与表!$K$10*(AZ$2-給与表!$T$4+1),IF($I28=給与表!$L$12,AT28+給与表!$L$10*(AZ$2-給与表!$T$4+1),(AT28/AU28+給与表!$M$10)*BA28)))))))))</f>
        <v/>
      </c>
      <c r="BA28" s="392"/>
      <c r="BB28" s="357"/>
      <c r="BC28" s="357"/>
      <c r="BD28" s="357"/>
      <c r="BE28" s="227" t="str">
        <f t="shared" si="7"/>
        <v/>
      </c>
      <c r="BF28" s="224" t="str">
        <f>IF(給与表!$T$4&gt;BF$2,"",IF($H28&lt;BF$2,"",IF($E28&gt;BF$2,"",IF($E28=BF$2,IF($I28=給与表!$J$12,給与表!$J$13,IF($I28=給与表!$K$12,給与表!$K$13,IF($I28=給与表!$L$12,給与表!$L$13,給与表!$M$13*BG28))),IF($E28&lt;BF$2,IF(AZ28="",IF($I28=給与表!$J$12,SUMIFS(給与表!$P$13:$P$52,給与表!$B$13:$B$52,BF$2-$E28)+給与表!$J$10*(BF$2-給与表!$T$4+1),IF($I28=給与表!$K$12,SUMIFS(給与表!$Q$13:$Q$52,給与表!$B$13:$B$52,BF$2-$E28)+給与表!$K$10*(BF$2-給与表!$T$4+1),IF($I28=給与表!$L$12,SUMIFS(給与表!$R$13:$R$52,給与表!$B$13:$B$52,BF$2-$E28)+給与表!$L$10*(BF$2-給与表!$T$4+1),(SUMIFS(給与表!$S$13:$S$52,給与表!$B$13:$B$52,BF$2-$E28)+給与表!$M$10*(BF$2-給与表!$T$4+1))*BG28))),IF($I28=給与表!$J$12,AZ28+給与表!$J$10*(BF$2-給与表!$T$4+1),IF($I28=給与表!$K$12,AZ28+給与表!$K$10*(BF$2-給与表!$T$4+1),IF($I28=給与表!$L$12,AZ28+給与表!$L$10*(BF$2-給与表!$T$4+1),(AZ28/BA28+給与表!$M$10)*BG28)))))))))</f>
        <v/>
      </c>
      <c r="BG28" s="392"/>
      <c r="BH28" s="357"/>
      <c r="BI28" s="357"/>
      <c r="BJ28" s="357"/>
      <c r="BK28" s="227" t="str">
        <f t="shared" si="8"/>
        <v/>
      </c>
      <c r="BL28" s="224" t="str">
        <f>IF(給与表!$T$4&gt;BL$2,"",IF($H28&lt;BL$2,"",IF($E28&gt;BL$2,"",IF($E28=BL$2,IF($I28=給与表!$J$12,給与表!$J$13,IF($I28=給与表!$K$12,給与表!$K$13,IF($I28=給与表!$L$12,給与表!$L$13,給与表!$M$13*BM28))),IF($E28&lt;BL$2,IF(BF28="",IF($I28=給与表!$J$12,SUMIFS(給与表!$P$13:$P$52,給与表!$B$13:$B$52,BL$2-$E28)+給与表!$J$10*(BL$2-給与表!$T$4+1),IF($I28=給与表!$K$12,SUMIFS(給与表!$Q$13:$Q$52,給与表!$B$13:$B$52,BL$2-$E28)+給与表!$K$10*(BL$2-給与表!$T$4+1),IF($I28=給与表!$L$12,SUMIFS(給与表!$R$13:$R$52,給与表!$B$13:$B$52,BL$2-$E28)+給与表!$L$10*(BL$2-給与表!$T$4+1),(SUMIFS(給与表!$S$13:$S$52,給与表!$B$13:$B$52,BL$2-$E28)+給与表!$M$10*(BL$2-給与表!$T$4+1))*BM28))),IF($I28=給与表!$J$12,BF28+給与表!$J$10*(BL$2-給与表!$T$4+1),IF($I28=給与表!$K$12,BF28+給与表!$K$10*(BL$2-給与表!$T$4+1),IF($I28=給与表!$L$12,BF28+給与表!$L$10*(BL$2-給与表!$T$4+1),(BF28/BG28+給与表!$M$10)*BM28)))))))))</f>
        <v/>
      </c>
      <c r="BM28" s="392"/>
      <c r="BN28" s="357"/>
      <c r="BO28" s="357"/>
      <c r="BP28" s="357"/>
      <c r="BQ28" s="227" t="str">
        <f t="shared" si="9"/>
        <v/>
      </c>
    </row>
    <row r="29" spans="1:69">
      <c r="A29" s="20">
        <f t="shared" si="10"/>
        <v>24</v>
      </c>
      <c r="B29" s="359"/>
      <c r="C29" s="359"/>
      <c r="D29" s="359"/>
      <c r="E29" s="6" t="str">
        <f t="shared" si="11"/>
        <v/>
      </c>
      <c r="F29" s="359"/>
      <c r="G29" s="359"/>
      <c r="H29" s="6" t="str">
        <f t="shared" si="12"/>
        <v/>
      </c>
      <c r="I29" s="360"/>
      <c r="J29" s="224" t="str">
        <f>IF(給与表!$T$4&gt;J$2,"",IF($H29&lt;J$2,"",IF($E29&gt;J$2,"",IF($E29=J$2,IF($I29=給与表!$J$12,給与表!$J$13,IF($I29=給与表!$K$12,給与表!$K$13,IF($I29=給与表!$L$12,給与表!$L$13,給与表!$M$13*K29))),IF($E29&lt;J$2,IF($I29=給与表!$J$12,SUMIFS(給与表!$P$13:$P$52,給与表!$B$13:$B$52,J$2-$E29)+給与表!$J$10*(J$2-給与表!$T$4+1),IF($I29=給与表!$K$12,SUMIFS(給与表!$Q$13:$Q$52,給与表!$B$13:$B$52,J$2-$E29)+給与表!$K$10*(J$2-給与表!$T$4+1),IF($I29=給与表!$L$12,SUMIFS(給与表!$R$13:$R$52,給与表!$B$13:$B$52,J$2-$E29)+給与表!$L$10*(J$2-給与表!$T$4+1),(SUMIFS(給与表!$S$13:$S$52,給与表!$B$13:$B$52,J$2-$E29)+給与表!$M$10*(J$2-給与表!$T$4+1))*K29))))))))</f>
        <v/>
      </c>
      <c r="K29" s="392"/>
      <c r="L29" s="357"/>
      <c r="M29" s="357"/>
      <c r="N29" s="357"/>
      <c r="O29" s="227" t="str">
        <f t="shared" si="0"/>
        <v/>
      </c>
      <c r="P29" s="224" t="str">
        <f>IF(給与表!$T$4&gt;P$2,"",IF($H29&lt;P$2,"",IF($E29&gt;P$2,"",IF($E29=P$2,IF($I29=給与表!$J$12,給与表!$J$13,IF($I29=給与表!$K$12,給与表!$K$13,IF($I29=給与表!$L$12,給与表!$L$13,給与表!$M$13*Q29))),IF($E29&lt;P$2,IF(J29="",IF($I29=給与表!$J$12,SUMIFS(給与表!$P$13:$P$52,給与表!$B$13:$B$52,P$2-$E29)+給与表!$J$10*(P$2-給与表!$T$4+1),IF($I29=給与表!$K$12,SUMIFS(給与表!$Q$13:$Q$52,給与表!$B$13:$B$52,P$2-$E29)+給与表!$K$10*(P$2-給与表!$T$4+1),IF($I29=給与表!$L$12,SUMIFS(給与表!$R$13:$R$52,給与表!$B$13:$B$52,P$2-$E29)+給与表!$L$10*(P$2-給与表!$T$4+1),(SUMIFS(給与表!$S$13:$S$52,給与表!$B$13:$B$52,P$2-$E29)+給与表!$M$10*(P$2-給与表!$T$4+1))*Q29))),IF($I29=給与表!$J$12,J29+給与表!$J$10*(P$2-給与表!$T$4+1),IF($I29=給与表!$K$12,J29+給与表!$K$10*(P$2-給与表!$T$4+1),IF($I29=給与表!$L$12,J29+給与表!$L$10*(P$2-給与表!$T$4+1),(J29/K29+給与表!$M$10)*Q29)))))))))</f>
        <v/>
      </c>
      <c r="Q29" s="392"/>
      <c r="R29" s="357"/>
      <c r="S29" s="357"/>
      <c r="T29" s="357"/>
      <c r="U29" s="227" t="str">
        <f t="shared" si="1"/>
        <v/>
      </c>
      <c r="V29" s="224" t="str">
        <f>IF(給与表!$T$4&gt;V$2,"",IF($H29&lt;V$2,"",IF($E29&gt;V$2,"",IF($E29=V$2,IF($I29=給与表!$J$12,給与表!$J$13,IF($I29=給与表!$K$12,給与表!$K$13,IF($I29=給与表!$L$12,給与表!$L$13,給与表!$M$13*W29))),IF($E29&lt;V$2,IF(P29="",IF($I29=給与表!$J$12,SUMIFS(給与表!$P$13:$P$52,給与表!$B$13:$B$52,V$2-$E29)+給与表!$J$10*(V$2-給与表!$T$4+1),IF($I29=給与表!$K$12,SUMIFS(給与表!$Q$13:$Q$52,給与表!$B$13:$B$52,V$2-$E29)+給与表!$K$10*(V$2-給与表!$T$4+1),IF($I29=給与表!$L$12,SUMIFS(給与表!$R$13:$R$52,給与表!$B$13:$B$52,V$2-$E29)+給与表!$L$10*(V$2-給与表!$T$4+1),(SUMIFS(給与表!$S$13:$S$52,給与表!$B$13:$B$52,V$2-$E29)+給与表!$M$10*(V$2-給与表!$T$4+1))*W29))),IF($I29=給与表!$J$12,P29+給与表!$J$10*(V$2-給与表!$T$4+1),IF($I29=給与表!$K$12,P29+給与表!$K$10*(V$2-給与表!$T$4+1),IF($I29=給与表!$L$12,P29+給与表!$L$10*(V$2-給与表!$T$4+1),(P29/Q29+給与表!$M$10)*W29)))))))))</f>
        <v/>
      </c>
      <c r="W29" s="392"/>
      <c r="X29" s="357"/>
      <c r="Y29" s="357"/>
      <c r="Z29" s="357"/>
      <c r="AA29" s="227" t="str">
        <f t="shared" si="2"/>
        <v/>
      </c>
      <c r="AB29" s="224" t="str">
        <f>IF(給与表!$T$4&gt;AB$2,"",IF($H29&lt;AB$2,"",IF($E29&gt;AB$2,"",IF($E29=AB$2,IF($I29=給与表!$J$12,給与表!$J$13,IF($I29=給与表!$K$12,給与表!$K$13,IF($I29=給与表!$L$12,給与表!$L$13,給与表!$M$13*AC29))),IF($E29&lt;AB$2,IF(V29="",IF($I29=給与表!$J$12,SUMIFS(給与表!$P$13:$P$52,給与表!$B$13:$B$52,AB$2-$E29)+給与表!$J$10*(AB$2-給与表!$T$4+1),IF($I29=給与表!$K$12,SUMIFS(給与表!$Q$13:$Q$52,給与表!$B$13:$B$52,AB$2-$E29)+給与表!$K$10*(AB$2-給与表!$T$4+1),IF($I29=給与表!$L$12,SUMIFS(給与表!$R$13:$R$52,給与表!$B$13:$B$52,AB$2-$E29)+給与表!$L$10*(AB$2-給与表!$T$4+1),(SUMIFS(給与表!$S$13:$S$52,給与表!$B$13:$B$52,AB$2-$E29)+給与表!$M$10*(AB$2-給与表!$T$4+1))*AC29))),IF($I29=給与表!$J$12,V29+給与表!$J$10*(AB$2-給与表!$T$4+1),IF($I29=給与表!$K$12,V29+給与表!$K$10*(AB$2-給与表!$T$4+1),IF($I29=給与表!$L$12,V29+給与表!$L$10*(AB$2-給与表!$T$4+1),(V29/W29+給与表!$M$10)*AC29)))))))))</f>
        <v/>
      </c>
      <c r="AC29" s="392"/>
      <c r="AD29" s="357"/>
      <c r="AE29" s="357"/>
      <c r="AF29" s="357"/>
      <c r="AG29" s="227" t="str">
        <f t="shared" si="3"/>
        <v/>
      </c>
      <c r="AH29" s="224" t="str">
        <f>IF(給与表!$T$4&gt;AH$2,"",IF($H29&lt;AH$2,"",IF($E29&gt;AH$2,"",IF($E29=AH$2,IF($I29=給与表!$J$12,給与表!$J$13,IF($I29=給与表!$K$12,給与表!$K$13,IF($I29=給与表!$L$12,給与表!$L$13,給与表!$M$13*AI29))),IF($E29&lt;AH$2,IF(AB29="",IF($I29=給与表!$J$12,SUMIFS(給与表!$P$13:$P$52,給与表!$B$13:$B$52,AH$2-$E29)+給与表!$J$10*(AH$2-給与表!$T$4+1),IF($I29=給与表!$K$12,SUMIFS(給与表!$Q$13:$Q$52,給与表!$B$13:$B$52,AH$2-$E29)+給与表!$K$10*(AH$2-給与表!$T$4+1),IF($I29=給与表!$L$12,SUMIFS(給与表!$R$13:$R$52,給与表!$B$13:$B$52,AH$2-$E29)+給与表!$L$10*(AH$2-給与表!$T$4+1),(SUMIFS(給与表!$S$13:$S$52,給与表!$B$13:$B$52,AH$2-$E29)+給与表!$M$10*(AH$2-給与表!$T$4+1))*AI29))),IF($I29=給与表!$J$12,AB29+給与表!$J$10*(AH$2-給与表!$T$4+1),IF($I29=給与表!$K$12,AB29+給与表!$K$10*(AH$2-給与表!$T$4+1),IF($I29=給与表!$L$12,AB29+給与表!$L$10*(AH$2-給与表!$T$4+1),(AB29/AC29+給与表!$M$10)*AI29)))))))))</f>
        <v/>
      </c>
      <c r="AI29" s="392"/>
      <c r="AJ29" s="357"/>
      <c r="AK29" s="357"/>
      <c r="AL29" s="357"/>
      <c r="AM29" s="227" t="str">
        <f t="shared" si="4"/>
        <v/>
      </c>
      <c r="AN29" s="224" t="str">
        <f>IF(給与表!$T$4&gt;AN$2,"",IF($H29&lt;AN$2,"",IF($E29&gt;AN$2,"",IF($E29=AN$2,IF($I29=給与表!$J$12,給与表!$J$13,IF($I29=給与表!$K$12,給与表!$K$13,IF($I29=給与表!$L$12,給与表!$L$13,給与表!$M$13*AO29))),IF($E29&lt;AN$2,IF(AH29="",IF($I29=給与表!$J$12,SUMIFS(給与表!$P$13:$P$52,給与表!$B$13:$B$52,AN$2-$E29)+給与表!$J$10*(AN$2-給与表!$T$4+1),IF($I29=給与表!$K$12,SUMIFS(給与表!$Q$13:$Q$52,給与表!$B$13:$B$52,AN$2-$E29)+給与表!$K$10*(AN$2-給与表!$T$4+1),IF($I29=給与表!$L$12,SUMIFS(給与表!$R$13:$R$52,給与表!$B$13:$B$52,AN$2-$E29)+給与表!$L$10*(AN$2-給与表!$T$4+1),(SUMIFS(給与表!$S$13:$S$52,給与表!$B$13:$B$52,AN$2-$E29)+給与表!$M$10*(AN$2-給与表!$T$4+1))*AO29))),IF($I29=給与表!$J$12,AH29+給与表!$J$10*(AN$2-給与表!$T$4+1),IF($I29=給与表!$K$12,AH29+給与表!$K$10*(AN$2-給与表!$T$4+1),IF($I29=給与表!$L$12,AH29+給与表!$L$10*(AN$2-給与表!$T$4+1),(AH29/AI29+給与表!$M$10)*AO29)))))))))</f>
        <v/>
      </c>
      <c r="AO29" s="392"/>
      <c r="AP29" s="357"/>
      <c r="AQ29" s="357"/>
      <c r="AR29" s="357"/>
      <c r="AS29" s="227" t="str">
        <f t="shared" si="5"/>
        <v/>
      </c>
      <c r="AT29" s="224" t="str">
        <f>IF(給与表!$T$4&gt;AT$2,"",IF($H29&lt;AT$2,"",IF($E29&gt;AT$2,"",IF($E29=AT$2,IF($I29=給与表!$J$12,給与表!$J$13,IF($I29=給与表!$K$12,給与表!$K$13,IF($I29=給与表!$L$12,給与表!$L$13,給与表!$M$13*AU29))),IF($E29&lt;AT$2,IF(AN29="",IF($I29=給与表!$J$12,SUMIFS(給与表!$P$13:$P$52,給与表!$B$13:$B$52,AT$2-$E29)+給与表!$J$10*(AT$2-給与表!$T$4+1),IF($I29=給与表!$K$12,SUMIFS(給与表!$Q$13:$Q$52,給与表!$B$13:$B$52,AT$2-$E29)+給与表!$K$10*(AT$2-給与表!$T$4+1),IF($I29=給与表!$L$12,SUMIFS(給与表!$R$13:$R$52,給与表!$B$13:$B$52,AT$2-$E29)+給与表!$L$10*(AT$2-給与表!$T$4+1),(SUMIFS(給与表!$S$13:$S$52,給与表!$B$13:$B$52,AT$2-$E29)+給与表!$M$10*(AT$2-給与表!$T$4+1))*AU29))),IF($I29=給与表!$J$12,AN29+給与表!$J$10*(AT$2-給与表!$T$4+1),IF($I29=給与表!$K$12,AN29+給与表!$K$10*(AT$2-給与表!$T$4+1),IF($I29=給与表!$L$12,AN29+給与表!$L$10*(AT$2-給与表!$T$4+1),(AN29/AO29+給与表!$M$10)*AU29)))))))))</f>
        <v/>
      </c>
      <c r="AU29" s="392"/>
      <c r="AV29" s="357"/>
      <c r="AW29" s="357"/>
      <c r="AX29" s="357"/>
      <c r="AY29" s="227" t="str">
        <f t="shared" si="6"/>
        <v/>
      </c>
      <c r="AZ29" s="224" t="str">
        <f>IF(給与表!$T$4&gt;AZ$2,"",IF($H29&lt;AZ$2,"",IF($E29&gt;AZ$2,"",IF($E29=AZ$2,IF($I29=給与表!$J$12,給与表!$J$13,IF($I29=給与表!$K$12,給与表!$K$13,IF($I29=給与表!$L$12,給与表!$L$13,給与表!$M$13*BA29))),IF($E29&lt;AZ$2,IF(AT29="",IF($I29=給与表!$J$12,SUMIFS(給与表!$P$13:$P$52,給与表!$B$13:$B$52,AZ$2-$E29)+給与表!$J$10*(AZ$2-給与表!$T$4+1),IF($I29=給与表!$K$12,SUMIFS(給与表!$Q$13:$Q$52,給与表!$B$13:$B$52,AZ$2-$E29)+給与表!$K$10*(AZ$2-給与表!$T$4+1),IF($I29=給与表!$L$12,SUMIFS(給与表!$R$13:$R$52,給与表!$B$13:$B$52,AZ$2-$E29)+給与表!$L$10*(AZ$2-給与表!$T$4+1),(SUMIFS(給与表!$S$13:$S$52,給与表!$B$13:$B$52,AZ$2-$E29)+給与表!$M$10*(AZ$2-給与表!$T$4+1))*BA29))),IF($I29=給与表!$J$12,AT29+給与表!$J$10*(AZ$2-給与表!$T$4+1),IF($I29=給与表!$K$12,AT29+給与表!$K$10*(AZ$2-給与表!$T$4+1),IF($I29=給与表!$L$12,AT29+給与表!$L$10*(AZ$2-給与表!$T$4+1),(AT29/AU29+給与表!$M$10)*BA29)))))))))</f>
        <v/>
      </c>
      <c r="BA29" s="392"/>
      <c r="BB29" s="357"/>
      <c r="BC29" s="357"/>
      <c r="BD29" s="357"/>
      <c r="BE29" s="227" t="str">
        <f t="shared" si="7"/>
        <v/>
      </c>
      <c r="BF29" s="224" t="str">
        <f>IF(給与表!$T$4&gt;BF$2,"",IF($H29&lt;BF$2,"",IF($E29&gt;BF$2,"",IF($E29=BF$2,IF($I29=給与表!$J$12,給与表!$J$13,IF($I29=給与表!$K$12,給与表!$K$13,IF($I29=給与表!$L$12,給与表!$L$13,給与表!$M$13*BG29))),IF($E29&lt;BF$2,IF(AZ29="",IF($I29=給与表!$J$12,SUMIFS(給与表!$P$13:$P$52,給与表!$B$13:$B$52,BF$2-$E29)+給与表!$J$10*(BF$2-給与表!$T$4+1),IF($I29=給与表!$K$12,SUMIFS(給与表!$Q$13:$Q$52,給与表!$B$13:$B$52,BF$2-$E29)+給与表!$K$10*(BF$2-給与表!$T$4+1),IF($I29=給与表!$L$12,SUMIFS(給与表!$R$13:$R$52,給与表!$B$13:$B$52,BF$2-$E29)+給与表!$L$10*(BF$2-給与表!$T$4+1),(SUMIFS(給与表!$S$13:$S$52,給与表!$B$13:$B$52,BF$2-$E29)+給与表!$M$10*(BF$2-給与表!$T$4+1))*BG29))),IF($I29=給与表!$J$12,AZ29+給与表!$J$10*(BF$2-給与表!$T$4+1),IF($I29=給与表!$K$12,AZ29+給与表!$K$10*(BF$2-給与表!$T$4+1),IF($I29=給与表!$L$12,AZ29+給与表!$L$10*(BF$2-給与表!$T$4+1),(AZ29/BA29+給与表!$M$10)*BG29)))))))))</f>
        <v/>
      </c>
      <c r="BG29" s="392"/>
      <c r="BH29" s="357"/>
      <c r="BI29" s="357"/>
      <c r="BJ29" s="357"/>
      <c r="BK29" s="227" t="str">
        <f t="shared" si="8"/>
        <v/>
      </c>
      <c r="BL29" s="224" t="str">
        <f>IF(給与表!$T$4&gt;BL$2,"",IF($H29&lt;BL$2,"",IF($E29&gt;BL$2,"",IF($E29=BL$2,IF($I29=給与表!$J$12,給与表!$J$13,IF($I29=給与表!$K$12,給与表!$K$13,IF($I29=給与表!$L$12,給与表!$L$13,給与表!$M$13*BM29))),IF($E29&lt;BL$2,IF(BF29="",IF($I29=給与表!$J$12,SUMIFS(給与表!$P$13:$P$52,給与表!$B$13:$B$52,BL$2-$E29)+給与表!$J$10*(BL$2-給与表!$T$4+1),IF($I29=給与表!$K$12,SUMIFS(給与表!$Q$13:$Q$52,給与表!$B$13:$B$52,BL$2-$E29)+給与表!$K$10*(BL$2-給与表!$T$4+1),IF($I29=給与表!$L$12,SUMIFS(給与表!$R$13:$R$52,給与表!$B$13:$B$52,BL$2-$E29)+給与表!$L$10*(BL$2-給与表!$T$4+1),(SUMIFS(給与表!$S$13:$S$52,給与表!$B$13:$B$52,BL$2-$E29)+給与表!$M$10*(BL$2-給与表!$T$4+1))*BM29))),IF($I29=給与表!$J$12,BF29+給与表!$J$10*(BL$2-給与表!$T$4+1),IF($I29=給与表!$K$12,BF29+給与表!$K$10*(BL$2-給与表!$T$4+1),IF($I29=給与表!$L$12,BF29+給与表!$L$10*(BL$2-給与表!$T$4+1),(BF29/BG29+給与表!$M$10)*BM29)))))))))</f>
        <v/>
      </c>
      <c r="BM29" s="392"/>
      <c r="BN29" s="357"/>
      <c r="BO29" s="357"/>
      <c r="BP29" s="357"/>
      <c r="BQ29" s="227" t="str">
        <f t="shared" si="9"/>
        <v/>
      </c>
    </row>
    <row r="30" spans="1:69">
      <c r="A30" s="20">
        <f t="shared" si="10"/>
        <v>25</v>
      </c>
      <c r="B30" s="359"/>
      <c r="C30" s="359"/>
      <c r="D30" s="359"/>
      <c r="E30" s="6" t="str">
        <f t="shared" si="11"/>
        <v/>
      </c>
      <c r="F30" s="359"/>
      <c r="G30" s="359"/>
      <c r="H30" s="6" t="str">
        <f t="shared" si="12"/>
        <v/>
      </c>
      <c r="I30" s="360"/>
      <c r="J30" s="224" t="str">
        <f>IF(給与表!$T$4&gt;J$2,"",IF($H30&lt;J$2,"",IF($E30&gt;J$2,"",IF($E30=J$2,IF($I30=給与表!$J$12,給与表!$J$13,IF($I30=給与表!$K$12,給与表!$K$13,IF($I30=給与表!$L$12,給与表!$L$13,給与表!$M$13*K30))),IF($E30&lt;J$2,IF($I30=給与表!$J$12,SUMIFS(給与表!$P$13:$P$52,給与表!$B$13:$B$52,J$2-$E30)+給与表!$J$10*(J$2-給与表!$T$4+1),IF($I30=給与表!$K$12,SUMIFS(給与表!$Q$13:$Q$52,給与表!$B$13:$B$52,J$2-$E30)+給与表!$K$10*(J$2-給与表!$T$4+1),IF($I30=給与表!$L$12,SUMIFS(給与表!$R$13:$R$52,給与表!$B$13:$B$52,J$2-$E30)+給与表!$L$10*(J$2-給与表!$T$4+1),(SUMIFS(給与表!$S$13:$S$52,給与表!$B$13:$B$52,J$2-$E30)+給与表!$M$10*(J$2-給与表!$T$4+1))*K30))))))))</f>
        <v/>
      </c>
      <c r="K30" s="392"/>
      <c r="L30" s="357"/>
      <c r="M30" s="357"/>
      <c r="N30" s="357"/>
      <c r="O30" s="227" t="str">
        <f t="shared" si="0"/>
        <v/>
      </c>
      <c r="P30" s="224" t="str">
        <f>IF(給与表!$T$4&gt;P$2,"",IF($H30&lt;P$2,"",IF($E30&gt;P$2,"",IF($E30=P$2,IF($I30=給与表!$J$12,給与表!$J$13,IF($I30=給与表!$K$12,給与表!$K$13,IF($I30=給与表!$L$12,給与表!$L$13,給与表!$M$13*Q30))),IF($E30&lt;P$2,IF(J30="",IF($I30=給与表!$J$12,SUMIFS(給与表!$P$13:$P$52,給与表!$B$13:$B$52,P$2-$E30)+給与表!$J$10*(P$2-給与表!$T$4+1),IF($I30=給与表!$K$12,SUMIFS(給与表!$Q$13:$Q$52,給与表!$B$13:$B$52,P$2-$E30)+給与表!$K$10*(P$2-給与表!$T$4+1),IF($I30=給与表!$L$12,SUMIFS(給与表!$R$13:$R$52,給与表!$B$13:$B$52,P$2-$E30)+給与表!$L$10*(P$2-給与表!$T$4+1),(SUMIFS(給与表!$S$13:$S$52,給与表!$B$13:$B$52,P$2-$E30)+給与表!$M$10*(P$2-給与表!$T$4+1))*Q30))),IF($I30=給与表!$J$12,J30+給与表!$J$10*(P$2-給与表!$T$4+1),IF($I30=給与表!$K$12,J30+給与表!$K$10*(P$2-給与表!$T$4+1),IF($I30=給与表!$L$12,J30+給与表!$L$10*(P$2-給与表!$T$4+1),(J30/K30+給与表!$M$10)*Q30)))))))))</f>
        <v/>
      </c>
      <c r="Q30" s="392"/>
      <c r="R30" s="357"/>
      <c r="S30" s="357"/>
      <c r="T30" s="357"/>
      <c r="U30" s="227" t="str">
        <f t="shared" si="1"/>
        <v/>
      </c>
      <c r="V30" s="224" t="str">
        <f>IF(給与表!$T$4&gt;V$2,"",IF($H30&lt;V$2,"",IF($E30&gt;V$2,"",IF($E30=V$2,IF($I30=給与表!$J$12,給与表!$J$13,IF($I30=給与表!$K$12,給与表!$K$13,IF($I30=給与表!$L$12,給与表!$L$13,給与表!$M$13*W30))),IF($E30&lt;V$2,IF(P30="",IF($I30=給与表!$J$12,SUMIFS(給与表!$P$13:$P$52,給与表!$B$13:$B$52,V$2-$E30)+給与表!$J$10*(V$2-給与表!$T$4+1),IF($I30=給与表!$K$12,SUMIFS(給与表!$Q$13:$Q$52,給与表!$B$13:$B$52,V$2-$E30)+給与表!$K$10*(V$2-給与表!$T$4+1),IF($I30=給与表!$L$12,SUMIFS(給与表!$R$13:$R$52,給与表!$B$13:$B$52,V$2-$E30)+給与表!$L$10*(V$2-給与表!$T$4+1),(SUMIFS(給与表!$S$13:$S$52,給与表!$B$13:$B$52,V$2-$E30)+給与表!$M$10*(V$2-給与表!$T$4+1))*W30))),IF($I30=給与表!$J$12,P30+給与表!$J$10*(V$2-給与表!$T$4+1),IF($I30=給与表!$K$12,P30+給与表!$K$10*(V$2-給与表!$T$4+1),IF($I30=給与表!$L$12,P30+給与表!$L$10*(V$2-給与表!$T$4+1),(P30/Q30+給与表!$M$10)*W30)))))))))</f>
        <v/>
      </c>
      <c r="W30" s="392"/>
      <c r="X30" s="357"/>
      <c r="Y30" s="357"/>
      <c r="Z30" s="357"/>
      <c r="AA30" s="227" t="str">
        <f t="shared" si="2"/>
        <v/>
      </c>
      <c r="AB30" s="224" t="str">
        <f>IF(給与表!$T$4&gt;AB$2,"",IF($H30&lt;AB$2,"",IF($E30&gt;AB$2,"",IF($E30=AB$2,IF($I30=給与表!$J$12,給与表!$J$13,IF($I30=給与表!$K$12,給与表!$K$13,IF($I30=給与表!$L$12,給与表!$L$13,給与表!$M$13*AC30))),IF($E30&lt;AB$2,IF(V30="",IF($I30=給与表!$J$12,SUMIFS(給与表!$P$13:$P$52,給与表!$B$13:$B$52,AB$2-$E30)+給与表!$J$10*(AB$2-給与表!$T$4+1),IF($I30=給与表!$K$12,SUMIFS(給与表!$Q$13:$Q$52,給与表!$B$13:$B$52,AB$2-$E30)+給与表!$K$10*(AB$2-給与表!$T$4+1),IF($I30=給与表!$L$12,SUMIFS(給与表!$R$13:$R$52,給与表!$B$13:$B$52,AB$2-$E30)+給与表!$L$10*(AB$2-給与表!$T$4+1),(SUMIFS(給与表!$S$13:$S$52,給与表!$B$13:$B$52,AB$2-$E30)+給与表!$M$10*(AB$2-給与表!$T$4+1))*AC30))),IF($I30=給与表!$J$12,V30+給与表!$J$10*(AB$2-給与表!$T$4+1),IF($I30=給与表!$K$12,V30+給与表!$K$10*(AB$2-給与表!$T$4+1),IF($I30=給与表!$L$12,V30+給与表!$L$10*(AB$2-給与表!$T$4+1),(V30/W30+給与表!$M$10)*AC30)))))))))</f>
        <v/>
      </c>
      <c r="AC30" s="392"/>
      <c r="AD30" s="357"/>
      <c r="AE30" s="357"/>
      <c r="AF30" s="357"/>
      <c r="AG30" s="227" t="str">
        <f t="shared" si="3"/>
        <v/>
      </c>
      <c r="AH30" s="224" t="str">
        <f>IF(給与表!$T$4&gt;AH$2,"",IF($H30&lt;AH$2,"",IF($E30&gt;AH$2,"",IF($E30=AH$2,IF($I30=給与表!$J$12,給与表!$J$13,IF($I30=給与表!$K$12,給与表!$K$13,IF($I30=給与表!$L$12,給与表!$L$13,給与表!$M$13*AI30))),IF($E30&lt;AH$2,IF(AB30="",IF($I30=給与表!$J$12,SUMIFS(給与表!$P$13:$P$52,給与表!$B$13:$B$52,AH$2-$E30)+給与表!$J$10*(AH$2-給与表!$T$4+1),IF($I30=給与表!$K$12,SUMIFS(給与表!$Q$13:$Q$52,給与表!$B$13:$B$52,AH$2-$E30)+給与表!$K$10*(AH$2-給与表!$T$4+1),IF($I30=給与表!$L$12,SUMIFS(給与表!$R$13:$R$52,給与表!$B$13:$B$52,AH$2-$E30)+給与表!$L$10*(AH$2-給与表!$T$4+1),(SUMIFS(給与表!$S$13:$S$52,給与表!$B$13:$B$52,AH$2-$E30)+給与表!$M$10*(AH$2-給与表!$T$4+1))*AI30))),IF($I30=給与表!$J$12,AB30+給与表!$J$10*(AH$2-給与表!$T$4+1),IF($I30=給与表!$K$12,AB30+給与表!$K$10*(AH$2-給与表!$T$4+1),IF($I30=給与表!$L$12,AB30+給与表!$L$10*(AH$2-給与表!$T$4+1),(AB30/AC30+給与表!$M$10)*AI30)))))))))</f>
        <v/>
      </c>
      <c r="AI30" s="392"/>
      <c r="AJ30" s="357"/>
      <c r="AK30" s="357"/>
      <c r="AL30" s="357"/>
      <c r="AM30" s="227" t="str">
        <f t="shared" si="4"/>
        <v/>
      </c>
      <c r="AN30" s="224" t="str">
        <f>IF(給与表!$T$4&gt;AN$2,"",IF($H30&lt;AN$2,"",IF($E30&gt;AN$2,"",IF($E30=AN$2,IF($I30=給与表!$J$12,給与表!$J$13,IF($I30=給与表!$K$12,給与表!$K$13,IF($I30=給与表!$L$12,給与表!$L$13,給与表!$M$13*AO30))),IF($E30&lt;AN$2,IF(AH30="",IF($I30=給与表!$J$12,SUMIFS(給与表!$P$13:$P$52,給与表!$B$13:$B$52,AN$2-$E30)+給与表!$J$10*(AN$2-給与表!$T$4+1),IF($I30=給与表!$K$12,SUMIFS(給与表!$Q$13:$Q$52,給与表!$B$13:$B$52,AN$2-$E30)+給与表!$K$10*(AN$2-給与表!$T$4+1),IF($I30=給与表!$L$12,SUMIFS(給与表!$R$13:$R$52,給与表!$B$13:$B$52,AN$2-$E30)+給与表!$L$10*(AN$2-給与表!$T$4+1),(SUMIFS(給与表!$S$13:$S$52,給与表!$B$13:$B$52,AN$2-$E30)+給与表!$M$10*(AN$2-給与表!$T$4+1))*AO30))),IF($I30=給与表!$J$12,AH30+給与表!$J$10*(AN$2-給与表!$T$4+1),IF($I30=給与表!$K$12,AH30+給与表!$K$10*(AN$2-給与表!$T$4+1),IF($I30=給与表!$L$12,AH30+給与表!$L$10*(AN$2-給与表!$T$4+1),(AH30/AI30+給与表!$M$10)*AO30)))))))))</f>
        <v/>
      </c>
      <c r="AO30" s="392"/>
      <c r="AP30" s="357"/>
      <c r="AQ30" s="357"/>
      <c r="AR30" s="357"/>
      <c r="AS30" s="227" t="str">
        <f t="shared" si="5"/>
        <v/>
      </c>
      <c r="AT30" s="224" t="str">
        <f>IF(給与表!$T$4&gt;AT$2,"",IF($H30&lt;AT$2,"",IF($E30&gt;AT$2,"",IF($E30=AT$2,IF($I30=給与表!$J$12,給与表!$J$13,IF($I30=給与表!$K$12,給与表!$K$13,IF($I30=給与表!$L$12,給与表!$L$13,給与表!$M$13*AU30))),IF($E30&lt;AT$2,IF(AN30="",IF($I30=給与表!$J$12,SUMIFS(給与表!$P$13:$P$52,給与表!$B$13:$B$52,AT$2-$E30)+給与表!$J$10*(AT$2-給与表!$T$4+1),IF($I30=給与表!$K$12,SUMIFS(給与表!$Q$13:$Q$52,給与表!$B$13:$B$52,AT$2-$E30)+給与表!$K$10*(AT$2-給与表!$T$4+1),IF($I30=給与表!$L$12,SUMIFS(給与表!$R$13:$R$52,給与表!$B$13:$B$52,AT$2-$E30)+給与表!$L$10*(AT$2-給与表!$T$4+1),(SUMIFS(給与表!$S$13:$S$52,給与表!$B$13:$B$52,AT$2-$E30)+給与表!$M$10*(AT$2-給与表!$T$4+1))*AU30))),IF($I30=給与表!$J$12,AN30+給与表!$J$10*(AT$2-給与表!$T$4+1),IF($I30=給与表!$K$12,AN30+給与表!$K$10*(AT$2-給与表!$T$4+1),IF($I30=給与表!$L$12,AN30+給与表!$L$10*(AT$2-給与表!$T$4+1),(AN30/AO30+給与表!$M$10)*AU30)))))))))</f>
        <v/>
      </c>
      <c r="AU30" s="392"/>
      <c r="AV30" s="357"/>
      <c r="AW30" s="357"/>
      <c r="AX30" s="357"/>
      <c r="AY30" s="227" t="str">
        <f t="shared" si="6"/>
        <v/>
      </c>
      <c r="AZ30" s="224" t="str">
        <f>IF(給与表!$T$4&gt;AZ$2,"",IF($H30&lt;AZ$2,"",IF($E30&gt;AZ$2,"",IF($E30=AZ$2,IF($I30=給与表!$J$12,給与表!$J$13,IF($I30=給与表!$K$12,給与表!$K$13,IF($I30=給与表!$L$12,給与表!$L$13,給与表!$M$13*BA30))),IF($E30&lt;AZ$2,IF(AT30="",IF($I30=給与表!$J$12,SUMIFS(給与表!$P$13:$P$52,給与表!$B$13:$B$52,AZ$2-$E30)+給与表!$J$10*(AZ$2-給与表!$T$4+1),IF($I30=給与表!$K$12,SUMIFS(給与表!$Q$13:$Q$52,給与表!$B$13:$B$52,AZ$2-$E30)+給与表!$K$10*(AZ$2-給与表!$T$4+1),IF($I30=給与表!$L$12,SUMIFS(給与表!$R$13:$R$52,給与表!$B$13:$B$52,AZ$2-$E30)+給与表!$L$10*(AZ$2-給与表!$T$4+1),(SUMIFS(給与表!$S$13:$S$52,給与表!$B$13:$B$52,AZ$2-$E30)+給与表!$M$10*(AZ$2-給与表!$T$4+1))*BA30))),IF($I30=給与表!$J$12,AT30+給与表!$J$10*(AZ$2-給与表!$T$4+1),IF($I30=給与表!$K$12,AT30+給与表!$K$10*(AZ$2-給与表!$T$4+1),IF($I30=給与表!$L$12,AT30+給与表!$L$10*(AZ$2-給与表!$T$4+1),(AT30/AU30+給与表!$M$10)*BA30)))))))))</f>
        <v/>
      </c>
      <c r="BA30" s="392"/>
      <c r="BB30" s="357"/>
      <c r="BC30" s="357"/>
      <c r="BD30" s="357"/>
      <c r="BE30" s="227" t="str">
        <f t="shared" si="7"/>
        <v/>
      </c>
      <c r="BF30" s="224" t="str">
        <f>IF(給与表!$T$4&gt;BF$2,"",IF($H30&lt;BF$2,"",IF($E30&gt;BF$2,"",IF($E30=BF$2,IF($I30=給与表!$J$12,給与表!$J$13,IF($I30=給与表!$K$12,給与表!$K$13,IF($I30=給与表!$L$12,給与表!$L$13,給与表!$M$13*BG30))),IF($E30&lt;BF$2,IF(AZ30="",IF($I30=給与表!$J$12,SUMIFS(給与表!$P$13:$P$52,給与表!$B$13:$B$52,BF$2-$E30)+給与表!$J$10*(BF$2-給与表!$T$4+1),IF($I30=給与表!$K$12,SUMIFS(給与表!$Q$13:$Q$52,給与表!$B$13:$B$52,BF$2-$E30)+給与表!$K$10*(BF$2-給与表!$T$4+1),IF($I30=給与表!$L$12,SUMIFS(給与表!$R$13:$R$52,給与表!$B$13:$B$52,BF$2-$E30)+給与表!$L$10*(BF$2-給与表!$T$4+1),(SUMIFS(給与表!$S$13:$S$52,給与表!$B$13:$B$52,BF$2-$E30)+給与表!$M$10*(BF$2-給与表!$T$4+1))*BG30))),IF($I30=給与表!$J$12,AZ30+給与表!$J$10*(BF$2-給与表!$T$4+1),IF($I30=給与表!$K$12,AZ30+給与表!$K$10*(BF$2-給与表!$T$4+1),IF($I30=給与表!$L$12,AZ30+給与表!$L$10*(BF$2-給与表!$T$4+1),(AZ30/BA30+給与表!$M$10)*BG30)))))))))</f>
        <v/>
      </c>
      <c r="BG30" s="392"/>
      <c r="BH30" s="357"/>
      <c r="BI30" s="357"/>
      <c r="BJ30" s="357"/>
      <c r="BK30" s="227" t="str">
        <f t="shared" si="8"/>
        <v/>
      </c>
      <c r="BL30" s="224" t="str">
        <f>IF(給与表!$T$4&gt;BL$2,"",IF($H30&lt;BL$2,"",IF($E30&gt;BL$2,"",IF($E30=BL$2,IF($I30=給与表!$J$12,給与表!$J$13,IF($I30=給与表!$K$12,給与表!$K$13,IF($I30=給与表!$L$12,給与表!$L$13,給与表!$M$13*BM30))),IF($E30&lt;BL$2,IF(BF30="",IF($I30=給与表!$J$12,SUMIFS(給与表!$P$13:$P$52,給与表!$B$13:$B$52,BL$2-$E30)+給与表!$J$10*(BL$2-給与表!$T$4+1),IF($I30=給与表!$K$12,SUMIFS(給与表!$Q$13:$Q$52,給与表!$B$13:$B$52,BL$2-$E30)+給与表!$K$10*(BL$2-給与表!$T$4+1),IF($I30=給与表!$L$12,SUMIFS(給与表!$R$13:$R$52,給与表!$B$13:$B$52,BL$2-$E30)+給与表!$L$10*(BL$2-給与表!$T$4+1),(SUMIFS(給与表!$S$13:$S$52,給与表!$B$13:$B$52,BL$2-$E30)+給与表!$M$10*(BL$2-給与表!$T$4+1))*BM30))),IF($I30=給与表!$J$12,BF30+給与表!$J$10*(BL$2-給与表!$T$4+1),IF($I30=給与表!$K$12,BF30+給与表!$K$10*(BL$2-給与表!$T$4+1),IF($I30=給与表!$L$12,BF30+給与表!$L$10*(BL$2-給与表!$T$4+1),(BF30/BG30+給与表!$M$10)*BM30)))))))))</f>
        <v/>
      </c>
      <c r="BM30" s="392"/>
      <c r="BN30" s="357"/>
      <c r="BO30" s="357"/>
      <c r="BP30" s="357"/>
      <c r="BQ30" s="227" t="str">
        <f t="shared" si="9"/>
        <v/>
      </c>
    </row>
    <row r="31" spans="1:69">
      <c r="A31" s="20">
        <f t="shared" si="10"/>
        <v>26</v>
      </c>
      <c r="B31" s="359"/>
      <c r="C31" s="359"/>
      <c r="D31" s="359"/>
      <c r="E31" s="6" t="str">
        <f t="shared" si="11"/>
        <v/>
      </c>
      <c r="F31" s="359"/>
      <c r="G31" s="359"/>
      <c r="H31" s="6" t="str">
        <f t="shared" si="12"/>
        <v/>
      </c>
      <c r="I31" s="360"/>
      <c r="J31" s="224" t="str">
        <f>IF(給与表!$T$4&gt;J$2,"",IF($H31&lt;J$2,"",IF($E31&gt;J$2,"",IF($E31=J$2,IF($I31=給与表!$J$12,給与表!$J$13,IF($I31=給与表!$K$12,給与表!$K$13,IF($I31=給与表!$L$12,給与表!$L$13,給与表!$M$13*K31))),IF($E31&lt;J$2,IF($I31=給与表!$J$12,SUMIFS(給与表!$P$13:$P$52,給与表!$B$13:$B$52,J$2-$E31)+給与表!$J$10*(J$2-給与表!$T$4+1),IF($I31=給与表!$K$12,SUMIFS(給与表!$Q$13:$Q$52,給与表!$B$13:$B$52,J$2-$E31)+給与表!$K$10*(J$2-給与表!$T$4+1),IF($I31=給与表!$L$12,SUMIFS(給与表!$R$13:$R$52,給与表!$B$13:$B$52,J$2-$E31)+給与表!$L$10*(J$2-給与表!$T$4+1),(SUMIFS(給与表!$S$13:$S$52,給与表!$B$13:$B$52,J$2-$E31)+給与表!$M$10*(J$2-給与表!$T$4+1))*K31))))))))</f>
        <v/>
      </c>
      <c r="K31" s="392"/>
      <c r="L31" s="357"/>
      <c r="M31" s="357"/>
      <c r="N31" s="357"/>
      <c r="O31" s="227" t="str">
        <f t="shared" si="0"/>
        <v/>
      </c>
      <c r="P31" s="224" t="str">
        <f>IF(給与表!$T$4&gt;P$2,"",IF($H31&lt;P$2,"",IF($E31&gt;P$2,"",IF($E31=P$2,IF($I31=給与表!$J$12,給与表!$J$13,IF($I31=給与表!$K$12,給与表!$K$13,IF($I31=給与表!$L$12,給与表!$L$13,給与表!$M$13*Q31))),IF($E31&lt;P$2,IF(J31="",IF($I31=給与表!$J$12,SUMIFS(給与表!$P$13:$P$52,給与表!$B$13:$B$52,P$2-$E31)+給与表!$J$10*(P$2-給与表!$T$4+1),IF($I31=給与表!$K$12,SUMIFS(給与表!$Q$13:$Q$52,給与表!$B$13:$B$52,P$2-$E31)+給与表!$K$10*(P$2-給与表!$T$4+1),IF($I31=給与表!$L$12,SUMIFS(給与表!$R$13:$R$52,給与表!$B$13:$B$52,P$2-$E31)+給与表!$L$10*(P$2-給与表!$T$4+1),(SUMIFS(給与表!$S$13:$S$52,給与表!$B$13:$B$52,P$2-$E31)+給与表!$M$10*(P$2-給与表!$T$4+1))*Q31))),IF($I31=給与表!$J$12,J31+給与表!$J$10*(P$2-給与表!$T$4+1),IF($I31=給与表!$K$12,J31+給与表!$K$10*(P$2-給与表!$T$4+1),IF($I31=給与表!$L$12,J31+給与表!$L$10*(P$2-給与表!$T$4+1),(J31/K31+給与表!$M$10)*Q31)))))))))</f>
        <v/>
      </c>
      <c r="Q31" s="392"/>
      <c r="R31" s="357"/>
      <c r="S31" s="357"/>
      <c r="T31" s="357"/>
      <c r="U31" s="227" t="str">
        <f t="shared" si="1"/>
        <v/>
      </c>
      <c r="V31" s="224" t="str">
        <f>IF(給与表!$T$4&gt;V$2,"",IF($H31&lt;V$2,"",IF($E31&gt;V$2,"",IF($E31=V$2,IF($I31=給与表!$J$12,給与表!$J$13,IF($I31=給与表!$K$12,給与表!$K$13,IF($I31=給与表!$L$12,給与表!$L$13,給与表!$M$13*W31))),IF($E31&lt;V$2,IF(P31="",IF($I31=給与表!$J$12,SUMIFS(給与表!$P$13:$P$52,給与表!$B$13:$B$52,V$2-$E31)+給与表!$J$10*(V$2-給与表!$T$4+1),IF($I31=給与表!$K$12,SUMIFS(給与表!$Q$13:$Q$52,給与表!$B$13:$B$52,V$2-$E31)+給与表!$K$10*(V$2-給与表!$T$4+1),IF($I31=給与表!$L$12,SUMIFS(給与表!$R$13:$R$52,給与表!$B$13:$B$52,V$2-$E31)+給与表!$L$10*(V$2-給与表!$T$4+1),(SUMIFS(給与表!$S$13:$S$52,給与表!$B$13:$B$52,V$2-$E31)+給与表!$M$10*(V$2-給与表!$T$4+1))*W31))),IF($I31=給与表!$J$12,P31+給与表!$J$10*(V$2-給与表!$T$4+1),IF($I31=給与表!$K$12,P31+給与表!$K$10*(V$2-給与表!$T$4+1),IF($I31=給与表!$L$12,P31+給与表!$L$10*(V$2-給与表!$T$4+1),(P31/Q31+給与表!$M$10)*W31)))))))))</f>
        <v/>
      </c>
      <c r="W31" s="392"/>
      <c r="X31" s="357"/>
      <c r="Y31" s="357"/>
      <c r="Z31" s="357"/>
      <c r="AA31" s="227" t="str">
        <f t="shared" si="2"/>
        <v/>
      </c>
      <c r="AB31" s="224" t="str">
        <f>IF(給与表!$T$4&gt;AB$2,"",IF($H31&lt;AB$2,"",IF($E31&gt;AB$2,"",IF($E31=AB$2,IF($I31=給与表!$J$12,給与表!$J$13,IF($I31=給与表!$K$12,給与表!$K$13,IF($I31=給与表!$L$12,給与表!$L$13,給与表!$M$13*AC31))),IF($E31&lt;AB$2,IF(V31="",IF($I31=給与表!$J$12,SUMIFS(給与表!$P$13:$P$52,給与表!$B$13:$B$52,AB$2-$E31)+給与表!$J$10*(AB$2-給与表!$T$4+1),IF($I31=給与表!$K$12,SUMIFS(給与表!$Q$13:$Q$52,給与表!$B$13:$B$52,AB$2-$E31)+給与表!$K$10*(AB$2-給与表!$T$4+1),IF($I31=給与表!$L$12,SUMIFS(給与表!$R$13:$R$52,給与表!$B$13:$B$52,AB$2-$E31)+給与表!$L$10*(AB$2-給与表!$T$4+1),(SUMIFS(給与表!$S$13:$S$52,給与表!$B$13:$B$52,AB$2-$E31)+給与表!$M$10*(AB$2-給与表!$T$4+1))*AC31))),IF($I31=給与表!$J$12,V31+給与表!$J$10*(AB$2-給与表!$T$4+1),IF($I31=給与表!$K$12,V31+給与表!$K$10*(AB$2-給与表!$T$4+1),IF($I31=給与表!$L$12,V31+給与表!$L$10*(AB$2-給与表!$T$4+1),(V31/W31+給与表!$M$10)*AC31)))))))))</f>
        <v/>
      </c>
      <c r="AC31" s="392"/>
      <c r="AD31" s="357"/>
      <c r="AE31" s="357"/>
      <c r="AF31" s="357"/>
      <c r="AG31" s="227" t="str">
        <f t="shared" si="3"/>
        <v/>
      </c>
      <c r="AH31" s="224" t="str">
        <f>IF(給与表!$T$4&gt;AH$2,"",IF($H31&lt;AH$2,"",IF($E31&gt;AH$2,"",IF($E31=AH$2,IF($I31=給与表!$J$12,給与表!$J$13,IF($I31=給与表!$K$12,給与表!$K$13,IF($I31=給与表!$L$12,給与表!$L$13,給与表!$M$13*AI31))),IF($E31&lt;AH$2,IF(AB31="",IF($I31=給与表!$J$12,SUMIFS(給与表!$P$13:$P$52,給与表!$B$13:$B$52,AH$2-$E31)+給与表!$J$10*(AH$2-給与表!$T$4+1),IF($I31=給与表!$K$12,SUMIFS(給与表!$Q$13:$Q$52,給与表!$B$13:$B$52,AH$2-$E31)+給与表!$K$10*(AH$2-給与表!$T$4+1),IF($I31=給与表!$L$12,SUMIFS(給与表!$R$13:$R$52,給与表!$B$13:$B$52,AH$2-$E31)+給与表!$L$10*(AH$2-給与表!$T$4+1),(SUMIFS(給与表!$S$13:$S$52,給与表!$B$13:$B$52,AH$2-$E31)+給与表!$M$10*(AH$2-給与表!$T$4+1))*AI31))),IF($I31=給与表!$J$12,AB31+給与表!$J$10*(AH$2-給与表!$T$4+1),IF($I31=給与表!$K$12,AB31+給与表!$K$10*(AH$2-給与表!$T$4+1),IF($I31=給与表!$L$12,AB31+給与表!$L$10*(AH$2-給与表!$T$4+1),(AB31/AC31+給与表!$M$10)*AI31)))))))))</f>
        <v/>
      </c>
      <c r="AI31" s="392"/>
      <c r="AJ31" s="357"/>
      <c r="AK31" s="357"/>
      <c r="AL31" s="357"/>
      <c r="AM31" s="227" t="str">
        <f t="shared" si="4"/>
        <v/>
      </c>
      <c r="AN31" s="224" t="str">
        <f>IF(給与表!$T$4&gt;AN$2,"",IF($H31&lt;AN$2,"",IF($E31&gt;AN$2,"",IF($E31=AN$2,IF($I31=給与表!$J$12,給与表!$J$13,IF($I31=給与表!$K$12,給与表!$K$13,IF($I31=給与表!$L$12,給与表!$L$13,給与表!$M$13*AO31))),IF($E31&lt;AN$2,IF(AH31="",IF($I31=給与表!$J$12,SUMIFS(給与表!$P$13:$P$52,給与表!$B$13:$B$52,AN$2-$E31)+給与表!$J$10*(AN$2-給与表!$T$4+1),IF($I31=給与表!$K$12,SUMIFS(給与表!$Q$13:$Q$52,給与表!$B$13:$B$52,AN$2-$E31)+給与表!$K$10*(AN$2-給与表!$T$4+1),IF($I31=給与表!$L$12,SUMIFS(給与表!$R$13:$R$52,給与表!$B$13:$B$52,AN$2-$E31)+給与表!$L$10*(AN$2-給与表!$T$4+1),(SUMIFS(給与表!$S$13:$S$52,給与表!$B$13:$B$52,AN$2-$E31)+給与表!$M$10*(AN$2-給与表!$T$4+1))*AO31))),IF($I31=給与表!$J$12,AH31+給与表!$J$10*(AN$2-給与表!$T$4+1),IF($I31=給与表!$K$12,AH31+給与表!$K$10*(AN$2-給与表!$T$4+1),IF($I31=給与表!$L$12,AH31+給与表!$L$10*(AN$2-給与表!$T$4+1),(AH31/AI31+給与表!$M$10)*AO31)))))))))</f>
        <v/>
      </c>
      <c r="AO31" s="392"/>
      <c r="AP31" s="357"/>
      <c r="AQ31" s="357"/>
      <c r="AR31" s="357"/>
      <c r="AS31" s="227" t="str">
        <f t="shared" si="5"/>
        <v/>
      </c>
      <c r="AT31" s="224" t="str">
        <f>IF(給与表!$T$4&gt;AT$2,"",IF($H31&lt;AT$2,"",IF($E31&gt;AT$2,"",IF($E31=AT$2,IF($I31=給与表!$J$12,給与表!$J$13,IF($I31=給与表!$K$12,給与表!$K$13,IF($I31=給与表!$L$12,給与表!$L$13,給与表!$M$13*AU31))),IF($E31&lt;AT$2,IF(AN31="",IF($I31=給与表!$J$12,SUMIFS(給与表!$P$13:$P$52,給与表!$B$13:$B$52,AT$2-$E31)+給与表!$J$10*(AT$2-給与表!$T$4+1),IF($I31=給与表!$K$12,SUMIFS(給与表!$Q$13:$Q$52,給与表!$B$13:$B$52,AT$2-$E31)+給与表!$K$10*(AT$2-給与表!$T$4+1),IF($I31=給与表!$L$12,SUMIFS(給与表!$R$13:$R$52,給与表!$B$13:$B$52,AT$2-$E31)+給与表!$L$10*(AT$2-給与表!$T$4+1),(SUMIFS(給与表!$S$13:$S$52,給与表!$B$13:$B$52,AT$2-$E31)+給与表!$M$10*(AT$2-給与表!$T$4+1))*AU31))),IF($I31=給与表!$J$12,AN31+給与表!$J$10*(AT$2-給与表!$T$4+1),IF($I31=給与表!$K$12,AN31+給与表!$K$10*(AT$2-給与表!$T$4+1),IF($I31=給与表!$L$12,AN31+給与表!$L$10*(AT$2-給与表!$T$4+1),(AN31/AO31+給与表!$M$10)*AU31)))))))))</f>
        <v/>
      </c>
      <c r="AU31" s="392"/>
      <c r="AV31" s="357"/>
      <c r="AW31" s="357"/>
      <c r="AX31" s="357"/>
      <c r="AY31" s="227" t="str">
        <f t="shared" si="6"/>
        <v/>
      </c>
      <c r="AZ31" s="224" t="str">
        <f>IF(給与表!$T$4&gt;AZ$2,"",IF($H31&lt;AZ$2,"",IF($E31&gt;AZ$2,"",IF($E31=AZ$2,IF($I31=給与表!$J$12,給与表!$J$13,IF($I31=給与表!$K$12,給与表!$K$13,IF($I31=給与表!$L$12,給与表!$L$13,給与表!$M$13*BA31))),IF($E31&lt;AZ$2,IF(AT31="",IF($I31=給与表!$J$12,SUMIFS(給与表!$P$13:$P$52,給与表!$B$13:$B$52,AZ$2-$E31)+給与表!$J$10*(AZ$2-給与表!$T$4+1),IF($I31=給与表!$K$12,SUMIFS(給与表!$Q$13:$Q$52,給与表!$B$13:$B$52,AZ$2-$E31)+給与表!$K$10*(AZ$2-給与表!$T$4+1),IF($I31=給与表!$L$12,SUMIFS(給与表!$R$13:$R$52,給与表!$B$13:$B$52,AZ$2-$E31)+給与表!$L$10*(AZ$2-給与表!$T$4+1),(SUMIFS(給与表!$S$13:$S$52,給与表!$B$13:$B$52,AZ$2-$E31)+給与表!$M$10*(AZ$2-給与表!$T$4+1))*BA31))),IF($I31=給与表!$J$12,AT31+給与表!$J$10*(AZ$2-給与表!$T$4+1),IF($I31=給与表!$K$12,AT31+給与表!$K$10*(AZ$2-給与表!$T$4+1),IF($I31=給与表!$L$12,AT31+給与表!$L$10*(AZ$2-給与表!$T$4+1),(AT31/AU31+給与表!$M$10)*BA31)))))))))</f>
        <v/>
      </c>
      <c r="BA31" s="392"/>
      <c r="BB31" s="357"/>
      <c r="BC31" s="357"/>
      <c r="BD31" s="357"/>
      <c r="BE31" s="227" t="str">
        <f t="shared" si="7"/>
        <v/>
      </c>
      <c r="BF31" s="224" t="str">
        <f>IF(給与表!$T$4&gt;BF$2,"",IF($H31&lt;BF$2,"",IF($E31&gt;BF$2,"",IF($E31=BF$2,IF($I31=給与表!$J$12,給与表!$J$13,IF($I31=給与表!$K$12,給与表!$K$13,IF($I31=給与表!$L$12,給与表!$L$13,給与表!$M$13*BG31))),IF($E31&lt;BF$2,IF(AZ31="",IF($I31=給与表!$J$12,SUMIFS(給与表!$P$13:$P$52,給与表!$B$13:$B$52,BF$2-$E31)+給与表!$J$10*(BF$2-給与表!$T$4+1),IF($I31=給与表!$K$12,SUMIFS(給与表!$Q$13:$Q$52,給与表!$B$13:$B$52,BF$2-$E31)+給与表!$K$10*(BF$2-給与表!$T$4+1),IF($I31=給与表!$L$12,SUMIFS(給与表!$R$13:$R$52,給与表!$B$13:$B$52,BF$2-$E31)+給与表!$L$10*(BF$2-給与表!$T$4+1),(SUMIFS(給与表!$S$13:$S$52,給与表!$B$13:$B$52,BF$2-$E31)+給与表!$M$10*(BF$2-給与表!$T$4+1))*BG31))),IF($I31=給与表!$J$12,AZ31+給与表!$J$10*(BF$2-給与表!$T$4+1),IF($I31=給与表!$K$12,AZ31+給与表!$K$10*(BF$2-給与表!$T$4+1),IF($I31=給与表!$L$12,AZ31+給与表!$L$10*(BF$2-給与表!$T$4+1),(AZ31/BA31+給与表!$M$10)*BG31)))))))))</f>
        <v/>
      </c>
      <c r="BG31" s="392"/>
      <c r="BH31" s="357"/>
      <c r="BI31" s="357"/>
      <c r="BJ31" s="357"/>
      <c r="BK31" s="227" t="str">
        <f t="shared" si="8"/>
        <v/>
      </c>
      <c r="BL31" s="224" t="str">
        <f>IF(給与表!$T$4&gt;BL$2,"",IF($H31&lt;BL$2,"",IF($E31&gt;BL$2,"",IF($E31=BL$2,IF($I31=給与表!$J$12,給与表!$J$13,IF($I31=給与表!$K$12,給与表!$K$13,IF($I31=給与表!$L$12,給与表!$L$13,給与表!$M$13*BM31))),IF($E31&lt;BL$2,IF(BF31="",IF($I31=給与表!$J$12,SUMIFS(給与表!$P$13:$P$52,給与表!$B$13:$B$52,BL$2-$E31)+給与表!$J$10*(BL$2-給与表!$T$4+1),IF($I31=給与表!$K$12,SUMIFS(給与表!$Q$13:$Q$52,給与表!$B$13:$B$52,BL$2-$E31)+給与表!$K$10*(BL$2-給与表!$T$4+1),IF($I31=給与表!$L$12,SUMIFS(給与表!$R$13:$R$52,給与表!$B$13:$B$52,BL$2-$E31)+給与表!$L$10*(BL$2-給与表!$T$4+1),(SUMIFS(給与表!$S$13:$S$52,給与表!$B$13:$B$52,BL$2-$E31)+給与表!$M$10*(BL$2-給与表!$T$4+1))*BM31))),IF($I31=給与表!$J$12,BF31+給与表!$J$10*(BL$2-給与表!$T$4+1),IF($I31=給与表!$K$12,BF31+給与表!$K$10*(BL$2-給与表!$T$4+1),IF($I31=給与表!$L$12,BF31+給与表!$L$10*(BL$2-給与表!$T$4+1),(BF31/BG31+給与表!$M$10)*BM31)))))))))</f>
        <v/>
      </c>
      <c r="BM31" s="392"/>
      <c r="BN31" s="357"/>
      <c r="BO31" s="357"/>
      <c r="BP31" s="357"/>
      <c r="BQ31" s="227" t="str">
        <f t="shared" si="9"/>
        <v/>
      </c>
    </row>
    <row r="32" spans="1:69">
      <c r="A32" s="20">
        <f t="shared" si="10"/>
        <v>27</v>
      </c>
      <c r="B32" s="359"/>
      <c r="C32" s="359"/>
      <c r="D32" s="359"/>
      <c r="E32" s="6" t="str">
        <f t="shared" si="11"/>
        <v/>
      </c>
      <c r="F32" s="359"/>
      <c r="G32" s="359"/>
      <c r="H32" s="6" t="str">
        <f t="shared" si="12"/>
        <v/>
      </c>
      <c r="I32" s="360"/>
      <c r="J32" s="224" t="str">
        <f>IF(給与表!$T$4&gt;J$2,"",IF($H32&lt;J$2,"",IF($E32&gt;J$2,"",IF($E32=J$2,IF($I32=給与表!$J$12,給与表!$J$13,IF($I32=給与表!$K$12,給与表!$K$13,IF($I32=給与表!$L$12,給与表!$L$13,給与表!$M$13*K32))),IF($E32&lt;J$2,IF($I32=給与表!$J$12,SUMIFS(給与表!$P$13:$P$52,給与表!$B$13:$B$52,J$2-$E32)+給与表!$J$10*(J$2-給与表!$T$4+1),IF($I32=給与表!$K$12,SUMIFS(給与表!$Q$13:$Q$52,給与表!$B$13:$B$52,J$2-$E32)+給与表!$K$10*(J$2-給与表!$T$4+1),IF($I32=給与表!$L$12,SUMIFS(給与表!$R$13:$R$52,給与表!$B$13:$B$52,J$2-$E32)+給与表!$L$10*(J$2-給与表!$T$4+1),(SUMIFS(給与表!$S$13:$S$52,給与表!$B$13:$B$52,J$2-$E32)+給与表!$M$10*(J$2-給与表!$T$4+1))*K32))))))))</f>
        <v/>
      </c>
      <c r="K32" s="392"/>
      <c r="L32" s="357"/>
      <c r="M32" s="357"/>
      <c r="N32" s="357"/>
      <c r="O32" s="227" t="str">
        <f t="shared" si="0"/>
        <v/>
      </c>
      <c r="P32" s="224" t="str">
        <f>IF(給与表!$T$4&gt;P$2,"",IF($H32&lt;P$2,"",IF($E32&gt;P$2,"",IF($E32=P$2,IF($I32=給与表!$J$12,給与表!$J$13,IF($I32=給与表!$K$12,給与表!$K$13,IF($I32=給与表!$L$12,給与表!$L$13,給与表!$M$13*Q32))),IF($E32&lt;P$2,IF(J32="",IF($I32=給与表!$J$12,SUMIFS(給与表!$P$13:$P$52,給与表!$B$13:$B$52,P$2-$E32)+給与表!$J$10*(P$2-給与表!$T$4+1),IF($I32=給与表!$K$12,SUMIFS(給与表!$Q$13:$Q$52,給与表!$B$13:$B$52,P$2-$E32)+給与表!$K$10*(P$2-給与表!$T$4+1),IF($I32=給与表!$L$12,SUMIFS(給与表!$R$13:$R$52,給与表!$B$13:$B$52,P$2-$E32)+給与表!$L$10*(P$2-給与表!$T$4+1),(SUMIFS(給与表!$S$13:$S$52,給与表!$B$13:$B$52,P$2-$E32)+給与表!$M$10*(P$2-給与表!$T$4+1))*Q32))),IF($I32=給与表!$J$12,J32+給与表!$J$10*(P$2-給与表!$T$4+1),IF($I32=給与表!$K$12,J32+給与表!$K$10*(P$2-給与表!$T$4+1),IF($I32=給与表!$L$12,J32+給与表!$L$10*(P$2-給与表!$T$4+1),(J32/K32+給与表!$M$10)*Q32)))))))))</f>
        <v/>
      </c>
      <c r="Q32" s="392"/>
      <c r="R32" s="357"/>
      <c r="S32" s="357"/>
      <c r="T32" s="357"/>
      <c r="U32" s="227" t="str">
        <f t="shared" si="1"/>
        <v/>
      </c>
      <c r="V32" s="224" t="str">
        <f>IF(給与表!$T$4&gt;V$2,"",IF($H32&lt;V$2,"",IF($E32&gt;V$2,"",IF($E32=V$2,IF($I32=給与表!$J$12,給与表!$J$13,IF($I32=給与表!$K$12,給与表!$K$13,IF($I32=給与表!$L$12,給与表!$L$13,給与表!$M$13*W32))),IF($E32&lt;V$2,IF(P32="",IF($I32=給与表!$J$12,SUMIFS(給与表!$P$13:$P$52,給与表!$B$13:$B$52,V$2-$E32)+給与表!$J$10*(V$2-給与表!$T$4+1),IF($I32=給与表!$K$12,SUMIFS(給与表!$Q$13:$Q$52,給与表!$B$13:$B$52,V$2-$E32)+給与表!$K$10*(V$2-給与表!$T$4+1),IF($I32=給与表!$L$12,SUMIFS(給与表!$R$13:$R$52,給与表!$B$13:$B$52,V$2-$E32)+給与表!$L$10*(V$2-給与表!$T$4+1),(SUMIFS(給与表!$S$13:$S$52,給与表!$B$13:$B$52,V$2-$E32)+給与表!$M$10*(V$2-給与表!$T$4+1))*W32))),IF($I32=給与表!$J$12,P32+給与表!$J$10*(V$2-給与表!$T$4+1),IF($I32=給与表!$K$12,P32+給与表!$K$10*(V$2-給与表!$T$4+1),IF($I32=給与表!$L$12,P32+給与表!$L$10*(V$2-給与表!$T$4+1),(P32/Q32+給与表!$M$10)*W32)))))))))</f>
        <v/>
      </c>
      <c r="W32" s="392"/>
      <c r="X32" s="357"/>
      <c r="Y32" s="357"/>
      <c r="Z32" s="357"/>
      <c r="AA32" s="227" t="str">
        <f t="shared" si="2"/>
        <v/>
      </c>
      <c r="AB32" s="224" t="str">
        <f>IF(給与表!$T$4&gt;AB$2,"",IF($H32&lt;AB$2,"",IF($E32&gt;AB$2,"",IF($E32=AB$2,IF($I32=給与表!$J$12,給与表!$J$13,IF($I32=給与表!$K$12,給与表!$K$13,IF($I32=給与表!$L$12,給与表!$L$13,給与表!$M$13*AC32))),IF($E32&lt;AB$2,IF(V32="",IF($I32=給与表!$J$12,SUMIFS(給与表!$P$13:$P$52,給与表!$B$13:$B$52,AB$2-$E32)+給与表!$J$10*(AB$2-給与表!$T$4+1),IF($I32=給与表!$K$12,SUMIFS(給与表!$Q$13:$Q$52,給与表!$B$13:$B$52,AB$2-$E32)+給与表!$K$10*(AB$2-給与表!$T$4+1),IF($I32=給与表!$L$12,SUMIFS(給与表!$R$13:$R$52,給与表!$B$13:$B$52,AB$2-$E32)+給与表!$L$10*(AB$2-給与表!$T$4+1),(SUMIFS(給与表!$S$13:$S$52,給与表!$B$13:$B$52,AB$2-$E32)+給与表!$M$10*(AB$2-給与表!$T$4+1))*AC32))),IF($I32=給与表!$J$12,V32+給与表!$J$10*(AB$2-給与表!$T$4+1),IF($I32=給与表!$K$12,V32+給与表!$K$10*(AB$2-給与表!$T$4+1),IF($I32=給与表!$L$12,V32+給与表!$L$10*(AB$2-給与表!$T$4+1),(V32/W32+給与表!$M$10)*AC32)))))))))</f>
        <v/>
      </c>
      <c r="AC32" s="392"/>
      <c r="AD32" s="357"/>
      <c r="AE32" s="357"/>
      <c r="AF32" s="357"/>
      <c r="AG32" s="227" t="str">
        <f t="shared" si="3"/>
        <v/>
      </c>
      <c r="AH32" s="224" t="str">
        <f>IF(給与表!$T$4&gt;AH$2,"",IF($H32&lt;AH$2,"",IF($E32&gt;AH$2,"",IF($E32=AH$2,IF($I32=給与表!$J$12,給与表!$J$13,IF($I32=給与表!$K$12,給与表!$K$13,IF($I32=給与表!$L$12,給与表!$L$13,給与表!$M$13*AI32))),IF($E32&lt;AH$2,IF(AB32="",IF($I32=給与表!$J$12,SUMIFS(給与表!$P$13:$P$52,給与表!$B$13:$B$52,AH$2-$E32)+給与表!$J$10*(AH$2-給与表!$T$4+1),IF($I32=給与表!$K$12,SUMIFS(給与表!$Q$13:$Q$52,給与表!$B$13:$B$52,AH$2-$E32)+給与表!$K$10*(AH$2-給与表!$T$4+1),IF($I32=給与表!$L$12,SUMIFS(給与表!$R$13:$R$52,給与表!$B$13:$B$52,AH$2-$E32)+給与表!$L$10*(AH$2-給与表!$T$4+1),(SUMIFS(給与表!$S$13:$S$52,給与表!$B$13:$B$52,AH$2-$E32)+給与表!$M$10*(AH$2-給与表!$T$4+1))*AI32))),IF($I32=給与表!$J$12,AB32+給与表!$J$10*(AH$2-給与表!$T$4+1),IF($I32=給与表!$K$12,AB32+給与表!$K$10*(AH$2-給与表!$T$4+1),IF($I32=給与表!$L$12,AB32+給与表!$L$10*(AH$2-給与表!$T$4+1),(AB32/AC32+給与表!$M$10)*AI32)))))))))</f>
        <v/>
      </c>
      <c r="AI32" s="392"/>
      <c r="AJ32" s="357"/>
      <c r="AK32" s="357"/>
      <c r="AL32" s="357"/>
      <c r="AM32" s="227" t="str">
        <f t="shared" si="4"/>
        <v/>
      </c>
      <c r="AN32" s="224" t="str">
        <f>IF(給与表!$T$4&gt;AN$2,"",IF($H32&lt;AN$2,"",IF($E32&gt;AN$2,"",IF($E32=AN$2,IF($I32=給与表!$J$12,給与表!$J$13,IF($I32=給与表!$K$12,給与表!$K$13,IF($I32=給与表!$L$12,給与表!$L$13,給与表!$M$13*AO32))),IF($E32&lt;AN$2,IF(AH32="",IF($I32=給与表!$J$12,SUMIFS(給与表!$P$13:$P$52,給与表!$B$13:$B$52,AN$2-$E32)+給与表!$J$10*(AN$2-給与表!$T$4+1),IF($I32=給与表!$K$12,SUMIFS(給与表!$Q$13:$Q$52,給与表!$B$13:$B$52,AN$2-$E32)+給与表!$K$10*(AN$2-給与表!$T$4+1),IF($I32=給与表!$L$12,SUMIFS(給与表!$R$13:$R$52,給与表!$B$13:$B$52,AN$2-$E32)+給与表!$L$10*(AN$2-給与表!$T$4+1),(SUMIFS(給与表!$S$13:$S$52,給与表!$B$13:$B$52,AN$2-$E32)+給与表!$M$10*(AN$2-給与表!$T$4+1))*AO32))),IF($I32=給与表!$J$12,AH32+給与表!$J$10*(AN$2-給与表!$T$4+1),IF($I32=給与表!$K$12,AH32+給与表!$K$10*(AN$2-給与表!$T$4+1),IF($I32=給与表!$L$12,AH32+給与表!$L$10*(AN$2-給与表!$T$4+1),(AH32/AI32+給与表!$M$10)*AO32)))))))))</f>
        <v/>
      </c>
      <c r="AO32" s="392"/>
      <c r="AP32" s="357"/>
      <c r="AQ32" s="357"/>
      <c r="AR32" s="357"/>
      <c r="AS32" s="227" t="str">
        <f t="shared" si="5"/>
        <v/>
      </c>
      <c r="AT32" s="224" t="str">
        <f>IF(給与表!$T$4&gt;AT$2,"",IF($H32&lt;AT$2,"",IF($E32&gt;AT$2,"",IF($E32=AT$2,IF($I32=給与表!$J$12,給与表!$J$13,IF($I32=給与表!$K$12,給与表!$K$13,IF($I32=給与表!$L$12,給与表!$L$13,給与表!$M$13*AU32))),IF($E32&lt;AT$2,IF(AN32="",IF($I32=給与表!$J$12,SUMIFS(給与表!$P$13:$P$52,給与表!$B$13:$B$52,AT$2-$E32)+給与表!$J$10*(AT$2-給与表!$T$4+1),IF($I32=給与表!$K$12,SUMIFS(給与表!$Q$13:$Q$52,給与表!$B$13:$B$52,AT$2-$E32)+給与表!$K$10*(AT$2-給与表!$T$4+1),IF($I32=給与表!$L$12,SUMIFS(給与表!$R$13:$R$52,給与表!$B$13:$B$52,AT$2-$E32)+給与表!$L$10*(AT$2-給与表!$T$4+1),(SUMIFS(給与表!$S$13:$S$52,給与表!$B$13:$B$52,AT$2-$E32)+給与表!$M$10*(AT$2-給与表!$T$4+1))*AU32))),IF($I32=給与表!$J$12,AN32+給与表!$J$10*(AT$2-給与表!$T$4+1),IF($I32=給与表!$K$12,AN32+給与表!$K$10*(AT$2-給与表!$T$4+1),IF($I32=給与表!$L$12,AN32+給与表!$L$10*(AT$2-給与表!$T$4+1),(AN32/AO32+給与表!$M$10)*AU32)))))))))</f>
        <v/>
      </c>
      <c r="AU32" s="392"/>
      <c r="AV32" s="357"/>
      <c r="AW32" s="357"/>
      <c r="AX32" s="357"/>
      <c r="AY32" s="227" t="str">
        <f t="shared" si="6"/>
        <v/>
      </c>
      <c r="AZ32" s="224" t="str">
        <f>IF(給与表!$T$4&gt;AZ$2,"",IF($H32&lt;AZ$2,"",IF($E32&gt;AZ$2,"",IF($E32=AZ$2,IF($I32=給与表!$J$12,給与表!$J$13,IF($I32=給与表!$K$12,給与表!$K$13,IF($I32=給与表!$L$12,給与表!$L$13,給与表!$M$13*BA32))),IF($E32&lt;AZ$2,IF(AT32="",IF($I32=給与表!$J$12,SUMIFS(給与表!$P$13:$P$52,給与表!$B$13:$B$52,AZ$2-$E32)+給与表!$J$10*(AZ$2-給与表!$T$4+1),IF($I32=給与表!$K$12,SUMIFS(給与表!$Q$13:$Q$52,給与表!$B$13:$B$52,AZ$2-$E32)+給与表!$K$10*(AZ$2-給与表!$T$4+1),IF($I32=給与表!$L$12,SUMIFS(給与表!$R$13:$R$52,給与表!$B$13:$B$52,AZ$2-$E32)+給与表!$L$10*(AZ$2-給与表!$T$4+1),(SUMIFS(給与表!$S$13:$S$52,給与表!$B$13:$B$52,AZ$2-$E32)+給与表!$M$10*(AZ$2-給与表!$T$4+1))*BA32))),IF($I32=給与表!$J$12,AT32+給与表!$J$10*(AZ$2-給与表!$T$4+1),IF($I32=給与表!$K$12,AT32+給与表!$K$10*(AZ$2-給与表!$T$4+1),IF($I32=給与表!$L$12,AT32+給与表!$L$10*(AZ$2-給与表!$T$4+1),(AT32/AU32+給与表!$M$10)*BA32)))))))))</f>
        <v/>
      </c>
      <c r="BA32" s="392"/>
      <c r="BB32" s="357"/>
      <c r="BC32" s="357"/>
      <c r="BD32" s="357"/>
      <c r="BE32" s="227" t="str">
        <f t="shared" si="7"/>
        <v/>
      </c>
      <c r="BF32" s="224" t="str">
        <f>IF(給与表!$T$4&gt;BF$2,"",IF($H32&lt;BF$2,"",IF($E32&gt;BF$2,"",IF($E32=BF$2,IF($I32=給与表!$J$12,給与表!$J$13,IF($I32=給与表!$K$12,給与表!$K$13,IF($I32=給与表!$L$12,給与表!$L$13,給与表!$M$13*BG32))),IF($E32&lt;BF$2,IF(AZ32="",IF($I32=給与表!$J$12,SUMIFS(給与表!$P$13:$P$52,給与表!$B$13:$B$52,BF$2-$E32)+給与表!$J$10*(BF$2-給与表!$T$4+1),IF($I32=給与表!$K$12,SUMIFS(給与表!$Q$13:$Q$52,給与表!$B$13:$B$52,BF$2-$E32)+給与表!$K$10*(BF$2-給与表!$T$4+1),IF($I32=給与表!$L$12,SUMIFS(給与表!$R$13:$R$52,給与表!$B$13:$B$52,BF$2-$E32)+給与表!$L$10*(BF$2-給与表!$T$4+1),(SUMIFS(給与表!$S$13:$S$52,給与表!$B$13:$B$52,BF$2-$E32)+給与表!$M$10*(BF$2-給与表!$T$4+1))*BG32))),IF($I32=給与表!$J$12,AZ32+給与表!$J$10*(BF$2-給与表!$T$4+1),IF($I32=給与表!$K$12,AZ32+給与表!$K$10*(BF$2-給与表!$T$4+1),IF($I32=給与表!$L$12,AZ32+給与表!$L$10*(BF$2-給与表!$T$4+1),(AZ32/BA32+給与表!$M$10)*BG32)))))))))</f>
        <v/>
      </c>
      <c r="BG32" s="392"/>
      <c r="BH32" s="357"/>
      <c r="BI32" s="357"/>
      <c r="BJ32" s="357"/>
      <c r="BK32" s="227" t="str">
        <f t="shared" si="8"/>
        <v/>
      </c>
      <c r="BL32" s="224" t="str">
        <f>IF(給与表!$T$4&gt;BL$2,"",IF($H32&lt;BL$2,"",IF($E32&gt;BL$2,"",IF($E32=BL$2,IF($I32=給与表!$J$12,給与表!$J$13,IF($I32=給与表!$K$12,給与表!$K$13,IF($I32=給与表!$L$12,給与表!$L$13,給与表!$M$13*BM32))),IF($E32&lt;BL$2,IF(BF32="",IF($I32=給与表!$J$12,SUMIFS(給与表!$P$13:$P$52,給与表!$B$13:$B$52,BL$2-$E32)+給与表!$J$10*(BL$2-給与表!$T$4+1),IF($I32=給与表!$K$12,SUMIFS(給与表!$Q$13:$Q$52,給与表!$B$13:$B$52,BL$2-$E32)+給与表!$K$10*(BL$2-給与表!$T$4+1),IF($I32=給与表!$L$12,SUMIFS(給与表!$R$13:$R$52,給与表!$B$13:$B$52,BL$2-$E32)+給与表!$L$10*(BL$2-給与表!$T$4+1),(SUMIFS(給与表!$S$13:$S$52,給与表!$B$13:$B$52,BL$2-$E32)+給与表!$M$10*(BL$2-給与表!$T$4+1))*BM32))),IF($I32=給与表!$J$12,BF32+給与表!$J$10*(BL$2-給与表!$T$4+1),IF($I32=給与表!$K$12,BF32+給与表!$K$10*(BL$2-給与表!$T$4+1),IF($I32=給与表!$L$12,BF32+給与表!$L$10*(BL$2-給与表!$T$4+1),(BF32/BG32+給与表!$M$10)*BM32)))))))))</f>
        <v/>
      </c>
      <c r="BM32" s="392"/>
      <c r="BN32" s="357"/>
      <c r="BO32" s="357"/>
      <c r="BP32" s="357"/>
      <c r="BQ32" s="227" t="str">
        <f t="shared" si="9"/>
        <v/>
      </c>
    </row>
    <row r="33" spans="1:69">
      <c r="A33" s="20">
        <f t="shared" si="10"/>
        <v>28</v>
      </c>
      <c r="B33" s="359"/>
      <c r="C33" s="359"/>
      <c r="D33" s="359"/>
      <c r="E33" s="6" t="str">
        <f t="shared" si="11"/>
        <v/>
      </c>
      <c r="F33" s="359"/>
      <c r="G33" s="359"/>
      <c r="H33" s="6" t="str">
        <f t="shared" si="12"/>
        <v/>
      </c>
      <c r="I33" s="360"/>
      <c r="J33" s="224" t="str">
        <f>IF(給与表!$T$4&gt;J$2,"",IF($H33&lt;J$2,"",IF($E33&gt;J$2,"",IF($E33=J$2,IF($I33=給与表!$J$12,給与表!$J$13,IF($I33=給与表!$K$12,給与表!$K$13,IF($I33=給与表!$L$12,給与表!$L$13,給与表!$M$13*K33))),IF($E33&lt;J$2,IF($I33=給与表!$J$12,SUMIFS(給与表!$P$13:$P$52,給与表!$B$13:$B$52,J$2-$E33)+給与表!$J$10*(J$2-給与表!$T$4+1),IF($I33=給与表!$K$12,SUMIFS(給与表!$Q$13:$Q$52,給与表!$B$13:$B$52,J$2-$E33)+給与表!$K$10*(J$2-給与表!$T$4+1),IF($I33=給与表!$L$12,SUMIFS(給与表!$R$13:$R$52,給与表!$B$13:$B$52,J$2-$E33)+給与表!$L$10*(J$2-給与表!$T$4+1),(SUMIFS(給与表!$S$13:$S$52,給与表!$B$13:$B$52,J$2-$E33)+給与表!$M$10*(J$2-給与表!$T$4+1))*K33))))))))</f>
        <v/>
      </c>
      <c r="K33" s="392"/>
      <c r="L33" s="357"/>
      <c r="M33" s="357"/>
      <c r="N33" s="357"/>
      <c r="O33" s="227" t="str">
        <f t="shared" si="0"/>
        <v/>
      </c>
      <c r="P33" s="224" t="str">
        <f>IF(給与表!$T$4&gt;P$2,"",IF($H33&lt;P$2,"",IF($E33&gt;P$2,"",IF($E33=P$2,IF($I33=給与表!$J$12,給与表!$J$13,IF($I33=給与表!$K$12,給与表!$K$13,IF($I33=給与表!$L$12,給与表!$L$13,給与表!$M$13*Q33))),IF($E33&lt;P$2,IF(J33="",IF($I33=給与表!$J$12,SUMIFS(給与表!$P$13:$P$52,給与表!$B$13:$B$52,P$2-$E33)+給与表!$J$10*(P$2-給与表!$T$4+1),IF($I33=給与表!$K$12,SUMIFS(給与表!$Q$13:$Q$52,給与表!$B$13:$B$52,P$2-$E33)+給与表!$K$10*(P$2-給与表!$T$4+1),IF($I33=給与表!$L$12,SUMIFS(給与表!$R$13:$R$52,給与表!$B$13:$B$52,P$2-$E33)+給与表!$L$10*(P$2-給与表!$T$4+1),(SUMIFS(給与表!$S$13:$S$52,給与表!$B$13:$B$52,P$2-$E33)+給与表!$M$10*(P$2-給与表!$T$4+1))*Q33))),IF($I33=給与表!$J$12,J33+給与表!$J$10*(P$2-給与表!$T$4+1),IF($I33=給与表!$K$12,J33+給与表!$K$10*(P$2-給与表!$T$4+1),IF($I33=給与表!$L$12,J33+給与表!$L$10*(P$2-給与表!$T$4+1),(J33/K33+給与表!$M$10)*Q33)))))))))</f>
        <v/>
      </c>
      <c r="Q33" s="392"/>
      <c r="R33" s="357"/>
      <c r="S33" s="357"/>
      <c r="T33" s="357"/>
      <c r="U33" s="227" t="str">
        <f t="shared" si="1"/>
        <v/>
      </c>
      <c r="V33" s="224" t="str">
        <f>IF(給与表!$T$4&gt;V$2,"",IF($H33&lt;V$2,"",IF($E33&gt;V$2,"",IF($E33=V$2,IF($I33=給与表!$J$12,給与表!$J$13,IF($I33=給与表!$K$12,給与表!$K$13,IF($I33=給与表!$L$12,給与表!$L$13,給与表!$M$13*W33))),IF($E33&lt;V$2,IF(P33="",IF($I33=給与表!$J$12,SUMIFS(給与表!$P$13:$P$52,給与表!$B$13:$B$52,V$2-$E33)+給与表!$J$10*(V$2-給与表!$T$4+1),IF($I33=給与表!$K$12,SUMIFS(給与表!$Q$13:$Q$52,給与表!$B$13:$B$52,V$2-$E33)+給与表!$K$10*(V$2-給与表!$T$4+1),IF($I33=給与表!$L$12,SUMIFS(給与表!$R$13:$R$52,給与表!$B$13:$B$52,V$2-$E33)+給与表!$L$10*(V$2-給与表!$T$4+1),(SUMIFS(給与表!$S$13:$S$52,給与表!$B$13:$B$52,V$2-$E33)+給与表!$M$10*(V$2-給与表!$T$4+1))*W33))),IF($I33=給与表!$J$12,P33+給与表!$J$10*(V$2-給与表!$T$4+1),IF($I33=給与表!$K$12,P33+給与表!$K$10*(V$2-給与表!$T$4+1),IF($I33=給与表!$L$12,P33+給与表!$L$10*(V$2-給与表!$T$4+1),(P33/Q33+給与表!$M$10)*W33)))))))))</f>
        <v/>
      </c>
      <c r="W33" s="392"/>
      <c r="X33" s="357"/>
      <c r="Y33" s="357"/>
      <c r="Z33" s="357"/>
      <c r="AA33" s="227" t="str">
        <f t="shared" si="2"/>
        <v/>
      </c>
      <c r="AB33" s="224" t="str">
        <f>IF(給与表!$T$4&gt;AB$2,"",IF($H33&lt;AB$2,"",IF($E33&gt;AB$2,"",IF($E33=AB$2,IF($I33=給与表!$J$12,給与表!$J$13,IF($I33=給与表!$K$12,給与表!$K$13,IF($I33=給与表!$L$12,給与表!$L$13,給与表!$M$13*AC33))),IF($E33&lt;AB$2,IF(V33="",IF($I33=給与表!$J$12,SUMIFS(給与表!$P$13:$P$52,給与表!$B$13:$B$52,AB$2-$E33)+給与表!$J$10*(AB$2-給与表!$T$4+1),IF($I33=給与表!$K$12,SUMIFS(給与表!$Q$13:$Q$52,給与表!$B$13:$B$52,AB$2-$E33)+給与表!$K$10*(AB$2-給与表!$T$4+1),IF($I33=給与表!$L$12,SUMIFS(給与表!$R$13:$R$52,給与表!$B$13:$B$52,AB$2-$E33)+給与表!$L$10*(AB$2-給与表!$T$4+1),(SUMIFS(給与表!$S$13:$S$52,給与表!$B$13:$B$52,AB$2-$E33)+給与表!$M$10*(AB$2-給与表!$T$4+1))*AC33))),IF($I33=給与表!$J$12,V33+給与表!$J$10*(AB$2-給与表!$T$4+1),IF($I33=給与表!$K$12,V33+給与表!$K$10*(AB$2-給与表!$T$4+1),IF($I33=給与表!$L$12,V33+給与表!$L$10*(AB$2-給与表!$T$4+1),(V33/W33+給与表!$M$10)*AC33)))))))))</f>
        <v/>
      </c>
      <c r="AC33" s="392"/>
      <c r="AD33" s="357"/>
      <c r="AE33" s="357"/>
      <c r="AF33" s="357"/>
      <c r="AG33" s="227" t="str">
        <f t="shared" si="3"/>
        <v/>
      </c>
      <c r="AH33" s="224" t="str">
        <f>IF(給与表!$T$4&gt;AH$2,"",IF($H33&lt;AH$2,"",IF($E33&gt;AH$2,"",IF($E33=AH$2,IF($I33=給与表!$J$12,給与表!$J$13,IF($I33=給与表!$K$12,給与表!$K$13,IF($I33=給与表!$L$12,給与表!$L$13,給与表!$M$13*AI33))),IF($E33&lt;AH$2,IF(AB33="",IF($I33=給与表!$J$12,SUMIFS(給与表!$P$13:$P$52,給与表!$B$13:$B$52,AH$2-$E33)+給与表!$J$10*(AH$2-給与表!$T$4+1),IF($I33=給与表!$K$12,SUMIFS(給与表!$Q$13:$Q$52,給与表!$B$13:$B$52,AH$2-$E33)+給与表!$K$10*(AH$2-給与表!$T$4+1),IF($I33=給与表!$L$12,SUMIFS(給与表!$R$13:$R$52,給与表!$B$13:$B$52,AH$2-$E33)+給与表!$L$10*(AH$2-給与表!$T$4+1),(SUMIFS(給与表!$S$13:$S$52,給与表!$B$13:$B$52,AH$2-$E33)+給与表!$M$10*(AH$2-給与表!$T$4+1))*AI33))),IF($I33=給与表!$J$12,AB33+給与表!$J$10*(AH$2-給与表!$T$4+1),IF($I33=給与表!$K$12,AB33+給与表!$K$10*(AH$2-給与表!$T$4+1),IF($I33=給与表!$L$12,AB33+給与表!$L$10*(AH$2-給与表!$T$4+1),(AB33/AC33+給与表!$M$10)*AI33)))))))))</f>
        <v/>
      </c>
      <c r="AI33" s="392"/>
      <c r="AJ33" s="357"/>
      <c r="AK33" s="357"/>
      <c r="AL33" s="357"/>
      <c r="AM33" s="227" t="str">
        <f t="shared" si="4"/>
        <v/>
      </c>
      <c r="AN33" s="224" t="str">
        <f>IF(給与表!$T$4&gt;AN$2,"",IF($H33&lt;AN$2,"",IF($E33&gt;AN$2,"",IF($E33=AN$2,IF($I33=給与表!$J$12,給与表!$J$13,IF($I33=給与表!$K$12,給与表!$K$13,IF($I33=給与表!$L$12,給与表!$L$13,給与表!$M$13*AO33))),IF($E33&lt;AN$2,IF(AH33="",IF($I33=給与表!$J$12,SUMIFS(給与表!$P$13:$P$52,給与表!$B$13:$B$52,AN$2-$E33)+給与表!$J$10*(AN$2-給与表!$T$4+1),IF($I33=給与表!$K$12,SUMIFS(給与表!$Q$13:$Q$52,給与表!$B$13:$B$52,AN$2-$E33)+給与表!$K$10*(AN$2-給与表!$T$4+1),IF($I33=給与表!$L$12,SUMIFS(給与表!$R$13:$R$52,給与表!$B$13:$B$52,AN$2-$E33)+給与表!$L$10*(AN$2-給与表!$T$4+1),(SUMIFS(給与表!$S$13:$S$52,給与表!$B$13:$B$52,AN$2-$E33)+給与表!$M$10*(AN$2-給与表!$T$4+1))*AO33))),IF($I33=給与表!$J$12,AH33+給与表!$J$10*(AN$2-給与表!$T$4+1),IF($I33=給与表!$K$12,AH33+給与表!$K$10*(AN$2-給与表!$T$4+1),IF($I33=給与表!$L$12,AH33+給与表!$L$10*(AN$2-給与表!$T$4+1),(AH33/AI33+給与表!$M$10)*AO33)))))))))</f>
        <v/>
      </c>
      <c r="AO33" s="392"/>
      <c r="AP33" s="357"/>
      <c r="AQ33" s="357"/>
      <c r="AR33" s="357"/>
      <c r="AS33" s="227" t="str">
        <f t="shared" si="5"/>
        <v/>
      </c>
      <c r="AT33" s="224" t="str">
        <f>IF(給与表!$T$4&gt;AT$2,"",IF($H33&lt;AT$2,"",IF($E33&gt;AT$2,"",IF($E33=AT$2,IF($I33=給与表!$J$12,給与表!$J$13,IF($I33=給与表!$K$12,給与表!$K$13,IF($I33=給与表!$L$12,給与表!$L$13,給与表!$M$13*AU33))),IF($E33&lt;AT$2,IF(AN33="",IF($I33=給与表!$J$12,SUMIFS(給与表!$P$13:$P$52,給与表!$B$13:$B$52,AT$2-$E33)+給与表!$J$10*(AT$2-給与表!$T$4+1),IF($I33=給与表!$K$12,SUMIFS(給与表!$Q$13:$Q$52,給与表!$B$13:$B$52,AT$2-$E33)+給与表!$K$10*(AT$2-給与表!$T$4+1),IF($I33=給与表!$L$12,SUMIFS(給与表!$R$13:$R$52,給与表!$B$13:$B$52,AT$2-$E33)+給与表!$L$10*(AT$2-給与表!$T$4+1),(SUMIFS(給与表!$S$13:$S$52,給与表!$B$13:$B$52,AT$2-$E33)+給与表!$M$10*(AT$2-給与表!$T$4+1))*AU33))),IF($I33=給与表!$J$12,AN33+給与表!$J$10*(AT$2-給与表!$T$4+1),IF($I33=給与表!$K$12,AN33+給与表!$K$10*(AT$2-給与表!$T$4+1),IF($I33=給与表!$L$12,AN33+給与表!$L$10*(AT$2-給与表!$T$4+1),(AN33/AO33+給与表!$M$10)*AU33)))))))))</f>
        <v/>
      </c>
      <c r="AU33" s="392"/>
      <c r="AV33" s="357"/>
      <c r="AW33" s="357"/>
      <c r="AX33" s="357"/>
      <c r="AY33" s="227" t="str">
        <f t="shared" si="6"/>
        <v/>
      </c>
      <c r="AZ33" s="224" t="str">
        <f>IF(給与表!$T$4&gt;AZ$2,"",IF($H33&lt;AZ$2,"",IF($E33&gt;AZ$2,"",IF($E33=AZ$2,IF($I33=給与表!$J$12,給与表!$J$13,IF($I33=給与表!$K$12,給与表!$K$13,IF($I33=給与表!$L$12,給与表!$L$13,給与表!$M$13*BA33))),IF($E33&lt;AZ$2,IF(AT33="",IF($I33=給与表!$J$12,SUMIFS(給与表!$P$13:$P$52,給与表!$B$13:$B$52,AZ$2-$E33)+給与表!$J$10*(AZ$2-給与表!$T$4+1),IF($I33=給与表!$K$12,SUMIFS(給与表!$Q$13:$Q$52,給与表!$B$13:$B$52,AZ$2-$E33)+給与表!$K$10*(AZ$2-給与表!$T$4+1),IF($I33=給与表!$L$12,SUMIFS(給与表!$R$13:$R$52,給与表!$B$13:$B$52,AZ$2-$E33)+給与表!$L$10*(AZ$2-給与表!$T$4+1),(SUMIFS(給与表!$S$13:$S$52,給与表!$B$13:$B$52,AZ$2-$E33)+給与表!$M$10*(AZ$2-給与表!$T$4+1))*BA33))),IF($I33=給与表!$J$12,AT33+給与表!$J$10*(AZ$2-給与表!$T$4+1),IF($I33=給与表!$K$12,AT33+給与表!$K$10*(AZ$2-給与表!$T$4+1),IF($I33=給与表!$L$12,AT33+給与表!$L$10*(AZ$2-給与表!$T$4+1),(AT33/AU33+給与表!$M$10)*BA33)))))))))</f>
        <v/>
      </c>
      <c r="BA33" s="392"/>
      <c r="BB33" s="357"/>
      <c r="BC33" s="357"/>
      <c r="BD33" s="357"/>
      <c r="BE33" s="227" t="str">
        <f t="shared" si="7"/>
        <v/>
      </c>
      <c r="BF33" s="224" t="str">
        <f>IF(給与表!$T$4&gt;BF$2,"",IF($H33&lt;BF$2,"",IF($E33&gt;BF$2,"",IF($E33=BF$2,IF($I33=給与表!$J$12,給与表!$J$13,IF($I33=給与表!$K$12,給与表!$K$13,IF($I33=給与表!$L$12,給与表!$L$13,給与表!$M$13*BG33))),IF($E33&lt;BF$2,IF(AZ33="",IF($I33=給与表!$J$12,SUMIFS(給与表!$P$13:$P$52,給与表!$B$13:$B$52,BF$2-$E33)+給与表!$J$10*(BF$2-給与表!$T$4+1),IF($I33=給与表!$K$12,SUMIFS(給与表!$Q$13:$Q$52,給与表!$B$13:$B$52,BF$2-$E33)+給与表!$K$10*(BF$2-給与表!$T$4+1),IF($I33=給与表!$L$12,SUMIFS(給与表!$R$13:$R$52,給与表!$B$13:$B$52,BF$2-$E33)+給与表!$L$10*(BF$2-給与表!$T$4+1),(SUMIFS(給与表!$S$13:$S$52,給与表!$B$13:$B$52,BF$2-$E33)+給与表!$M$10*(BF$2-給与表!$T$4+1))*BG33))),IF($I33=給与表!$J$12,AZ33+給与表!$J$10*(BF$2-給与表!$T$4+1),IF($I33=給与表!$K$12,AZ33+給与表!$K$10*(BF$2-給与表!$T$4+1),IF($I33=給与表!$L$12,AZ33+給与表!$L$10*(BF$2-給与表!$T$4+1),(AZ33/BA33+給与表!$M$10)*BG33)))))))))</f>
        <v/>
      </c>
      <c r="BG33" s="392"/>
      <c r="BH33" s="357"/>
      <c r="BI33" s="357"/>
      <c r="BJ33" s="357"/>
      <c r="BK33" s="227" t="str">
        <f t="shared" si="8"/>
        <v/>
      </c>
      <c r="BL33" s="224" t="str">
        <f>IF(給与表!$T$4&gt;BL$2,"",IF($H33&lt;BL$2,"",IF($E33&gt;BL$2,"",IF($E33=BL$2,IF($I33=給与表!$J$12,給与表!$J$13,IF($I33=給与表!$K$12,給与表!$K$13,IF($I33=給与表!$L$12,給与表!$L$13,給与表!$M$13*BM33))),IF($E33&lt;BL$2,IF(BF33="",IF($I33=給与表!$J$12,SUMIFS(給与表!$P$13:$P$52,給与表!$B$13:$B$52,BL$2-$E33)+給与表!$J$10*(BL$2-給与表!$T$4+1),IF($I33=給与表!$K$12,SUMIFS(給与表!$Q$13:$Q$52,給与表!$B$13:$B$52,BL$2-$E33)+給与表!$K$10*(BL$2-給与表!$T$4+1),IF($I33=給与表!$L$12,SUMIFS(給与表!$R$13:$R$52,給与表!$B$13:$B$52,BL$2-$E33)+給与表!$L$10*(BL$2-給与表!$T$4+1),(SUMIFS(給与表!$S$13:$S$52,給与表!$B$13:$B$52,BL$2-$E33)+給与表!$M$10*(BL$2-給与表!$T$4+1))*BM33))),IF($I33=給与表!$J$12,BF33+給与表!$J$10*(BL$2-給与表!$T$4+1),IF($I33=給与表!$K$12,BF33+給与表!$K$10*(BL$2-給与表!$T$4+1),IF($I33=給与表!$L$12,BF33+給与表!$L$10*(BL$2-給与表!$T$4+1),(BF33/BG33+給与表!$M$10)*BM33)))))))))</f>
        <v/>
      </c>
      <c r="BM33" s="392"/>
      <c r="BN33" s="357"/>
      <c r="BO33" s="357"/>
      <c r="BP33" s="357"/>
      <c r="BQ33" s="227" t="str">
        <f t="shared" si="9"/>
        <v/>
      </c>
    </row>
    <row r="34" spans="1:69">
      <c r="A34" s="20">
        <f t="shared" si="10"/>
        <v>29</v>
      </c>
      <c r="B34" s="359"/>
      <c r="C34" s="358"/>
      <c r="D34" s="358"/>
      <c r="E34" s="105" t="str">
        <f t="shared" si="11"/>
        <v/>
      </c>
      <c r="F34" s="358"/>
      <c r="G34" s="358"/>
      <c r="H34" s="105" t="str">
        <f t="shared" si="12"/>
        <v/>
      </c>
      <c r="I34" s="361"/>
      <c r="J34" s="224" t="str">
        <f>IF(給与表!$T$4&gt;J$2,"",IF($H34&lt;J$2,"",IF($E34&gt;J$2,"",IF($E34=J$2,IF($I34=給与表!$J$12,給与表!$J$13,IF($I34=給与表!$K$12,給与表!$K$13,IF($I34=給与表!$L$12,給与表!$L$13,給与表!$M$13*K34))),IF($E34&lt;J$2,IF($I34=給与表!$J$12,SUMIFS(給与表!$P$13:$P$52,給与表!$B$13:$B$52,J$2-$E34)+給与表!$J$10*(J$2-給与表!$T$4+1),IF($I34=給与表!$K$12,SUMIFS(給与表!$Q$13:$Q$52,給与表!$B$13:$B$52,J$2-$E34)+給与表!$K$10*(J$2-給与表!$T$4+1),IF($I34=給与表!$L$12,SUMIFS(給与表!$R$13:$R$52,給与表!$B$13:$B$52,J$2-$E34)+給与表!$L$10*(J$2-給与表!$T$4+1),(SUMIFS(給与表!$S$13:$S$52,給与表!$B$13:$B$52,J$2-$E34)+給与表!$M$10*(J$2-給与表!$T$4+1))*K34))))))))</f>
        <v/>
      </c>
      <c r="K34" s="392"/>
      <c r="L34" s="357"/>
      <c r="M34" s="357"/>
      <c r="N34" s="357"/>
      <c r="O34" s="227" t="str">
        <f t="shared" si="0"/>
        <v/>
      </c>
      <c r="P34" s="224" t="str">
        <f>IF(給与表!$T$4&gt;P$2,"",IF($H34&lt;P$2,"",IF($E34&gt;P$2,"",IF($E34=P$2,IF($I34=給与表!$J$12,給与表!$J$13,IF($I34=給与表!$K$12,給与表!$K$13,IF($I34=給与表!$L$12,給与表!$L$13,給与表!$M$13*Q34))),IF($E34&lt;P$2,IF(J34="",IF($I34=給与表!$J$12,SUMIFS(給与表!$P$13:$P$52,給与表!$B$13:$B$52,P$2-$E34)+給与表!$J$10*(P$2-給与表!$T$4+1),IF($I34=給与表!$K$12,SUMIFS(給与表!$Q$13:$Q$52,給与表!$B$13:$B$52,P$2-$E34)+給与表!$K$10*(P$2-給与表!$T$4+1),IF($I34=給与表!$L$12,SUMIFS(給与表!$R$13:$R$52,給与表!$B$13:$B$52,P$2-$E34)+給与表!$L$10*(P$2-給与表!$T$4+1),(SUMIFS(給与表!$S$13:$S$52,給与表!$B$13:$B$52,P$2-$E34)+給与表!$M$10*(P$2-給与表!$T$4+1))*Q34))),IF($I34=給与表!$J$12,J34+給与表!$J$10*(P$2-給与表!$T$4+1),IF($I34=給与表!$K$12,J34+給与表!$K$10*(P$2-給与表!$T$4+1),IF($I34=給与表!$L$12,J34+給与表!$L$10*(P$2-給与表!$T$4+1),(J34/K34+給与表!$M$10)*Q34)))))))))</f>
        <v/>
      </c>
      <c r="Q34" s="392"/>
      <c r="R34" s="357"/>
      <c r="S34" s="357"/>
      <c r="T34" s="357"/>
      <c r="U34" s="227" t="str">
        <f t="shared" si="1"/>
        <v/>
      </c>
      <c r="V34" s="224" t="str">
        <f>IF(給与表!$T$4&gt;V$2,"",IF($H34&lt;V$2,"",IF($E34&gt;V$2,"",IF($E34=V$2,IF($I34=給与表!$J$12,給与表!$J$13,IF($I34=給与表!$K$12,給与表!$K$13,IF($I34=給与表!$L$12,給与表!$L$13,給与表!$M$13*W34))),IF($E34&lt;V$2,IF(P34="",IF($I34=給与表!$J$12,SUMIFS(給与表!$P$13:$P$52,給与表!$B$13:$B$52,V$2-$E34)+給与表!$J$10*(V$2-給与表!$T$4+1),IF($I34=給与表!$K$12,SUMIFS(給与表!$Q$13:$Q$52,給与表!$B$13:$B$52,V$2-$E34)+給与表!$K$10*(V$2-給与表!$T$4+1),IF($I34=給与表!$L$12,SUMIFS(給与表!$R$13:$R$52,給与表!$B$13:$B$52,V$2-$E34)+給与表!$L$10*(V$2-給与表!$T$4+1),(SUMIFS(給与表!$S$13:$S$52,給与表!$B$13:$B$52,V$2-$E34)+給与表!$M$10*(V$2-給与表!$T$4+1))*W34))),IF($I34=給与表!$J$12,P34+給与表!$J$10*(V$2-給与表!$T$4+1),IF($I34=給与表!$K$12,P34+給与表!$K$10*(V$2-給与表!$T$4+1),IF($I34=給与表!$L$12,P34+給与表!$L$10*(V$2-給与表!$T$4+1),(P34/Q34+給与表!$M$10)*W34)))))))))</f>
        <v/>
      </c>
      <c r="W34" s="392"/>
      <c r="X34" s="357"/>
      <c r="Y34" s="357"/>
      <c r="Z34" s="357"/>
      <c r="AA34" s="227" t="str">
        <f t="shared" si="2"/>
        <v/>
      </c>
      <c r="AB34" s="224" t="str">
        <f>IF(給与表!$T$4&gt;AB$2,"",IF($H34&lt;AB$2,"",IF($E34&gt;AB$2,"",IF($E34=AB$2,IF($I34=給与表!$J$12,給与表!$J$13,IF($I34=給与表!$K$12,給与表!$K$13,IF($I34=給与表!$L$12,給与表!$L$13,給与表!$M$13*AC34))),IF($E34&lt;AB$2,IF(V34="",IF($I34=給与表!$J$12,SUMIFS(給与表!$P$13:$P$52,給与表!$B$13:$B$52,AB$2-$E34)+給与表!$J$10*(AB$2-給与表!$T$4+1),IF($I34=給与表!$K$12,SUMIFS(給与表!$Q$13:$Q$52,給与表!$B$13:$B$52,AB$2-$E34)+給与表!$K$10*(AB$2-給与表!$T$4+1),IF($I34=給与表!$L$12,SUMIFS(給与表!$R$13:$R$52,給与表!$B$13:$B$52,AB$2-$E34)+給与表!$L$10*(AB$2-給与表!$T$4+1),(SUMIFS(給与表!$S$13:$S$52,給与表!$B$13:$B$52,AB$2-$E34)+給与表!$M$10*(AB$2-給与表!$T$4+1))*AC34))),IF($I34=給与表!$J$12,V34+給与表!$J$10*(AB$2-給与表!$T$4+1),IF($I34=給与表!$K$12,V34+給与表!$K$10*(AB$2-給与表!$T$4+1),IF($I34=給与表!$L$12,V34+給与表!$L$10*(AB$2-給与表!$T$4+1),(V34/W34+給与表!$M$10)*AC34)))))))))</f>
        <v/>
      </c>
      <c r="AC34" s="392"/>
      <c r="AD34" s="357"/>
      <c r="AE34" s="357"/>
      <c r="AF34" s="357"/>
      <c r="AG34" s="227" t="str">
        <f t="shared" si="3"/>
        <v/>
      </c>
      <c r="AH34" s="224" t="str">
        <f>IF(給与表!$T$4&gt;AH$2,"",IF($H34&lt;AH$2,"",IF($E34&gt;AH$2,"",IF($E34=AH$2,IF($I34=給与表!$J$12,給与表!$J$13,IF($I34=給与表!$K$12,給与表!$K$13,IF($I34=給与表!$L$12,給与表!$L$13,給与表!$M$13*AI34))),IF($E34&lt;AH$2,IF(AB34="",IF($I34=給与表!$J$12,SUMIFS(給与表!$P$13:$P$52,給与表!$B$13:$B$52,AH$2-$E34)+給与表!$J$10*(AH$2-給与表!$T$4+1),IF($I34=給与表!$K$12,SUMIFS(給与表!$Q$13:$Q$52,給与表!$B$13:$B$52,AH$2-$E34)+給与表!$K$10*(AH$2-給与表!$T$4+1),IF($I34=給与表!$L$12,SUMIFS(給与表!$R$13:$R$52,給与表!$B$13:$B$52,AH$2-$E34)+給与表!$L$10*(AH$2-給与表!$T$4+1),(SUMIFS(給与表!$S$13:$S$52,給与表!$B$13:$B$52,AH$2-$E34)+給与表!$M$10*(AH$2-給与表!$T$4+1))*AI34))),IF($I34=給与表!$J$12,AB34+給与表!$J$10*(AH$2-給与表!$T$4+1),IF($I34=給与表!$K$12,AB34+給与表!$K$10*(AH$2-給与表!$T$4+1),IF($I34=給与表!$L$12,AB34+給与表!$L$10*(AH$2-給与表!$T$4+1),(AB34/AC34+給与表!$M$10)*AI34)))))))))</f>
        <v/>
      </c>
      <c r="AI34" s="392"/>
      <c r="AJ34" s="357"/>
      <c r="AK34" s="357"/>
      <c r="AL34" s="357"/>
      <c r="AM34" s="227" t="str">
        <f t="shared" si="4"/>
        <v/>
      </c>
      <c r="AN34" s="224" t="str">
        <f>IF(給与表!$T$4&gt;AN$2,"",IF($H34&lt;AN$2,"",IF($E34&gt;AN$2,"",IF($E34=AN$2,IF($I34=給与表!$J$12,給与表!$J$13,IF($I34=給与表!$K$12,給与表!$K$13,IF($I34=給与表!$L$12,給与表!$L$13,給与表!$M$13*AO34))),IF($E34&lt;AN$2,IF(AH34="",IF($I34=給与表!$J$12,SUMIFS(給与表!$P$13:$P$52,給与表!$B$13:$B$52,AN$2-$E34)+給与表!$J$10*(AN$2-給与表!$T$4+1),IF($I34=給与表!$K$12,SUMIFS(給与表!$Q$13:$Q$52,給与表!$B$13:$B$52,AN$2-$E34)+給与表!$K$10*(AN$2-給与表!$T$4+1),IF($I34=給与表!$L$12,SUMIFS(給与表!$R$13:$R$52,給与表!$B$13:$B$52,AN$2-$E34)+給与表!$L$10*(AN$2-給与表!$T$4+1),(SUMIFS(給与表!$S$13:$S$52,給与表!$B$13:$B$52,AN$2-$E34)+給与表!$M$10*(AN$2-給与表!$T$4+1))*AO34))),IF($I34=給与表!$J$12,AH34+給与表!$J$10*(AN$2-給与表!$T$4+1),IF($I34=給与表!$K$12,AH34+給与表!$K$10*(AN$2-給与表!$T$4+1),IF($I34=給与表!$L$12,AH34+給与表!$L$10*(AN$2-給与表!$T$4+1),(AH34/AI34+給与表!$M$10)*AO34)))))))))</f>
        <v/>
      </c>
      <c r="AO34" s="392"/>
      <c r="AP34" s="357"/>
      <c r="AQ34" s="357"/>
      <c r="AR34" s="357"/>
      <c r="AS34" s="227" t="str">
        <f t="shared" si="5"/>
        <v/>
      </c>
      <c r="AT34" s="224" t="str">
        <f>IF(給与表!$T$4&gt;AT$2,"",IF($H34&lt;AT$2,"",IF($E34&gt;AT$2,"",IF($E34=AT$2,IF($I34=給与表!$J$12,給与表!$J$13,IF($I34=給与表!$K$12,給与表!$K$13,IF($I34=給与表!$L$12,給与表!$L$13,給与表!$M$13*AU34))),IF($E34&lt;AT$2,IF(AN34="",IF($I34=給与表!$J$12,SUMIFS(給与表!$P$13:$P$52,給与表!$B$13:$B$52,AT$2-$E34)+給与表!$J$10*(AT$2-給与表!$T$4+1),IF($I34=給与表!$K$12,SUMIFS(給与表!$Q$13:$Q$52,給与表!$B$13:$B$52,AT$2-$E34)+給与表!$K$10*(AT$2-給与表!$T$4+1),IF($I34=給与表!$L$12,SUMIFS(給与表!$R$13:$R$52,給与表!$B$13:$B$52,AT$2-$E34)+給与表!$L$10*(AT$2-給与表!$T$4+1),(SUMIFS(給与表!$S$13:$S$52,給与表!$B$13:$B$52,AT$2-$E34)+給与表!$M$10*(AT$2-給与表!$T$4+1))*AU34))),IF($I34=給与表!$J$12,AN34+給与表!$J$10*(AT$2-給与表!$T$4+1),IF($I34=給与表!$K$12,AN34+給与表!$K$10*(AT$2-給与表!$T$4+1),IF($I34=給与表!$L$12,AN34+給与表!$L$10*(AT$2-給与表!$T$4+1),(AN34/AO34+給与表!$M$10)*AU34)))))))))</f>
        <v/>
      </c>
      <c r="AU34" s="392"/>
      <c r="AV34" s="357"/>
      <c r="AW34" s="357"/>
      <c r="AX34" s="357"/>
      <c r="AY34" s="227" t="str">
        <f t="shared" si="6"/>
        <v/>
      </c>
      <c r="AZ34" s="224" t="str">
        <f>IF(給与表!$T$4&gt;AZ$2,"",IF($H34&lt;AZ$2,"",IF($E34&gt;AZ$2,"",IF($E34=AZ$2,IF($I34=給与表!$J$12,給与表!$J$13,IF($I34=給与表!$K$12,給与表!$K$13,IF($I34=給与表!$L$12,給与表!$L$13,給与表!$M$13*BA34))),IF($E34&lt;AZ$2,IF(AT34="",IF($I34=給与表!$J$12,SUMIFS(給与表!$P$13:$P$52,給与表!$B$13:$B$52,AZ$2-$E34)+給与表!$J$10*(AZ$2-給与表!$T$4+1),IF($I34=給与表!$K$12,SUMIFS(給与表!$Q$13:$Q$52,給与表!$B$13:$B$52,AZ$2-$E34)+給与表!$K$10*(AZ$2-給与表!$T$4+1),IF($I34=給与表!$L$12,SUMIFS(給与表!$R$13:$R$52,給与表!$B$13:$B$52,AZ$2-$E34)+給与表!$L$10*(AZ$2-給与表!$T$4+1),(SUMIFS(給与表!$S$13:$S$52,給与表!$B$13:$B$52,AZ$2-$E34)+給与表!$M$10*(AZ$2-給与表!$T$4+1))*BA34))),IF($I34=給与表!$J$12,AT34+給与表!$J$10*(AZ$2-給与表!$T$4+1),IF($I34=給与表!$K$12,AT34+給与表!$K$10*(AZ$2-給与表!$T$4+1),IF($I34=給与表!$L$12,AT34+給与表!$L$10*(AZ$2-給与表!$T$4+1),(AT34/AU34+給与表!$M$10)*BA34)))))))))</f>
        <v/>
      </c>
      <c r="BA34" s="392"/>
      <c r="BB34" s="357"/>
      <c r="BC34" s="357"/>
      <c r="BD34" s="357"/>
      <c r="BE34" s="227" t="str">
        <f t="shared" si="7"/>
        <v/>
      </c>
      <c r="BF34" s="224" t="str">
        <f>IF(給与表!$T$4&gt;BF$2,"",IF($H34&lt;BF$2,"",IF($E34&gt;BF$2,"",IF($E34=BF$2,IF($I34=給与表!$J$12,給与表!$J$13,IF($I34=給与表!$K$12,給与表!$K$13,IF($I34=給与表!$L$12,給与表!$L$13,給与表!$M$13*BG34))),IF($E34&lt;BF$2,IF(AZ34="",IF($I34=給与表!$J$12,SUMIFS(給与表!$P$13:$P$52,給与表!$B$13:$B$52,BF$2-$E34)+給与表!$J$10*(BF$2-給与表!$T$4+1),IF($I34=給与表!$K$12,SUMIFS(給与表!$Q$13:$Q$52,給与表!$B$13:$B$52,BF$2-$E34)+給与表!$K$10*(BF$2-給与表!$T$4+1),IF($I34=給与表!$L$12,SUMIFS(給与表!$R$13:$R$52,給与表!$B$13:$B$52,BF$2-$E34)+給与表!$L$10*(BF$2-給与表!$T$4+1),(SUMIFS(給与表!$S$13:$S$52,給与表!$B$13:$B$52,BF$2-$E34)+給与表!$M$10*(BF$2-給与表!$T$4+1))*BG34))),IF($I34=給与表!$J$12,AZ34+給与表!$J$10*(BF$2-給与表!$T$4+1),IF($I34=給与表!$K$12,AZ34+給与表!$K$10*(BF$2-給与表!$T$4+1),IF($I34=給与表!$L$12,AZ34+給与表!$L$10*(BF$2-給与表!$T$4+1),(AZ34/BA34+給与表!$M$10)*BG34)))))))))</f>
        <v/>
      </c>
      <c r="BG34" s="392"/>
      <c r="BH34" s="357"/>
      <c r="BI34" s="357"/>
      <c r="BJ34" s="357"/>
      <c r="BK34" s="227" t="str">
        <f t="shared" si="8"/>
        <v/>
      </c>
      <c r="BL34" s="224" t="str">
        <f>IF(給与表!$T$4&gt;BL$2,"",IF($H34&lt;BL$2,"",IF($E34&gt;BL$2,"",IF($E34=BL$2,IF($I34=給与表!$J$12,給与表!$J$13,IF($I34=給与表!$K$12,給与表!$K$13,IF($I34=給与表!$L$12,給与表!$L$13,給与表!$M$13*BM34))),IF($E34&lt;BL$2,IF(BF34="",IF($I34=給与表!$J$12,SUMIFS(給与表!$P$13:$P$52,給与表!$B$13:$B$52,BL$2-$E34)+給与表!$J$10*(BL$2-給与表!$T$4+1),IF($I34=給与表!$K$12,SUMIFS(給与表!$Q$13:$Q$52,給与表!$B$13:$B$52,BL$2-$E34)+給与表!$K$10*(BL$2-給与表!$T$4+1),IF($I34=給与表!$L$12,SUMIFS(給与表!$R$13:$R$52,給与表!$B$13:$B$52,BL$2-$E34)+給与表!$L$10*(BL$2-給与表!$T$4+1),(SUMIFS(給与表!$S$13:$S$52,給与表!$B$13:$B$52,BL$2-$E34)+給与表!$M$10*(BL$2-給与表!$T$4+1))*BM34))),IF($I34=給与表!$J$12,BF34+給与表!$J$10*(BL$2-給与表!$T$4+1),IF($I34=給与表!$K$12,BF34+給与表!$K$10*(BL$2-給与表!$T$4+1),IF($I34=給与表!$L$12,BF34+給与表!$L$10*(BL$2-給与表!$T$4+1),(BF34/BG34+給与表!$M$10)*BM34)))))))))</f>
        <v/>
      </c>
      <c r="BM34" s="392"/>
      <c r="BN34" s="357"/>
      <c r="BO34" s="357"/>
      <c r="BP34" s="357"/>
      <c r="BQ34" s="227" t="str">
        <f t="shared" si="9"/>
        <v/>
      </c>
    </row>
    <row r="35" spans="1:69">
      <c r="A35" s="20">
        <f t="shared" si="10"/>
        <v>30</v>
      </c>
      <c r="B35" s="359"/>
      <c r="C35" s="358"/>
      <c r="D35" s="359"/>
      <c r="E35" s="6" t="str">
        <f t="shared" si="11"/>
        <v/>
      </c>
      <c r="F35" s="358"/>
      <c r="G35" s="359"/>
      <c r="H35" s="6" t="str">
        <f t="shared" si="12"/>
        <v/>
      </c>
      <c r="I35" s="361"/>
      <c r="J35" s="224" t="str">
        <f>IF(給与表!$T$4&gt;J$2,"",IF($H35&lt;J$2,"",IF($E35&gt;J$2,"",IF($E35=J$2,IF($I35=給与表!$J$12,給与表!$J$13,IF($I35=給与表!$K$12,給与表!$K$13,IF($I35=給与表!$L$12,給与表!$L$13,給与表!$M$13*K35))),IF($E35&lt;J$2,IF($I35=給与表!$J$12,SUMIFS(給与表!$P$13:$P$52,給与表!$B$13:$B$52,J$2-$E35)+給与表!$J$10*(J$2-給与表!$T$4+1),IF($I35=給与表!$K$12,SUMIFS(給与表!$Q$13:$Q$52,給与表!$B$13:$B$52,J$2-$E35)+給与表!$K$10*(J$2-給与表!$T$4+1),IF($I35=給与表!$L$12,SUMIFS(給与表!$R$13:$R$52,給与表!$B$13:$B$52,J$2-$E35)+給与表!$L$10*(J$2-給与表!$T$4+1),(SUMIFS(給与表!$S$13:$S$52,給与表!$B$13:$B$52,J$2-$E35)+給与表!$M$10*(J$2-給与表!$T$4+1))*K35))))))))</f>
        <v/>
      </c>
      <c r="K35" s="392"/>
      <c r="L35" s="357"/>
      <c r="M35" s="357"/>
      <c r="N35" s="357"/>
      <c r="O35" s="227" t="str">
        <f t="shared" si="0"/>
        <v/>
      </c>
      <c r="P35" s="224" t="str">
        <f>IF(給与表!$T$4&gt;P$2,"",IF($H35&lt;P$2,"",IF($E35&gt;P$2,"",IF($E35=P$2,IF($I35=給与表!$J$12,給与表!$J$13,IF($I35=給与表!$K$12,給与表!$K$13,IF($I35=給与表!$L$12,給与表!$L$13,給与表!$M$13*Q35))),IF($E35&lt;P$2,IF(J35="",IF($I35=給与表!$J$12,SUMIFS(給与表!$P$13:$P$52,給与表!$B$13:$B$52,P$2-$E35)+給与表!$J$10*(P$2-給与表!$T$4+1),IF($I35=給与表!$K$12,SUMIFS(給与表!$Q$13:$Q$52,給与表!$B$13:$B$52,P$2-$E35)+給与表!$K$10*(P$2-給与表!$T$4+1),IF($I35=給与表!$L$12,SUMIFS(給与表!$R$13:$R$52,給与表!$B$13:$B$52,P$2-$E35)+給与表!$L$10*(P$2-給与表!$T$4+1),(SUMIFS(給与表!$S$13:$S$52,給与表!$B$13:$B$52,P$2-$E35)+給与表!$M$10*(P$2-給与表!$T$4+1))*Q35))),IF($I35=給与表!$J$12,J35+給与表!$J$10*(P$2-給与表!$T$4+1),IF($I35=給与表!$K$12,J35+給与表!$K$10*(P$2-給与表!$T$4+1),IF($I35=給与表!$L$12,J35+給与表!$L$10*(P$2-給与表!$T$4+1),(J35/K35+給与表!$M$10)*Q35)))))))))</f>
        <v/>
      </c>
      <c r="Q35" s="392"/>
      <c r="R35" s="357"/>
      <c r="S35" s="357"/>
      <c r="T35" s="357"/>
      <c r="U35" s="227" t="str">
        <f t="shared" si="1"/>
        <v/>
      </c>
      <c r="V35" s="224" t="str">
        <f>IF(給与表!$T$4&gt;V$2,"",IF($H35&lt;V$2,"",IF($E35&gt;V$2,"",IF($E35=V$2,IF($I35=給与表!$J$12,給与表!$J$13,IF($I35=給与表!$K$12,給与表!$K$13,IF($I35=給与表!$L$12,給与表!$L$13,給与表!$M$13*W35))),IF($E35&lt;V$2,IF(P35="",IF($I35=給与表!$J$12,SUMIFS(給与表!$P$13:$P$52,給与表!$B$13:$B$52,V$2-$E35)+給与表!$J$10*(V$2-給与表!$T$4+1),IF($I35=給与表!$K$12,SUMIFS(給与表!$Q$13:$Q$52,給与表!$B$13:$B$52,V$2-$E35)+給与表!$K$10*(V$2-給与表!$T$4+1),IF($I35=給与表!$L$12,SUMIFS(給与表!$R$13:$R$52,給与表!$B$13:$B$52,V$2-$E35)+給与表!$L$10*(V$2-給与表!$T$4+1),(SUMIFS(給与表!$S$13:$S$52,給与表!$B$13:$B$52,V$2-$E35)+給与表!$M$10*(V$2-給与表!$T$4+1))*W35))),IF($I35=給与表!$J$12,P35+給与表!$J$10*(V$2-給与表!$T$4+1),IF($I35=給与表!$K$12,P35+給与表!$K$10*(V$2-給与表!$T$4+1),IF($I35=給与表!$L$12,P35+給与表!$L$10*(V$2-給与表!$T$4+1),(P35/Q35+給与表!$M$10)*W35)))))))))</f>
        <v/>
      </c>
      <c r="W35" s="392"/>
      <c r="X35" s="357"/>
      <c r="Y35" s="357"/>
      <c r="Z35" s="357"/>
      <c r="AA35" s="227" t="str">
        <f t="shared" si="2"/>
        <v/>
      </c>
      <c r="AB35" s="224" t="str">
        <f>IF(給与表!$T$4&gt;AB$2,"",IF($H35&lt;AB$2,"",IF($E35&gt;AB$2,"",IF($E35=AB$2,IF($I35=給与表!$J$12,給与表!$J$13,IF($I35=給与表!$K$12,給与表!$K$13,IF($I35=給与表!$L$12,給与表!$L$13,給与表!$M$13*AC35))),IF($E35&lt;AB$2,IF(V35="",IF($I35=給与表!$J$12,SUMIFS(給与表!$P$13:$P$52,給与表!$B$13:$B$52,AB$2-$E35)+給与表!$J$10*(AB$2-給与表!$T$4+1),IF($I35=給与表!$K$12,SUMIFS(給与表!$Q$13:$Q$52,給与表!$B$13:$B$52,AB$2-$E35)+給与表!$K$10*(AB$2-給与表!$T$4+1),IF($I35=給与表!$L$12,SUMIFS(給与表!$R$13:$R$52,給与表!$B$13:$B$52,AB$2-$E35)+給与表!$L$10*(AB$2-給与表!$T$4+1),(SUMIFS(給与表!$S$13:$S$52,給与表!$B$13:$B$52,AB$2-$E35)+給与表!$M$10*(AB$2-給与表!$T$4+1))*AC35))),IF($I35=給与表!$J$12,V35+給与表!$J$10*(AB$2-給与表!$T$4+1),IF($I35=給与表!$K$12,V35+給与表!$K$10*(AB$2-給与表!$T$4+1),IF($I35=給与表!$L$12,V35+給与表!$L$10*(AB$2-給与表!$T$4+1),(V35/W35+給与表!$M$10)*AC35)))))))))</f>
        <v/>
      </c>
      <c r="AC35" s="392"/>
      <c r="AD35" s="357"/>
      <c r="AE35" s="357"/>
      <c r="AF35" s="357"/>
      <c r="AG35" s="227" t="str">
        <f t="shared" si="3"/>
        <v/>
      </c>
      <c r="AH35" s="224" t="str">
        <f>IF(給与表!$T$4&gt;AH$2,"",IF($H35&lt;AH$2,"",IF($E35&gt;AH$2,"",IF($E35=AH$2,IF($I35=給与表!$J$12,給与表!$J$13,IF($I35=給与表!$K$12,給与表!$K$13,IF($I35=給与表!$L$12,給与表!$L$13,給与表!$M$13*AI35))),IF($E35&lt;AH$2,IF(AB35="",IF($I35=給与表!$J$12,SUMIFS(給与表!$P$13:$P$52,給与表!$B$13:$B$52,AH$2-$E35)+給与表!$J$10*(AH$2-給与表!$T$4+1),IF($I35=給与表!$K$12,SUMIFS(給与表!$Q$13:$Q$52,給与表!$B$13:$B$52,AH$2-$E35)+給与表!$K$10*(AH$2-給与表!$T$4+1),IF($I35=給与表!$L$12,SUMIFS(給与表!$R$13:$R$52,給与表!$B$13:$B$52,AH$2-$E35)+給与表!$L$10*(AH$2-給与表!$T$4+1),(SUMIFS(給与表!$S$13:$S$52,給与表!$B$13:$B$52,AH$2-$E35)+給与表!$M$10*(AH$2-給与表!$T$4+1))*AI35))),IF($I35=給与表!$J$12,AB35+給与表!$J$10*(AH$2-給与表!$T$4+1),IF($I35=給与表!$K$12,AB35+給与表!$K$10*(AH$2-給与表!$T$4+1),IF($I35=給与表!$L$12,AB35+給与表!$L$10*(AH$2-給与表!$T$4+1),(AB35/AC35+給与表!$M$10)*AI35)))))))))</f>
        <v/>
      </c>
      <c r="AI35" s="392"/>
      <c r="AJ35" s="357"/>
      <c r="AK35" s="357"/>
      <c r="AL35" s="357"/>
      <c r="AM35" s="227" t="str">
        <f t="shared" si="4"/>
        <v/>
      </c>
      <c r="AN35" s="224" t="str">
        <f>IF(給与表!$T$4&gt;AN$2,"",IF($H35&lt;AN$2,"",IF($E35&gt;AN$2,"",IF($E35=AN$2,IF($I35=給与表!$J$12,給与表!$J$13,IF($I35=給与表!$K$12,給与表!$K$13,IF($I35=給与表!$L$12,給与表!$L$13,給与表!$M$13*AO35))),IF($E35&lt;AN$2,IF(AH35="",IF($I35=給与表!$J$12,SUMIFS(給与表!$P$13:$P$52,給与表!$B$13:$B$52,AN$2-$E35)+給与表!$J$10*(AN$2-給与表!$T$4+1),IF($I35=給与表!$K$12,SUMIFS(給与表!$Q$13:$Q$52,給与表!$B$13:$B$52,AN$2-$E35)+給与表!$K$10*(AN$2-給与表!$T$4+1),IF($I35=給与表!$L$12,SUMIFS(給与表!$R$13:$R$52,給与表!$B$13:$B$52,AN$2-$E35)+給与表!$L$10*(AN$2-給与表!$T$4+1),(SUMIFS(給与表!$S$13:$S$52,給与表!$B$13:$B$52,AN$2-$E35)+給与表!$M$10*(AN$2-給与表!$T$4+1))*AO35))),IF($I35=給与表!$J$12,AH35+給与表!$J$10*(AN$2-給与表!$T$4+1),IF($I35=給与表!$K$12,AH35+給与表!$K$10*(AN$2-給与表!$T$4+1),IF($I35=給与表!$L$12,AH35+給与表!$L$10*(AN$2-給与表!$T$4+1),(AH35/AI35+給与表!$M$10)*AO35)))))))))</f>
        <v/>
      </c>
      <c r="AO35" s="392"/>
      <c r="AP35" s="357"/>
      <c r="AQ35" s="357"/>
      <c r="AR35" s="357"/>
      <c r="AS35" s="227" t="str">
        <f t="shared" si="5"/>
        <v/>
      </c>
      <c r="AT35" s="224" t="str">
        <f>IF(給与表!$T$4&gt;AT$2,"",IF($H35&lt;AT$2,"",IF($E35&gt;AT$2,"",IF($E35=AT$2,IF($I35=給与表!$J$12,給与表!$J$13,IF($I35=給与表!$K$12,給与表!$K$13,IF($I35=給与表!$L$12,給与表!$L$13,給与表!$M$13*AU35))),IF($E35&lt;AT$2,IF(AN35="",IF($I35=給与表!$J$12,SUMIFS(給与表!$P$13:$P$52,給与表!$B$13:$B$52,AT$2-$E35)+給与表!$J$10*(AT$2-給与表!$T$4+1),IF($I35=給与表!$K$12,SUMIFS(給与表!$Q$13:$Q$52,給与表!$B$13:$B$52,AT$2-$E35)+給与表!$K$10*(AT$2-給与表!$T$4+1),IF($I35=給与表!$L$12,SUMIFS(給与表!$R$13:$R$52,給与表!$B$13:$B$52,AT$2-$E35)+給与表!$L$10*(AT$2-給与表!$T$4+1),(SUMIFS(給与表!$S$13:$S$52,給与表!$B$13:$B$52,AT$2-$E35)+給与表!$M$10*(AT$2-給与表!$T$4+1))*AU35))),IF($I35=給与表!$J$12,AN35+給与表!$J$10*(AT$2-給与表!$T$4+1),IF($I35=給与表!$K$12,AN35+給与表!$K$10*(AT$2-給与表!$T$4+1),IF($I35=給与表!$L$12,AN35+給与表!$L$10*(AT$2-給与表!$T$4+1),(AN35/AO35+給与表!$M$10)*AU35)))))))))</f>
        <v/>
      </c>
      <c r="AU35" s="392"/>
      <c r="AV35" s="357"/>
      <c r="AW35" s="357"/>
      <c r="AX35" s="357"/>
      <c r="AY35" s="227" t="str">
        <f t="shared" si="6"/>
        <v/>
      </c>
      <c r="AZ35" s="224" t="str">
        <f>IF(給与表!$T$4&gt;AZ$2,"",IF($H35&lt;AZ$2,"",IF($E35&gt;AZ$2,"",IF($E35=AZ$2,IF($I35=給与表!$J$12,給与表!$J$13,IF($I35=給与表!$K$12,給与表!$K$13,IF($I35=給与表!$L$12,給与表!$L$13,給与表!$M$13*BA35))),IF($E35&lt;AZ$2,IF(AT35="",IF($I35=給与表!$J$12,SUMIFS(給与表!$P$13:$P$52,給与表!$B$13:$B$52,AZ$2-$E35)+給与表!$J$10*(AZ$2-給与表!$T$4+1),IF($I35=給与表!$K$12,SUMIFS(給与表!$Q$13:$Q$52,給与表!$B$13:$B$52,AZ$2-$E35)+給与表!$K$10*(AZ$2-給与表!$T$4+1),IF($I35=給与表!$L$12,SUMIFS(給与表!$R$13:$R$52,給与表!$B$13:$B$52,AZ$2-$E35)+給与表!$L$10*(AZ$2-給与表!$T$4+1),(SUMIFS(給与表!$S$13:$S$52,給与表!$B$13:$B$52,AZ$2-$E35)+給与表!$M$10*(AZ$2-給与表!$T$4+1))*BA35))),IF($I35=給与表!$J$12,AT35+給与表!$J$10*(AZ$2-給与表!$T$4+1),IF($I35=給与表!$K$12,AT35+給与表!$K$10*(AZ$2-給与表!$T$4+1),IF($I35=給与表!$L$12,AT35+給与表!$L$10*(AZ$2-給与表!$T$4+1),(AT35/AU35+給与表!$M$10)*BA35)))))))))</f>
        <v/>
      </c>
      <c r="BA35" s="392"/>
      <c r="BB35" s="357"/>
      <c r="BC35" s="357"/>
      <c r="BD35" s="357"/>
      <c r="BE35" s="227" t="str">
        <f t="shared" si="7"/>
        <v/>
      </c>
      <c r="BF35" s="224" t="str">
        <f>IF(給与表!$T$4&gt;BF$2,"",IF($H35&lt;BF$2,"",IF($E35&gt;BF$2,"",IF($E35=BF$2,IF($I35=給与表!$J$12,給与表!$J$13,IF($I35=給与表!$K$12,給与表!$K$13,IF($I35=給与表!$L$12,給与表!$L$13,給与表!$M$13*BG35))),IF($E35&lt;BF$2,IF(AZ35="",IF($I35=給与表!$J$12,SUMIFS(給与表!$P$13:$P$52,給与表!$B$13:$B$52,BF$2-$E35)+給与表!$J$10*(BF$2-給与表!$T$4+1),IF($I35=給与表!$K$12,SUMIFS(給与表!$Q$13:$Q$52,給与表!$B$13:$B$52,BF$2-$E35)+給与表!$K$10*(BF$2-給与表!$T$4+1),IF($I35=給与表!$L$12,SUMIFS(給与表!$R$13:$R$52,給与表!$B$13:$B$52,BF$2-$E35)+給与表!$L$10*(BF$2-給与表!$T$4+1),(SUMIFS(給与表!$S$13:$S$52,給与表!$B$13:$B$52,BF$2-$E35)+給与表!$M$10*(BF$2-給与表!$T$4+1))*BG35))),IF($I35=給与表!$J$12,AZ35+給与表!$J$10*(BF$2-給与表!$T$4+1),IF($I35=給与表!$K$12,AZ35+給与表!$K$10*(BF$2-給与表!$T$4+1),IF($I35=給与表!$L$12,AZ35+給与表!$L$10*(BF$2-給与表!$T$4+1),(AZ35/BA35+給与表!$M$10)*BG35)))))))))</f>
        <v/>
      </c>
      <c r="BG35" s="392"/>
      <c r="BH35" s="357"/>
      <c r="BI35" s="357"/>
      <c r="BJ35" s="357"/>
      <c r="BK35" s="227" t="str">
        <f t="shared" si="8"/>
        <v/>
      </c>
      <c r="BL35" s="224" t="str">
        <f>IF(給与表!$T$4&gt;BL$2,"",IF($H35&lt;BL$2,"",IF($E35&gt;BL$2,"",IF($E35=BL$2,IF($I35=給与表!$J$12,給与表!$J$13,IF($I35=給与表!$K$12,給与表!$K$13,IF($I35=給与表!$L$12,給与表!$L$13,給与表!$M$13*BM35))),IF($E35&lt;BL$2,IF(BF35="",IF($I35=給与表!$J$12,SUMIFS(給与表!$P$13:$P$52,給与表!$B$13:$B$52,BL$2-$E35)+給与表!$J$10*(BL$2-給与表!$T$4+1),IF($I35=給与表!$K$12,SUMIFS(給与表!$Q$13:$Q$52,給与表!$B$13:$B$52,BL$2-$E35)+給与表!$K$10*(BL$2-給与表!$T$4+1),IF($I35=給与表!$L$12,SUMIFS(給与表!$R$13:$R$52,給与表!$B$13:$B$52,BL$2-$E35)+給与表!$L$10*(BL$2-給与表!$T$4+1),(SUMIFS(給与表!$S$13:$S$52,給与表!$B$13:$B$52,BL$2-$E35)+給与表!$M$10*(BL$2-給与表!$T$4+1))*BM35))),IF($I35=給与表!$J$12,BF35+給与表!$J$10*(BL$2-給与表!$T$4+1),IF($I35=給与表!$K$12,BF35+給与表!$K$10*(BL$2-給与表!$T$4+1),IF($I35=給与表!$L$12,BF35+給与表!$L$10*(BL$2-給与表!$T$4+1),(BF35/BG35+給与表!$M$10)*BM35)))))))))</f>
        <v/>
      </c>
      <c r="BM35" s="392"/>
      <c r="BN35" s="357"/>
      <c r="BO35" s="357"/>
      <c r="BP35" s="357"/>
      <c r="BQ35" s="227" t="str">
        <f t="shared" si="9"/>
        <v/>
      </c>
    </row>
    <row r="36" spans="1:69">
      <c r="A36" s="20">
        <f t="shared" si="10"/>
        <v>31</v>
      </c>
      <c r="B36" s="359"/>
      <c r="C36" s="358"/>
      <c r="D36" s="359"/>
      <c r="E36" s="6" t="str">
        <f t="shared" si="11"/>
        <v/>
      </c>
      <c r="F36" s="358"/>
      <c r="G36" s="359"/>
      <c r="H36" s="6" t="str">
        <f t="shared" si="12"/>
        <v/>
      </c>
      <c r="I36" s="361"/>
      <c r="J36" s="224" t="str">
        <f>IF(給与表!$T$4&gt;J$2,"",IF($H36&lt;J$2,"",IF($E36&gt;J$2,"",IF($E36=J$2,IF($I36=給与表!$J$12,給与表!$J$13,IF($I36=給与表!$K$12,給与表!$K$13,IF($I36=給与表!$L$12,給与表!$L$13,給与表!$M$13*K36))),IF($E36&lt;J$2,IF($I36=給与表!$J$12,SUMIFS(給与表!$P$13:$P$52,給与表!$B$13:$B$52,J$2-$E36)+給与表!$J$10*(J$2-給与表!$T$4+1),IF($I36=給与表!$K$12,SUMIFS(給与表!$Q$13:$Q$52,給与表!$B$13:$B$52,J$2-$E36)+給与表!$K$10*(J$2-給与表!$T$4+1),IF($I36=給与表!$L$12,SUMIFS(給与表!$R$13:$R$52,給与表!$B$13:$B$52,J$2-$E36)+給与表!$L$10*(J$2-給与表!$T$4+1),(SUMIFS(給与表!$S$13:$S$52,給与表!$B$13:$B$52,J$2-$E36)+給与表!$M$10*(J$2-給与表!$T$4+1))*K36))))))))</f>
        <v/>
      </c>
      <c r="K36" s="392"/>
      <c r="L36" s="357"/>
      <c r="M36" s="357"/>
      <c r="N36" s="357"/>
      <c r="O36" s="227" t="str">
        <f t="shared" si="0"/>
        <v/>
      </c>
      <c r="P36" s="224" t="str">
        <f>IF(給与表!$T$4&gt;P$2,"",IF($H36&lt;P$2,"",IF($E36&gt;P$2,"",IF($E36=P$2,IF($I36=給与表!$J$12,給与表!$J$13,IF($I36=給与表!$K$12,給与表!$K$13,IF($I36=給与表!$L$12,給与表!$L$13,給与表!$M$13*Q36))),IF($E36&lt;P$2,IF(J36="",IF($I36=給与表!$J$12,SUMIFS(給与表!$P$13:$P$52,給与表!$B$13:$B$52,P$2-$E36)+給与表!$J$10*(P$2-給与表!$T$4+1),IF($I36=給与表!$K$12,SUMIFS(給与表!$Q$13:$Q$52,給与表!$B$13:$B$52,P$2-$E36)+給与表!$K$10*(P$2-給与表!$T$4+1),IF($I36=給与表!$L$12,SUMIFS(給与表!$R$13:$R$52,給与表!$B$13:$B$52,P$2-$E36)+給与表!$L$10*(P$2-給与表!$T$4+1),(SUMIFS(給与表!$S$13:$S$52,給与表!$B$13:$B$52,P$2-$E36)+給与表!$M$10*(P$2-給与表!$T$4+1))*Q36))),IF($I36=給与表!$J$12,J36+給与表!$J$10*(P$2-給与表!$T$4+1),IF($I36=給与表!$K$12,J36+給与表!$K$10*(P$2-給与表!$T$4+1),IF($I36=給与表!$L$12,J36+給与表!$L$10*(P$2-給与表!$T$4+1),(J36/K36+給与表!$M$10)*Q36)))))))))</f>
        <v/>
      </c>
      <c r="Q36" s="392"/>
      <c r="R36" s="357"/>
      <c r="S36" s="357"/>
      <c r="T36" s="357"/>
      <c r="U36" s="227" t="str">
        <f t="shared" si="1"/>
        <v/>
      </c>
      <c r="V36" s="224" t="str">
        <f>IF(給与表!$T$4&gt;V$2,"",IF($H36&lt;V$2,"",IF($E36&gt;V$2,"",IF($E36=V$2,IF($I36=給与表!$J$12,給与表!$J$13,IF($I36=給与表!$K$12,給与表!$K$13,IF($I36=給与表!$L$12,給与表!$L$13,給与表!$M$13*W36))),IF($E36&lt;V$2,IF(P36="",IF($I36=給与表!$J$12,SUMIFS(給与表!$P$13:$P$52,給与表!$B$13:$B$52,V$2-$E36)+給与表!$J$10*(V$2-給与表!$T$4+1),IF($I36=給与表!$K$12,SUMIFS(給与表!$Q$13:$Q$52,給与表!$B$13:$B$52,V$2-$E36)+給与表!$K$10*(V$2-給与表!$T$4+1),IF($I36=給与表!$L$12,SUMIFS(給与表!$R$13:$R$52,給与表!$B$13:$B$52,V$2-$E36)+給与表!$L$10*(V$2-給与表!$T$4+1),(SUMIFS(給与表!$S$13:$S$52,給与表!$B$13:$B$52,V$2-$E36)+給与表!$M$10*(V$2-給与表!$T$4+1))*W36))),IF($I36=給与表!$J$12,P36+給与表!$J$10*(V$2-給与表!$T$4+1),IF($I36=給与表!$K$12,P36+給与表!$K$10*(V$2-給与表!$T$4+1),IF($I36=給与表!$L$12,P36+給与表!$L$10*(V$2-給与表!$T$4+1),(P36/Q36+給与表!$M$10)*W36)))))))))</f>
        <v/>
      </c>
      <c r="W36" s="392"/>
      <c r="X36" s="357"/>
      <c r="Y36" s="357"/>
      <c r="Z36" s="357"/>
      <c r="AA36" s="227" t="str">
        <f t="shared" si="2"/>
        <v/>
      </c>
      <c r="AB36" s="224" t="str">
        <f>IF(給与表!$T$4&gt;AB$2,"",IF($H36&lt;AB$2,"",IF($E36&gt;AB$2,"",IF($E36=AB$2,IF($I36=給与表!$J$12,給与表!$J$13,IF($I36=給与表!$K$12,給与表!$K$13,IF($I36=給与表!$L$12,給与表!$L$13,給与表!$M$13*AC36))),IF($E36&lt;AB$2,IF(V36="",IF($I36=給与表!$J$12,SUMIFS(給与表!$P$13:$P$52,給与表!$B$13:$B$52,AB$2-$E36)+給与表!$J$10*(AB$2-給与表!$T$4+1),IF($I36=給与表!$K$12,SUMIFS(給与表!$Q$13:$Q$52,給与表!$B$13:$B$52,AB$2-$E36)+給与表!$K$10*(AB$2-給与表!$T$4+1),IF($I36=給与表!$L$12,SUMIFS(給与表!$R$13:$R$52,給与表!$B$13:$B$52,AB$2-$E36)+給与表!$L$10*(AB$2-給与表!$T$4+1),(SUMIFS(給与表!$S$13:$S$52,給与表!$B$13:$B$52,AB$2-$E36)+給与表!$M$10*(AB$2-給与表!$T$4+1))*AC36))),IF($I36=給与表!$J$12,V36+給与表!$J$10*(AB$2-給与表!$T$4+1),IF($I36=給与表!$K$12,V36+給与表!$K$10*(AB$2-給与表!$T$4+1),IF($I36=給与表!$L$12,V36+給与表!$L$10*(AB$2-給与表!$T$4+1),(V36/W36+給与表!$M$10)*AC36)))))))))</f>
        <v/>
      </c>
      <c r="AC36" s="392"/>
      <c r="AD36" s="357"/>
      <c r="AE36" s="357"/>
      <c r="AF36" s="357"/>
      <c r="AG36" s="227" t="str">
        <f t="shared" si="3"/>
        <v/>
      </c>
      <c r="AH36" s="224" t="str">
        <f>IF(給与表!$T$4&gt;AH$2,"",IF($H36&lt;AH$2,"",IF($E36&gt;AH$2,"",IF($E36=AH$2,IF($I36=給与表!$J$12,給与表!$J$13,IF($I36=給与表!$K$12,給与表!$K$13,IF($I36=給与表!$L$12,給与表!$L$13,給与表!$M$13*AI36))),IF($E36&lt;AH$2,IF(AB36="",IF($I36=給与表!$J$12,SUMIFS(給与表!$P$13:$P$52,給与表!$B$13:$B$52,AH$2-$E36)+給与表!$J$10*(AH$2-給与表!$T$4+1),IF($I36=給与表!$K$12,SUMIFS(給与表!$Q$13:$Q$52,給与表!$B$13:$B$52,AH$2-$E36)+給与表!$K$10*(AH$2-給与表!$T$4+1),IF($I36=給与表!$L$12,SUMIFS(給与表!$R$13:$R$52,給与表!$B$13:$B$52,AH$2-$E36)+給与表!$L$10*(AH$2-給与表!$T$4+1),(SUMIFS(給与表!$S$13:$S$52,給与表!$B$13:$B$52,AH$2-$E36)+給与表!$M$10*(AH$2-給与表!$T$4+1))*AI36))),IF($I36=給与表!$J$12,AB36+給与表!$J$10*(AH$2-給与表!$T$4+1),IF($I36=給与表!$K$12,AB36+給与表!$K$10*(AH$2-給与表!$T$4+1),IF($I36=給与表!$L$12,AB36+給与表!$L$10*(AH$2-給与表!$T$4+1),(AB36/AC36+給与表!$M$10)*AI36)))))))))</f>
        <v/>
      </c>
      <c r="AI36" s="392"/>
      <c r="AJ36" s="357"/>
      <c r="AK36" s="357"/>
      <c r="AL36" s="357"/>
      <c r="AM36" s="227" t="str">
        <f t="shared" si="4"/>
        <v/>
      </c>
      <c r="AN36" s="224" t="str">
        <f>IF(給与表!$T$4&gt;AN$2,"",IF($H36&lt;AN$2,"",IF($E36&gt;AN$2,"",IF($E36=AN$2,IF($I36=給与表!$J$12,給与表!$J$13,IF($I36=給与表!$K$12,給与表!$K$13,IF($I36=給与表!$L$12,給与表!$L$13,給与表!$M$13*AO36))),IF($E36&lt;AN$2,IF(AH36="",IF($I36=給与表!$J$12,SUMIFS(給与表!$P$13:$P$52,給与表!$B$13:$B$52,AN$2-$E36)+給与表!$J$10*(AN$2-給与表!$T$4+1),IF($I36=給与表!$K$12,SUMIFS(給与表!$Q$13:$Q$52,給与表!$B$13:$B$52,AN$2-$E36)+給与表!$K$10*(AN$2-給与表!$T$4+1),IF($I36=給与表!$L$12,SUMIFS(給与表!$R$13:$R$52,給与表!$B$13:$B$52,AN$2-$E36)+給与表!$L$10*(AN$2-給与表!$T$4+1),(SUMIFS(給与表!$S$13:$S$52,給与表!$B$13:$B$52,AN$2-$E36)+給与表!$M$10*(AN$2-給与表!$T$4+1))*AO36))),IF($I36=給与表!$J$12,AH36+給与表!$J$10*(AN$2-給与表!$T$4+1),IF($I36=給与表!$K$12,AH36+給与表!$K$10*(AN$2-給与表!$T$4+1),IF($I36=給与表!$L$12,AH36+給与表!$L$10*(AN$2-給与表!$T$4+1),(AH36/AI36+給与表!$M$10)*AO36)))))))))</f>
        <v/>
      </c>
      <c r="AO36" s="392"/>
      <c r="AP36" s="357"/>
      <c r="AQ36" s="357"/>
      <c r="AR36" s="357"/>
      <c r="AS36" s="227" t="str">
        <f t="shared" si="5"/>
        <v/>
      </c>
      <c r="AT36" s="224" t="str">
        <f>IF(給与表!$T$4&gt;AT$2,"",IF($H36&lt;AT$2,"",IF($E36&gt;AT$2,"",IF($E36=AT$2,IF($I36=給与表!$J$12,給与表!$J$13,IF($I36=給与表!$K$12,給与表!$K$13,IF($I36=給与表!$L$12,給与表!$L$13,給与表!$M$13*AU36))),IF($E36&lt;AT$2,IF(AN36="",IF($I36=給与表!$J$12,SUMIFS(給与表!$P$13:$P$52,給与表!$B$13:$B$52,AT$2-$E36)+給与表!$J$10*(AT$2-給与表!$T$4+1),IF($I36=給与表!$K$12,SUMIFS(給与表!$Q$13:$Q$52,給与表!$B$13:$B$52,AT$2-$E36)+給与表!$K$10*(AT$2-給与表!$T$4+1),IF($I36=給与表!$L$12,SUMIFS(給与表!$R$13:$R$52,給与表!$B$13:$B$52,AT$2-$E36)+給与表!$L$10*(AT$2-給与表!$T$4+1),(SUMIFS(給与表!$S$13:$S$52,給与表!$B$13:$B$52,AT$2-$E36)+給与表!$M$10*(AT$2-給与表!$T$4+1))*AU36))),IF($I36=給与表!$J$12,AN36+給与表!$J$10*(AT$2-給与表!$T$4+1),IF($I36=給与表!$K$12,AN36+給与表!$K$10*(AT$2-給与表!$T$4+1),IF($I36=給与表!$L$12,AN36+給与表!$L$10*(AT$2-給与表!$T$4+1),(AN36/AO36+給与表!$M$10)*AU36)))))))))</f>
        <v/>
      </c>
      <c r="AU36" s="392"/>
      <c r="AV36" s="357"/>
      <c r="AW36" s="357"/>
      <c r="AX36" s="357"/>
      <c r="AY36" s="227" t="str">
        <f t="shared" si="6"/>
        <v/>
      </c>
      <c r="AZ36" s="224" t="str">
        <f>IF(給与表!$T$4&gt;AZ$2,"",IF($H36&lt;AZ$2,"",IF($E36&gt;AZ$2,"",IF($E36=AZ$2,IF($I36=給与表!$J$12,給与表!$J$13,IF($I36=給与表!$K$12,給与表!$K$13,IF($I36=給与表!$L$12,給与表!$L$13,給与表!$M$13*BA36))),IF($E36&lt;AZ$2,IF(AT36="",IF($I36=給与表!$J$12,SUMIFS(給与表!$P$13:$P$52,給与表!$B$13:$B$52,AZ$2-$E36)+給与表!$J$10*(AZ$2-給与表!$T$4+1),IF($I36=給与表!$K$12,SUMIFS(給与表!$Q$13:$Q$52,給与表!$B$13:$B$52,AZ$2-$E36)+給与表!$K$10*(AZ$2-給与表!$T$4+1),IF($I36=給与表!$L$12,SUMIFS(給与表!$R$13:$R$52,給与表!$B$13:$B$52,AZ$2-$E36)+給与表!$L$10*(AZ$2-給与表!$T$4+1),(SUMIFS(給与表!$S$13:$S$52,給与表!$B$13:$B$52,AZ$2-$E36)+給与表!$M$10*(AZ$2-給与表!$T$4+1))*BA36))),IF($I36=給与表!$J$12,AT36+給与表!$J$10*(AZ$2-給与表!$T$4+1),IF($I36=給与表!$K$12,AT36+給与表!$K$10*(AZ$2-給与表!$T$4+1),IF($I36=給与表!$L$12,AT36+給与表!$L$10*(AZ$2-給与表!$T$4+1),(AT36/AU36+給与表!$M$10)*BA36)))))))))</f>
        <v/>
      </c>
      <c r="BA36" s="392"/>
      <c r="BB36" s="357"/>
      <c r="BC36" s="357"/>
      <c r="BD36" s="357"/>
      <c r="BE36" s="227" t="str">
        <f t="shared" si="7"/>
        <v/>
      </c>
      <c r="BF36" s="224" t="str">
        <f>IF(給与表!$T$4&gt;BF$2,"",IF($H36&lt;BF$2,"",IF($E36&gt;BF$2,"",IF($E36=BF$2,IF($I36=給与表!$J$12,給与表!$J$13,IF($I36=給与表!$K$12,給与表!$K$13,IF($I36=給与表!$L$12,給与表!$L$13,給与表!$M$13*BG36))),IF($E36&lt;BF$2,IF(AZ36="",IF($I36=給与表!$J$12,SUMIFS(給与表!$P$13:$P$52,給与表!$B$13:$B$52,BF$2-$E36)+給与表!$J$10*(BF$2-給与表!$T$4+1),IF($I36=給与表!$K$12,SUMIFS(給与表!$Q$13:$Q$52,給与表!$B$13:$B$52,BF$2-$E36)+給与表!$K$10*(BF$2-給与表!$T$4+1),IF($I36=給与表!$L$12,SUMIFS(給与表!$R$13:$R$52,給与表!$B$13:$B$52,BF$2-$E36)+給与表!$L$10*(BF$2-給与表!$T$4+1),(SUMIFS(給与表!$S$13:$S$52,給与表!$B$13:$B$52,BF$2-$E36)+給与表!$M$10*(BF$2-給与表!$T$4+1))*BG36))),IF($I36=給与表!$J$12,AZ36+給与表!$J$10*(BF$2-給与表!$T$4+1),IF($I36=給与表!$K$12,AZ36+給与表!$K$10*(BF$2-給与表!$T$4+1),IF($I36=給与表!$L$12,AZ36+給与表!$L$10*(BF$2-給与表!$T$4+1),(AZ36/BA36+給与表!$M$10)*BG36)))))))))</f>
        <v/>
      </c>
      <c r="BG36" s="392"/>
      <c r="BH36" s="357"/>
      <c r="BI36" s="357"/>
      <c r="BJ36" s="357"/>
      <c r="BK36" s="227" t="str">
        <f t="shared" si="8"/>
        <v/>
      </c>
      <c r="BL36" s="224" t="str">
        <f>IF(給与表!$T$4&gt;BL$2,"",IF($H36&lt;BL$2,"",IF($E36&gt;BL$2,"",IF($E36=BL$2,IF($I36=給与表!$J$12,給与表!$J$13,IF($I36=給与表!$K$12,給与表!$K$13,IF($I36=給与表!$L$12,給与表!$L$13,給与表!$M$13*BM36))),IF($E36&lt;BL$2,IF(BF36="",IF($I36=給与表!$J$12,SUMIFS(給与表!$P$13:$P$52,給与表!$B$13:$B$52,BL$2-$E36)+給与表!$J$10*(BL$2-給与表!$T$4+1),IF($I36=給与表!$K$12,SUMIFS(給与表!$Q$13:$Q$52,給与表!$B$13:$B$52,BL$2-$E36)+給与表!$K$10*(BL$2-給与表!$T$4+1),IF($I36=給与表!$L$12,SUMIFS(給与表!$R$13:$R$52,給与表!$B$13:$B$52,BL$2-$E36)+給与表!$L$10*(BL$2-給与表!$T$4+1),(SUMIFS(給与表!$S$13:$S$52,給与表!$B$13:$B$52,BL$2-$E36)+給与表!$M$10*(BL$2-給与表!$T$4+1))*BM36))),IF($I36=給与表!$J$12,BF36+給与表!$J$10*(BL$2-給与表!$T$4+1),IF($I36=給与表!$K$12,BF36+給与表!$K$10*(BL$2-給与表!$T$4+1),IF($I36=給与表!$L$12,BF36+給与表!$L$10*(BL$2-給与表!$T$4+1),(BF36/BG36+給与表!$M$10)*BM36)))))))))</f>
        <v/>
      </c>
      <c r="BM36" s="392"/>
      <c r="BN36" s="357"/>
      <c r="BO36" s="357"/>
      <c r="BP36" s="357"/>
      <c r="BQ36" s="227" t="str">
        <f t="shared" si="9"/>
        <v/>
      </c>
    </row>
    <row r="37" spans="1:69">
      <c r="A37" s="20">
        <f t="shared" si="10"/>
        <v>32</v>
      </c>
      <c r="B37" s="359"/>
      <c r="C37" s="358"/>
      <c r="D37" s="359"/>
      <c r="E37" s="6" t="str">
        <f t="shared" si="11"/>
        <v/>
      </c>
      <c r="F37" s="358"/>
      <c r="G37" s="359"/>
      <c r="H37" s="6" t="str">
        <f t="shared" si="12"/>
        <v/>
      </c>
      <c r="I37" s="361"/>
      <c r="J37" s="224" t="str">
        <f>IF(給与表!$T$4&gt;J$2,"",IF($H37&lt;J$2,"",IF($E37&gt;J$2,"",IF($E37=J$2,IF($I37=給与表!$J$12,給与表!$J$13,IF($I37=給与表!$K$12,給与表!$K$13,IF($I37=給与表!$L$12,給与表!$L$13,給与表!$M$13*K37))),IF($E37&lt;J$2,IF($I37=給与表!$J$12,SUMIFS(給与表!$P$13:$P$52,給与表!$B$13:$B$52,J$2-$E37)+給与表!$J$10*(J$2-給与表!$T$4+1),IF($I37=給与表!$K$12,SUMIFS(給与表!$Q$13:$Q$52,給与表!$B$13:$B$52,J$2-$E37)+給与表!$K$10*(J$2-給与表!$T$4+1),IF($I37=給与表!$L$12,SUMIFS(給与表!$R$13:$R$52,給与表!$B$13:$B$52,J$2-$E37)+給与表!$L$10*(J$2-給与表!$T$4+1),(SUMIFS(給与表!$S$13:$S$52,給与表!$B$13:$B$52,J$2-$E37)+給与表!$M$10*(J$2-給与表!$T$4+1))*K37))))))))</f>
        <v/>
      </c>
      <c r="K37" s="392"/>
      <c r="L37" s="357"/>
      <c r="M37" s="357"/>
      <c r="N37" s="357"/>
      <c r="O37" s="227" t="str">
        <f t="shared" si="0"/>
        <v/>
      </c>
      <c r="P37" s="224" t="str">
        <f>IF(給与表!$T$4&gt;P$2,"",IF($H37&lt;P$2,"",IF($E37&gt;P$2,"",IF($E37=P$2,IF($I37=給与表!$J$12,給与表!$J$13,IF($I37=給与表!$K$12,給与表!$K$13,IF($I37=給与表!$L$12,給与表!$L$13,給与表!$M$13*Q37))),IF($E37&lt;P$2,IF(J37="",IF($I37=給与表!$J$12,SUMIFS(給与表!$P$13:$P$52,給与表!$B$13:$B$52,P$2-$E37)+給与表!$J$10*(P$2-給与表!$T$4+1),IF($I37=給与表!$K$12,SUMIFS(給与表!$Q$13:$Q$52,給与表!$B$13:$B$52,P$2-$E37)+給与表!$K$10*(P$2-給与表!$T$4+1),IF($I37=給与表!$L$12,SUMIFS(給与表!$R$13:$R$52,給与表!$B$13:$B$52,P$2-$E37)+給与表!$L$10*(P$2-給与表!$T$4+1),(SUMIFS(給与表!$S$13:$S$52,給与表!$B$13:$B$52,P$2-$E37)+給与表!$M$10*(P$2-給与表!$T$4+1))*Q37))),IF($I37=給与表!$J$12,J37+給与表!$J$10*(P$2-給与表!$T$4+1),IF($I37=給与表!$K$12,J37+給与表!$K$10*(P$2-給与表!$T$4+1),IF($I37=給与表!$L$12,J37+給与表!$L$10*(P$2-給与表!$T$4+1),(J37/K37+給与表!$M$10)*Q37)))))))))</f>
        <v/>
      </c>
      <c r="Q37" s="392"/>
      <c r="R37" s="357"/>
      <c r="S37" s="357"/>
      <c r="T37" s="357"/>
      <c r="U37" s="227" t="str">
        <f t="shared" si="1"/>
        <v/>
      </c>
      <c r="V37" s="224" t="str">
        <f>IF(給与表!$T$4&gt;V$2,"",IF($H37&lt;V$2,"",IF($E37&gt;V$2,"",IF($E37=V$2,IF($I37=給与表!$J$12,給与表!$J$13,IF($I37=給与表!$K$12,給与表!$K$13,IF($I37=給与表!$L$12,給与表!$L$13,給与表!$M$13*W37))),IF($E37&lt;V$2,IF(P37="",IF($I37=給与表!$J$12,SUMIFS(給与表!$P$13:$P$52,給与表!$B$13:$B$52,V$2-$E37)+給与表!$J$10*(V$2-給与表!$T$4+1),IF($I37=給与表!$K$12,SUMIFS(給与表!$Q$13:$Q$52,給与表!$B$13:$B$52,V$2-$E37)+給与表!$K$10*(V$2-給与表!$T$4+1),IF($I37=給与表!$L$12,SUMIFS(給与表!$R$13:$R$52,給与表!$B$13:$B$52,V$2-$E37)+給与表!$L$10*(V$2-給与表!$T$4+1),(SUMIFS(給与表!$S$13:$S$52,給与表!$B$13:$B$52,V$2-$E37)+給与表!$M$10*(V$2-給与表!$T$4+1))*W37))),IF($I37=給与表!$J$12,P37+給与表!$J$10*(V$2-給与表!$T$4+1),IF($I37=給与表!$K$12,P37+給与表!$K$10*(V$2-給与表!$T$4+1),IF($I37=給与表!$L$12,P37+給与表!$L$10*(V$2-給与表!$T$4+1),(P37/Q37+給与表!$M$10)*W37)))))))))</f>
        <v/>
      </c>
      <c r="W37" s="392"/>
      <c r="X37" s="357"/>
      <c r="Y37" s="357"/>
      <c r="Z37" s="357"/>
      <c r="AA37" s="227" t="str">
        <f t="shared" si="2"/>
        <v/>
      </c>
      <c r="AB37" s="224" t="str">
        <f>IF(給与表!$T$4&gt;AB$2,"",IF($H37&lt;AB$2,"",IF($E37&gt;AB$2,"",IF($E37=AB$2,IF($I37=給与表!$J$12,給与表!$J$13,IF($I37=給与表!$K$12,給与表!$K$13,IF($I37=給与表!$L$12,給与表!$L$13,給与表!$M$13*AC37))),IF($E37&lt;AB$2,IF(V37="",IF($I37=給与表!$J$12,SUMIFS(給与表!$P$13:$P$52,給与表!$B$13:$B$52,AB$2-$E37)+給与表!$J$10*(AB$2-給与表!$T$4+1),IF($I37=給与表!$K$12,SUMIFS(給与表!$Q$13:$Q$52,給与表!$B$13:$B$52,AB$2-$E37)+給与表!$K$10*(AB$2-給与表!$T$4+1),IF($I37=給与表!$L$12,SUMIFS(給与表!$R$13:$R$52,給与表!$B$13:$B$52,AB$2-$E37)+給与表!$L$10*(AB$2-給与表!$T$4+1),(SUMIFS(給与表!$S$13:$S$52,給与表!$B$13:$B$52,AB$2-$E37)+給与表!$M$10*(AB$2-給与表!$T$4+1))*AC37))),IF($I37=給与表!$J$12,V37+給与表!$J$10*(AB$2-給与表!$T$4+1),IF($I37=給与表!$K$12,V37+給与表!$K$10*(AB$2-給与表!$T$4+1),IF($I37=給与表!$L$12,V37+給与表!$L$10*(AB$2-給与表!$T$4+1),(V37/W37+給与表!$M$10)*AC37)))))))))</f>
        <v/>
      </c>
      <c r="AC37" s="392"/>
      <c r="AD37" s="357"/>
      <c r="AE37" s="357"/>
      <c r="AF37" s="357"/>
      <c r="AG37" s="227" t="str">
        <f t="shared" si="3"/>
        <v/>
      </c>
      <c r="AH37" s="224" t="str">
        <f>IF(給与表!$T$4&gt;AH$2,"",IF($H37&lt;AH$2,"",IF($E37&gt;AH$2,"",IF($E37=AH$2,IF($I37=給与表!$J$12,給与表!$J$13,IF($I37=給与表!$K$12,給与表!$K$13,IF($I37=給与表!$L$12,給与表!$L$13,給与表!$M$13*AI37))),IF($E37&lt;AH$2,IF(AB37="",IF($I37=給与表!$J$12,SUMIFS(給与表!$P$13:$P$52,給与表!$B$13:$B$52,AH$2-$E37)+給与表!$J$10*(AH$2-給与表!$T$4+1),IF($I37=給与表!$K$12,SUMIFS(給与表!$Q$13:$Q$52,給与表!$B$13:$B$52,AH$2-$E37)+給与表!$K$10*(AH$2-給与表!$T$4+1),IF($I37=給与表!$L$12,SUMIFS(給与表!$R$13:$R$52,給与表!$B$13:$B$52,AH$2-$E37)+給与表!$L$10*(AH$2-給与表!$T$4+1),(SUMIFS(給与表!$S$13:$S$52,給与表!$B$13:$B$52,AH$2-$E37)+給与表!$M$10*(AH$2-給与表!$T$4+1))*AI37))),IF($I37=給与表!$J$12,AB37+給与表!$J$10*(AH$2-給与表!$T$4+1),IF($I37=給与表!$K$12,AB37+給与表!$K$10*(AH$2-給与表!$T$4+1),IF($I37=給与表!$L$12,AB37+給与表!$L$10*(AH$2-給与表!$T$4+1),(AB37/AC37+給与表!$M$10)*AI37)))))))))</f>
        <v/>
      </c>
      <c r="AI37" s="392"/>
      <c r="AJ37" s="357"/>
      <c r="AK37" s="357"/>
      <c r="AL37" s="357"/>
      <c r="AM37" s="227" t="str">
        <f t="shared" si="4"/>
        <v/>
      </c>
      <c r="AN37" s="224" t="str">
        <f>IF(給与表!$T$4&gt;AN$2,"",IF($H37&lt;AN$2,"",IF($E37&gt;AN$2,"",IF($E37=AN$2,IF($I37=給与表!$J$12,給与表!$J$13,IF($I37=給与表!$K$12,給与表!$K$13,IF($I37=給与表!$L$12,給与表!$L$13,給与表!$M$13*AO37))),IF($E37&lt;AN$2,IF(AH37="",IF($I37=給与表!$J$12,SUMIFS(給与表!$P$13:$P$52,給与表!$B$13:$B$52,AN$2-$E37)+給与表!$J$10*(AN$2-給与表!$T$4+1),IF($I37=給与表!$K$12,SUMIFS(給与表!$Q$13:$Q$52,給与表!$B$13:$B$52,AN$2-$E37)+給与表!$K$10*(AN$2-給与表!$T$4+1),IF($I37=給与表!$L$12,SUMIFS(給与表!$R$13:$R$52,給与表!$B$13:$B$52,AN$2-$E37)+給与表!$L$10*(AN$2-給与表!$T$4+1),(SUMIFS(給与表!$S$13:$S$52,給与表!$B$13:$B$52,AN$2-$E37)+給与表!$M$10*(AN$2-給与表!$T$4+1))*AO37))),IF($I37=給与表!$J$12,AH37+給与表!$J$10*(AN$2-給与表!$T$4+1),IF($I37=給与表!$K$12,AH37+給与表!$K$10*(AN$2-給与表!$T$4+1),IF($I37=給与表!$L$12,AH37+給与表!$L$10*(AN$2-給与表!$T$4+1),(AH37/AI37+給与表!$M$10)*AO37)))))))))</f>
        <v/>
      </c>
      <c r="AO37" s="392"/>
      <c r="AP37" s="357"/>
      <c r="AQ37" s="357"/>
      <c r="AR37" s="357"/>
      <c r="AS37" s="227" t="str">
        <f t="shared" si="5"/>
        <v/>
      </c>
      <c r="AT37" s="224" t="str">
        <f>IF(給与表!$T$4&gt;AT$2,"",IF($H37&lt;AT$2,"",IF($E37&gt;AT$2,"",IF($E37=AT$2,IF($I37=給与表!$J$12,給与表!$J$13,IF($I37=給与表!$K$12,給与表!$K$13,IF($I37=給与表!$L$12,給与表!$L$13,給与表!$M$13*AU37))),IF($E37&lt;AT$2,IF(AN37="",IF($I37=給与表!$J$12,SUMIFS(給与表!$P$13:$P$52,給与表!$B$13:$B$52,AT$2-$E37)+給与表!$J$10*(AT$2-給与表!$T$4+1),IF($I37=給与表!$K$12,SUMIFS(給与表!$Q$13:$Q$52,給与表!$B$13:$B$52,AT$2-$E37)+給与表!$K$10*(AT$2-給与表!$T$4+1),IF($I37=給与表!$L$12,SUMIFS(給与表!$R$13:$R$52,給与表!$B$13:$B$52,AT$2-$E37)+給与表!$L$10*(AT$2-給与表!$T$4+1),(SUMIFS(給与表!$S$13:$S$52,給与表!$B$13:$B$52,AT$2-$E37)+給与表!$M$10*(AT$2-給与表!$T$4+1))*AU37))),IF($I37=給与表!$J$12,AN37+給与表!$J$10*(AT$2-給与表!$T$4+1),IF($I37=給与表!$K$12,AN37+給与表!$K$10*(AT$2-給与表!$T$4+1),IF($I37=給与表!$L$12,AN37+給与表!$L$10*(AT$2-給与表!$T$4+1),(AN37/AO37+給与表!$M$10)*AU37)))))))))</f>
        <v/>
      </c>
      <c r="AU37" s="392"/>
      <c r="AV37" s="357"/>
      <c r="AW37" s="357"/>
      <c r="AX37" s="357"/>
      <c r="AY37" s="227" t="str">
        <f t="shared" si="6"/>
        <v/>
      </c>
      <c r="AZ37" s="224" t="str">
        <f>IF(給与表!$T$4&gt;AZ$2,"",IF($H37&lt;AZ$2,"",IF($E37&gt;AZ$2,"",IF($E37=AZ$2,IF($I37=給与表!$J$12,給与表!$J$13,IF($I37=給与表!$K$12,給与表!$K$13,IF($I37=給与表!$L$12,給与表!$L$13,給与表!$M$13*BA37))),IF($E37&lt;AZ$2,IF(AT37="",IF($I37=給与表!$J$12,SUMIFS(給与表!$P$13:$P$52,給与表!$B$13:$B$52,AZ$2-$E37)+給与表!$J$10*(AZ$2-給与表!$T$4+1),IF($I37=給与表!$K$12,SUMIFS(給与表!$Q$13:$Q$52,給与表!$B$13:$B$52,AZ$2-$E37)+給与表!$K$10*(AZ$2-給与表!$T$4+1),IF($I37=給与表!$L$12,SUMIFS(給与表!$R$13:$R$52,給与表!$B$13:$B$52,AZ$2-$E37)+給与表!$L$10*(AZ$2-給与表!$T$4+1),(SUMIFS(給与表!$S$13:$S$52,給与表!$B$13:$B$52,AZ$2-$E37)+給与表!$M$10*(AZ$2-給与表!$T$4+1))*BA37))),IF($I37=給与表!$J$12,AT37+給与表!$J$10*(AZ$2-給与表!$T$4+1),IF($I37=給与表!$K$12,AT37+給与表!$K$10*(AZ$2-給与表!$T$4+1),IF($I37=給与表!$L$12,AT37+給与表!$L$10*(AZ$2-給与表!$T$4+1),(AT37/AU37+給与表!$M$10)*BA37)))))))))</f>
        <v/>
      </c>
      <c r="BA37" s="392"/>
      <c r="BB37" s="357"/>
      <c r="BC37" s="357"/>
      <c r="BD37" s="357"/>
      <c r="BE37" s="227" t="str">
        <f t="shared" si="7"/>
        <v/>
      </c>
      <c r="BF37" s="224" t="str">
        <f>IF(給与表!$T$4&gt;BF$2,"",IF($H37&lt;BF$2,"",IF($E37&gt;BF$2,"",IF($E37=BF$2,IF($I37=給与表!$J$12,給与表!$J$13,IF($I37=給与表!$K$12,給与表!$K$13,IF($I37=給与表!$L$12,給与表!$L$13,給与表!$M$13*BG37))),IF($E37&lt;BF$2,IF(AZ37="",IF($I37=給与表!$J$12,SUMIFS(給与表!$P$13:$P$52,給与表!$B$13:$B$52,BF$2-$E37)+給与表!$J$10*(BF$2-給与表!$T$4+1),IF($I37=給与表!$K$12,SUMIFS(給与表!$Q$13:$Q$52,給与表!$B$13:$B$52,BF$2-$E37)+給与表!$K$10*(BF$2-給与表!$T$4+1),IF($I37=給与表!$L$12,SUMIFS(給与表!$R$13:$R$52,給与表!$B$13:$B$52,BF$2-$E37)+給与表!$L$10*(BF$2-給与表!$T$4+1),(SUMIFS(給与表!$S$13:$S$52,給与表!$B$13:$B$52,BF$2-$E37)+給与表!$M$10*(BF$2-給与表!$T$4+1))*BG37))),IF($I37=給与表!$J$12,AZ37+給与表!$J$10*(BF$2-給与表!$T$4+1),IF($I37=給与表!$K$12,AZ37+給与表!$K$10*(BF$2-給与表!$T$4+1),IF($I37=給与表!$L$12,AZ37+給与表!$L$10*(BF$2-給与表!$T$4+1),(AZ37/BA37+給与表!$M$10)*BG37)))))))))</f>
        <v/>
      </c>
      <c r="BG37" s="392"/>
      <c r="BH37" s="357"/>
      <c r="BI37" s="357"/>
      <c r="BJ37" s="357"/>
      <c r="BK37" s="227" t="str">
        <f t="shared" si="8"/>
        <v/>
      </c>
      <c r="BL37" s="224" t="str">
        <f>IF(給与表!$T$4&gt;BL$2,"",IF($H37&lt;BL$2,"",IF($E37&gt;BL$2,"",IF($E37=BL$2,IF($I37=給与表!$J$12,給与表!$J$13,IF($I37=給与表!$K$12,給与表!$K$13,IF($I37=給与表!$L$12,給与表!$L$13,給与表!$M$13*BM37))),IF($E37&lt;BL$2,IF(BF37="",IF($I37=給与表!$J$12,SUMIFS(給与表!$P$13:$P$52,給与表!$B$13:$B$52,BL$2-$E37)+給与表!$J$10*(BL$2-給与表!$T$4+1),IF($I37=給与表!$K$12,SUMIFS(給与表!$Q$13:$Q$52,給与表!$B$13:$B$52,BL$2-$E37)+給与表!$K$10*(BL$2-給与表!$T$4+1),IF($I37=給与表!$L$12,SUMIFS(給与表!$R$13:$R$52,給与表!$B$13:$B$52,BL$2-$E37)+給与表!$L$10*(BL$2-給与表!$T$4+1),(SUMIFS(給与表!$S$13:$S$52,給与表!$B$13:$B$52,BL$2-$E37)+給与表!$M$10*(BL$2-給与表!$T$4+1))*BM37))),IF($I37=給与表!$J$12,BF37+給与表!$J$10*(BL$2-給与表!$T$4+1),IF($I37=給与表!$K$12,BF37+給与表!$K$10*(BL$2-給与表!$T$4+1),IF($I37=給与表!$L$12,BF37+給与表!$L$10*(BL$2-給与表!$T$4+1),(BF37/BG37+給与表!$M$10)*BM37)))))))))</f>
        <v/>
      </c>
      <c r="BM37" s="392"/>
      <c r="BN37" s="357"/>
      <c r="BO37" s="357"/>
      <c r="BP37" s="357"/>
      <c r="BQ37" s="227" t="str">
        <f t="shared" si="9"/>
        <v/>
      </c>
    </row>
    <row r="38" spans="1:69">
      <c r="A38" s="20">
        <f t="shared" si="10"/>
        <v>33</v>
      </c>
      <c r="B38" s="359"/>
      <c r="C38" s="358"/>
      <c r="D38" s="359"/>
      <c r="E38" s="6" t="str">
        <f t="shared" si="11"/>
        <v/>
      </c>
      <c r="F38" s="358"/>
      <c r="G38" s="359"/>
      <c r="H38" s="6" t="str">
        <f t="shared" si="12"/>
        <v/>
      </c>
      <c r="I38" s="361"/>
      <c r="J38" s="224" t="str">
        <f>IF(給与表!$T$4&gt;J$2,"",IF($H38&lt;J$2,"",IF($E38&gt;J$2,"",IF($E38=J$2,IF($I38=給与表!$J$12,給与表!$J$13,IF($I38=給与表!$K$12,給与表!$K$13,IF($I38=給与表!$L$12,給与表!$L$13,給与表!$M$13*K38))),IF($E38&lt;J$2,IF($I38=給与表!$J$12,SUMIFS(給与表!$P$13:$P$52,給与表!$B$13:$B$52,J$2-$E38)+給与表!$J$10*(J$2-給与表!$T$4+1),IF($I38=給与表!$K$12,SUMIFS(給与表!$Q$13:$Q$52,給与表!$B$13:$B$52,J$2-$E38)+給与表!$K$10*(J$2-給与表!$T$4+1),IF($I38=給与表!$L$12,SUMIFS(給与表!$R$13:$R$52,給与表!$B$13:$B$52,J$2-$E38)+給与表!$L$10*(J$2-給与表!$T$4+1),(SUMIFS(給与表!$S$13:$S$52,給与表!$B$13:$B$52,J$2-$E38)+給与表!$M$10*(J$2-給与表!$T$4+1))*K38))))))))</f>
        <v/>
      </c>
      <c r="K38" s="392"/>
      <c r="L38" s="357"/>
      <c r="M38" s="357"/>
      <c r="N38" s="357"/>
      <c r="O38" s="227" t="str">
        <f t="shared" si="0"/>
        <v/>
      </c>
      <c r="P38" s="224" t="str">
        <f>IF(給与表!$T$4&gt;P$2,"",IF($H38&lt;P$2,"",IF($E38&gt;P$2,"",IF($E38=P$2,IF($I38=給与表!$J$12,給与表!$J$13,IF($I38=給与表!$K$12,給与表!$K$13,IF($I38=給与表!$L$12,給与表!$L$13,給与表!$M$13*Q38))),IF($E38&lt;P$2,IF(J38="",IF($I38=給与表!$J$12,SUMIFS(給与表!$P$13:$P$52,給与表!$B$13:$B$52,P$2-$E38)+給与表!$J$10*(P$2-給与表!$T$4+1),IF($I38=給与表!$K$12,SUMIFS(給与表!$Q$13:$Q$52,給与表!$B$13:$B$52,P$2-$E38)+給与表!$K$10*(P$2-給与表!$T$4+1),IF($I38=給与表!$L$12,SUMIFS(給与表!$R$13:$R$52,給与表!$B$13:$B$52,P$2-$E38)+給与表!$L$10*(P$2-給与表!$T$4+1),(SUMIFS(給与表!$S$13:$S$52,給与表!$B$13:$B$52,P$2-$E38)+給与表!$M$10*(P$2-給与表!$T$4+1))*Q38))),IF($I38=給与表!$J$12,J38+給与表!$J$10*(P$2-給与表!$T$4+1),IF($I38=給与表!$K$12,J38+給与表!$K$10*(P$2-給与表!$T$4+1),IF($I38=給与表!$L$12,J38+給与表!$L$10*(P$2-給与表!$T$4+1),(J38/K38+給与表!$M$10)*Q38)))))))))</f>
        <v/>
      </c>
      <c r="Q38" s="392"/>
      <c r="R38" s="357"/>
      <c r="S38" s="357"/>
      <c r="T38" s="357"/>
      <c r="U38" s="227" t="str">
        <f t="shared" si="1"/>
        <v/>
      </c>
      <c r="V38" s="224" t="str">
        <f>IF(給与表!$T$4&gt;V$2,"",IF($H38&lt;V$2,"",IF($E38&gt;V$2,"",IF($E38=V$2,IF($I38=給与表!$J$12,給与表!$J$13,IF($I38=給与表!$K$12,給与表!$K$13,IF($I38=給与表!$L$12,給与表!$L$13,給与表!$M$13*W38))),IF($E38&lt;V$2,IF(P38="",IF($I38=給与表!$J$12,SUMIFS(給与表!$P$13:$P$52,給与表!$B$13:$B$52,V$2-$E38)+給与表!$J$10*(V$2-給与表!$T$4+1),IF($I38=給与表!$K$12,SUMIFS(給与表!$Q$13:$Q$52,給与表!$B$13:$B$52,V$2-$E38)+給与表!$K$10*(V$2-給与表!$T$4+1),IF($I38=給与表!$L$12,SUMIFS(給与表!$R$13:$R$52,給与表!$B$13:$B$52,V$2-$E38)+給与表!$L$10*(V$2-給与表!$T$4+1),(SUMIFS(給与表!$S$13:$S$52,給与表!$B$13:$B$52,V$2-$E38)+給与表!$M$10*(V$2-給与表!$T$4+1))*W38))),IF($I38=給与表!$J$12,P38+給与表!$J$10*(V$2-給与表!$T$4+1),IF($I38=給与表!$K$12,P38+給与表!$K$10*(V$2-給与表!$T$4+1),IF($I38=給与表!$L$12,P38+給与表!$L$10*(V$2-給与表!$T$4+1),(P38/Q38+給与表!$M$10)*W38)))))))))</f>
        <v/>
      </c>
      <c r="W38" s="392"/>
      <c r="X38" s="357"/>
      <c r="Y38" s="357"/>
      <c r="Z38" s="357"/>
      <c r="AA38" s="227" t="str">
        <f t="shared" si="2"/>
        <v/>
      </c>
      <c r="AB38" s="224" t="str">
        <f>IF(給与表!$T$4&gt;AB$2,"",IF($H38&lt;AB$2,"",IF($E38&gt;AB$2,"",IF($E38=AB$2,IF($I38=給与表!$J$12,給与表!$J$13,IF($I38=給与表!$K$12,給与表!$K$13,IF($I38=給与表!$L$12,給与表!$L$13,給与表!$M$13*AC38))),IF($E38&lt;AB$2,IF(V38="",IF($I38=給与表!$J$12,SUMIFS(給与表!$P$13:$P$52,給与表!$B$13:$B$52,AB$2-$E38)+給与表!$J$10*(AB$2-給与表!$T$4+1),IF($I38=給与表!$K$12,SUMIFS(給与表!$Q$13:$Q$52,給与表!$B$13:$B$52,AB$2-$E38)+給与表!$K$10*(AB$2-給与表!$T$4+1),IF($I38=給与表!$L$12,SUMIFS(給与表!$R$13:$R$52,給与表!$B$13:$B$52,AB$2-$E38)+給与表!$L$10*(AB$2-給与表!$T$4+1),(SUMIFS(給与表!$S$13:$S$52,給与表!$B$13:$B$52,AB$2-$E38)+給与表!$M$10*(AB$2-給与表!$T$4+1))*AC38))),IF($I38=給与表!$J$12,V38+給与表!$J$10*(AB$2-給与表!$T$4+1),IF($I38=給与表!$K$12,V38+給与表!$K$10*(AB$2-給与表!$T$4+1),IF($I38=給与表!$L$12,V38+給与表!$L$10*(AB$2-給与表!$T$4+1),(V38/W38+給与表!$M$10)*AC38)))))))))</f>
        <v/>
      </c>
      <c r="AC38" s="392"/>
      <c r="AD38" s="357"/>
      <c r="AE38" s="357"/>
      <c r="AF38" s="357"/>
      <c r="AG38" s="227" t="str">
        <f t="shared" si="3"/>
        <v/>
      </c>
      <c r="AH38" s="224" t="str">
        <f>IF(給与表!$T$4&gt;AH$2,"",IF($H38&lt;AH$2,"",IF($E38&gt;AH$2,"",IF($E38=AH$2,IF($I38=給与表!$J$12,給与表!$J$13,IF($I38=給与表!$K$12,給与表!$K$13,IF($I38=給与表!$L$12,給与表!$L$13,給与表!$M$13*AI38))),IF($E38&lt;AH$2,IF(AB38="",IF($I38=給与表!$J$12,SUMIFS(給与表!$P$13:$P$52,給与表!$B$13:$B$52,AH$2-$E38)+給与表!$J$10*(AH$2-給与表!$T$4+1),IF($I38=給与表!$K$12,SUMIFS(給与表!$Q$13:$Q$52,給与表!$B$13:$B$52,AH$2-$E38)+給与表!$K$10*(AH$2-給与表!$T$4+1),IF($I38=給与表!$L$12,SUMIFS(給与表!$R$13:$R$52,給与表!$B$13:$B$52,AH$2-$E38)+給与表!$L$10*(AH$2-給与表!$T$4+1),(SUMIFS(給与表!$S$13:$S$52,給与表!$B$13:$B$52,AH$2-$E38)+給与表!$M$10*(AH$2-給与表!$T$4+1))*AI38))),IF($I38=給与表!$J$12,AB38+給与表!$J$10*(AH$2-給与表!$T$4+1),IF($I38=給与表!$K$12,AB38+給与表!$K$10*(AH$2-給与表!$T$4+1),IF($I38=給与表!$L$12,AB38+給与表!$L$10*(AH$2-給与表!$T$4+1),(AB38/AC38+給与表!$M$10)*AI38)))))))))</f>
        <v/>
      </c>
      <c r="AI38" s="392"/>
      <c r="AJ38" s="357"/>
      <c r="AK38" s="357"/>
      <c r="AL38" s="357"/>
      <c r="AM38" s="227" t="str">
        <f t="shared" si="4"/>
        <v/>
      </c>
      <c r="AN38" s="224" t="str">
        <f>IF(給与表!$T$4&gt;AN$2,"",IF($H38&lt;AN$2,"",IF($E38&gt;AN$2,"",IF($E38=AN$2,IF($I38=給与表!$J$12,給与表!$J$13,IF($I38=給与表!$K$12,給与表!$K$13,IF($I38=給与表!$L$12,給与表!$L$13,給与表!$M$13*AO38))),IF($E38&lt;AN$2,IF(AH38="",IF($I38=給与表!$J$12,SUMIFS(給与表!$P$13:$P$52,給与表!$B$13:$B$52,AN$2-$E38)+給与表!$J$10*(AN$2-給与表!$T$4+1),IF($I38=給与表!$K$12,SUMIFS(給与表!$Q$13:$Q$52,給与表!$B$13:$B$52,AN$2-$E38)+給与表!$K$10*(AN$2-給与表!$T$4+1),IF($I38=給与表!$L$12,SUMIFS(給与表!$R$13:$R$52,給与表!$B$13:$B$52,AN$2-$E38)+給与表!$L$10*(AN$2-給与表!$T$4+1),(SUMIFS(給与表!$S$13:$S$52,給与表!$B$13:$B$52,AN$2-$E38)+給与表!$M$10*(AN$2-給与表!$T$4+1))*AO38))),IF($I38=給与表!$J$12,AH38+給与表!$J$10*(AN$2-給与表!$T$4+1),IF($I38=給与表!$K$12,AH38+給与表!$K$10*(AN$2-給与表!$T$4+1),IF($I38=給与表!$L$12,AH38+給与表!$L$10*(AN$2-給与表!$T$4+1),(AH38/AI38+給与表!$M$10)*AO38)))))))))</f>
        <v/>
      </c>
      <c r="AO38" s="392"/>
      <c r="AP38" s="357"/>
      <c r="AQ38" s="357"/>
      <c r="AR38" s="357"/>
      <c r="AS38" s="227" t="str">
        <f t="shared" si="5"/>
        <v/>
      </c>
      <c r="AT38" s="224" t="str">
        <f>IF(給与表!$T$4&gt;AT$2,"",IF($H38&lt;AT$2,"",IF($E38&gt;AT$2,"",IF($E38=AT$2,IF($I38=給与表!$J$12,給与表!$J$13,IF($I38=給与表!$K$12,給与表!$K$13,IF($I38=給与表!$L$12,給与表!$L$13,給与表!$M$13*AU38))),IF($E38&lt;AT$2,IF(AN38="",IF($I38=給与表!$J$12,SUMIFS(給与表!$P$13:$P$52,給与表!$B$13:$B$52,AT$2-$E38)+給与表!$J$10*(AT$2-給与表!$T$4+1),IF($I38=給与表!$K$12,SUMIFS(給与表!$Q$13:$Q$52,給与表!$B$13:$B$52,AT$2-$E38)+給与表!$K$10*(AT$2-給与表!$T$4+1),IF($I38=給与表!$L$12,SUMIFS(給与表!$R$13:$R$52,給与表!$B$13:$B$52,AT$2-$E38)+給与表!$L$10*(AT$2-給与表!$T$4+1),(SUMIFS(給与表!$S$13:$S$52,給与表!$B$13:$B$52,AT$2-$E38)+給与表!$M$10*(AT$2-給与表!$T$4+1))*AU38))),IF($I38=給与表!$J$12,AN38+給与表!$J$10*(AT$2-給与表!$T$4+1),IF($I38=給与表!$K$12,AN38+給与表!$K$10*(AT$2-給与表!$T$4+1),IF($I38=給与表!$L$12,AN38+給与表!$L$10*(AT$2-給与表!$T$4+1),(AN38/AO38+給与表!$M$10)*AU38)))))))))</f>
        <v/>
      </c>
      <c r="AU38" s="392"/>
      <c r="AV38" s="357"/>
      <c r="AW38" s="357"/>
      <c r="AX38" s="357"/>
      <c r="AY38" s="227" t="str">
        <f t="shared" si="6"/>
        <v/>
      </c>
      <c r="AZ38" s="224" t="str">
        <f>IF(給与表!$T$4&gt;AZ$2,"",IF($H38&lt;AZ$2,"",IF($E38&gt;AZ$2,"",IF($E38=AZ$2,IF($I38=給与表!$J$12,給与表!$J$13,IF($I38=給与表!$K$12,給与表!$K$13,IF($I38=給与表!$L$12,給与表!$L$13,給与表!$M$13*BA38))),IF($E38&lt;AZ$2,IF(AT38="",IF($I38=給与表!$J$12,SUMIFS(給与表!$P$13:$P$52,給与表!$B$13:$B$52,AZ$2-$E38)+給与表!$J$10*(AZ$2-給与表!$T$4+1),IF($I38=給与表!$K$12,SUMIFS(給与表!$Q$13:$Q$52,給与表!$B$13:$B$52,AZ$2-$E38)+給与表!$K$10*(AZ$2-給与表!$T$4+1),IF($I38=給与表!$L$12,SUMIFS(給与表!$R$13:$R$52,給与表!$B$13:$B$52,AZ$2-$E38)+給与表!$L$10*(AZ$2-給与表!$T$4+1),(SUMIFS(給与表!$S$13:$S$52,給与表!$B$13:$B$52,AZ$2-$E38)+給与表!$M$10*(AZ$2-給与表!$T$4+1))*BA38))),IF($I38=給与表!$J$12,AT38+給与表!$J$10*(AZ$2-給与表!$T$4+1),IF($I38=給与表!$K$12,AT38+給与表!$K$10*(AZ$2-給与表!$T$4+1),IF($I38=給与表!$L$12,AT38+給与表!$L$10*(AZ$2-給与表!$T$4+1),(AT38/AU38+給与表!$M$10)*BA38)))))))))</f>
        <v/>
      </c>
      <c r="BA38" s="392"/>
      <c r="BB38" s="357"/>
      <c r="BC38" s="357"/>
      <c r="BD38" s="357"/>
      <c r="BE38" s="227" t="str">
        <f t="shared" si="7"/>
        <v/>
      </c>
      <c r="BF38" s="224" t="str">
        <f>IF(給与表!$T$4&gt;BF$2,"",IF($H38&lt;BF$2,"",IF($E38&gt;BF$2,"",IF($E38=BF$2,IF($I38=給与表!$J$12,給与表!$J$13,IF($I38=給与表!$K$12,給与表!$K$13,IF($I38=給与表!$L$12,給与表!$L$13,給与表!$M$13*BG38))),IF($E38&lt;BF$2,IF(AZ38="",IF($I38=給与表!$J$12,SUMIFS(給与表!$P$13:$P$52,給与表!$B$13:$B$52,BF$2-$E38)+給与表!$J$10*(BF$2-給与表!$T$4+1),IF($I38=給与表!$K$12,SUMIFS(給与表!$Q$13:$Q$52,給与表!$B$13:$B$52,BF$2-$E38)+給与表!$K$10*(BF$2-給与表!$T$4+1),IF($I38=給与表!$L$12,SUMIFS(給与表!$R$13:$R$52,給与表!$B$13:$B$52,BF$2-$E38)+給与表!$L$10*(BF$2-給与表!$T$4+1),(SUMIFS(給与表!$S$13:$S$52,給与表!$B$13:$B$52,BF$2-$E38)+給与表!$M$10*(BF$2-給与表!$T$4+1))*BG38))),IF($I38=給与表!$J$12,AZ38+給与表!$J$10*(BF$2-給与表!$T$4+1),IF($I38=給与表!$K$12,AZ38+給与表!$K$10*(BF$2-給与表!$T$4+1),IF($I38=給与表!$L$12,AZ38+給与表!$L$10*(BF$2-給与表!$T$4+1),(AZ38/BA38+給与表!$M$10)*BG38)))))))))</f>
        <v/>
      </c>
      <c r="BG38" s="392"/>
      <c r="BH38" s="357"/>
      <c r="BI38" s="357"/>
      <c r="BJ38" s="357"/>
      <c r="BK38" s="227" t="str">
        <f t="shared" si="8"/>
        <v/>
      </c>
      <c r="BL38" s="224" t="str">
        <f>IF(給与表!$T$4&gt;BL$2,"",IF($H38&lt;BL$2,"",IF($E38&gt;BL$2,"",IF($E38=BL$2,IF($I38=給与表!$J$12,給与表!$J$13,IF($I38=給与表!$K$12,給与表!$K$13,IF($I38=給与表!$L$12,給与表!$L$13,給与表!$M$13*BM38))),IF($E38&lt;BL$2,IF(BF38="",IF($I38=給与表!$J$12,SUMIFS(給与表!$P$13:$P$52,給与表!$B$13:$B$52,BL$2-$E38)+給与表!$J$10*(BL$2-給与表!$T$4+1),IF($I38=給与表!$K$12,SUMIFS(給与表!$Q$13:$Q$52,給与表!$B$13:$B$52,BL$2-$E38)+給与表!$K$10*(BL$2-給与表!$T$4+1),IF($I38=給与表!$L$12,SUMIFS(給与表!$R$13:$R$52,給与表!$B$13:$B$52,BL$2-$E38)+給与表!$L$10*(BL$2-給与表!$T$4+1),(SUMIFS(給与表!$S$13:$S$52,給与表!$B$13:$B$52,BL$2-$E38)+給与表!$M$10*(BL$2-給与表!$T$4+1))*BM38))),IF($I38=給与表!$J$12,BF38+給与表!$J$10*(BL$2-給与表!$T$4+1),IF($I38=給与表!$K$12,BF38+給与表!$K$10*(BL$2-給与表!$T$4+1),IF($I38=給与表!$L$12,BF38+給与表!$L$10*(BL$2-給与表!$T$4+1),(BF38/BG38+給与表!$M$10)*BM38)))))))))</f>
        <v/>
      </c>
      <c r="BM38" s="392"/>
      <c r="BN38" s="357"/>
      <c r="BO38" s="357"/>
      <c r="BP38" s="357"/>
      <c r="BQ38" s="227" t="str">
        <f t="shared" si="9"/>
        <v/>
      </c>
    </row>
    <row r="39" spans="1:69">
      <c r="A39" s="20">
        <f t="shared" si="10"/>
        <v>34</v>
      </c>
      <c r="B39" s="359"/>
      <c r="C39" s="358"/>
      <c r="D39" s="359"/>
      <c r="E39" s="6" t="str">
        <f t="shared" si="11"/>
        <v/>
      </c>
      <c r="F39" s="359"/>
      <c r="G39" s="359"/>
      <c r="H39" s="6" t="str">
        <f t="shared" si="12"/>
        <v/>
      </c>
      <c r="I39" s="361"/>
      <c r="J39" s="224" t="str">
        <f>IF(給与表!$T$4&gt;J$2,"",IF($H39&lt;J$2,"",IF($E39&gt;J$2,"",IF($E39=J$2,IF($I39=給与表!$J$12,給与表!$J$13,IF($I39=給与表!$K$12,給与表!$K$13,IF($I39=給与表!$L$12,給与表!$L$13,給与表!$M$13*K39))),IF($E39&lt;J$2,IF($I39=給与表!$J$12,SUMIFS(給与表!$P$13:$P$52,給与表!$B$13:$B$52,J$2-$E39)+給与表!$J$10*(J$2-給与表!$T$4+1),IF($I39=給与表!$K$12,SUMIFS(給与表!$Q$13:$Q$52,給与表!$B$13:$B$52,J$2-$E39)+給与表!$K$10*(J$2-給与表!$T$4+1),IF($I39=給与表!$L$12,SUMIFS(給与表!$R$13:$R$52,給与表!$B$13:$B$52,J$2-$E39)+給与表!$L$10*(J$2-給与表!$T$4+1),(SUMIFS(給与表!$S$13:$S$52,給与表!$B$13:$B$52,J$2-$E39)+給与表!$M$10*(J$2-給与表!$T$4+1))*K39))))))))</f>
        <v/>
      </c>
      <c r="K39" s="392"/>
      <c r="L39" s="357"/>
      <c r="M39" s="357"/>
      <c r="N39" s="357"/>
      <c r="O39" s="227" t="str">
        <f t="shared" si="0"/>
        <v/>
      </c>
      <c r="P39" s="224" t="str">
        <f>IF(給与表!$T$4&gt;P$2,"",IF($H39&lt;P$2,"",IF($E39&gt;P$2,"",IF($E39=P$2,IF($I39=給与表!$J$12,給与表!$J$13,IF($I39=給与表!$K$12,給与表!$K$13,IF($I39=給与表!$L$12,給与表!$L$13,給与表!$M$13*Q39))),IF($E39&lt;P$2,IF(J39="",IF($I39=給与表!$J$12,SUMIFS(給与表!$P$13:$P$52,給与表!$B$13:$B$52,P$2-$E39)+給与表!$J$10*(P$2-給与表!$T$4+1),IF($I39=給与表!$K$12,SUMIFS(給与表!$Q$13:$Q$52,給与表!$B$13:$B$52,P$2-$E39)+給与表!$K$10*(P$2-給与表!$T$4+1),IF($I39=給与表!$L$12,SUMIFS(給与表!$R$13:$R$52,給与表!$B$13:$B$52,P$2-$E39)+給与表!$L$10*(P$2-給与表!$T$4+1),(SUMIFS(給与表!$S$13:$S$52,給与表!$B$13:$B$52,P$2-$E39)+給与表!$M$10*(P$2-給与表!$T$4+1))*Q39))),IF($I39=給与表!$J$12,J39+給与表!$J$10*(P$2-給与表!$T$4+1),IF($I39=給与表!$K$12,J39+給与表!$K$10*(P$2-給与表!$T$4+1),IF($I39=給与表!$L$12,J39+給与表!$L$10*(P$2-給与表!$T$4+1),(J39/K39+給与表!$M$10)*Q39)))))))))</f>
        <v/>
      </c>
      <c r="Q39" s="392"/>
      <c r="R39" s="357"/>
      <c r="S39" s="357"/>
      <c r="T39" s="357"/>
      <c r="U39" s="227" t="str">
        <f t="shared" si="1"/>
        <v/>
      </c>
      <c r="V39" s="224" t="str">
        <f>IF(給与表!$T$4&gt;V$2,"",IF($H39&lt;V$2,"",IF($E39&gt;V$2,"",IF($E39=V$2,IF($I39=給与表!$J$12,給与表!$J$13,IF($I39=給与表!$K$12,給与表!$K$13,IF($I39=給与表!$L$12,給与表!$L$13,給与表!$M$13*W39))),IF($E39&lt;V$2,IF(P39="",IF($I39=給与表!$J$12,SUMIFS(給与表!$P$13:$P$52,給与表!$B$13:$B$52,V$2-$E39)+給与表!$J$10*(V$2-給与表!$T$4+1),IF($I39=給与表!$K$12,SUMIFS(給与表!$Q$13:$Q$52,給与表!$B$13:$B$52,V$2-$E39)+給与表!$K$10*(V$2-給与表!$T$4+1),IF($I39=給与表!$L$12,SUMIFS(給与表!$R$13:$R$52,給与表!$B$13:$B$52,V$2-$E39)+給与表!$L$10*(V$2-給与表!$T$4+1),(SUMIFS(給与表!$S$13:$S$52,給与表!$B$13:$B$52,V$2-$E39)+給与表!$M$10*(V$2-給与表!$T$4+1))*W39))),IF($I39=給与表!$J$12,P39+給与表!$J$10*(V$2-給与表!$T$4+1),IF($I39=給与表!$K$12,P39+給与表!$K$10*(V$2-給与表!$T$4+1),IF($I39=給与表!$L$12,P39+給与表!$L$10*(V$2-給与表!$T$4+1),(P39/Q39+給与表!$M$10)*W39)))))))))</f>
        <v/>
      </c>
      <c r="W39" s="392"/>
      <c r="X39" s="357"/>
      <c r="Y39" s="357"/>
      <c r="Z39" s="357"/>
      <c r="AA39" s="227" t="str">
        <f t="shared" si="2"/>
        <v/>
      </c>
      <c r="AB39" s="224" t="str">
        <f>IF(給与表!$T$4&gt;AB$2,"",IF($H39&lt;AB$2,"",IF($E39&gt;AB$2,"",IF($E39=AB$2,IF($I39=給与表!$J$12,給与表!$J$13,IF($I39=給与表!$K$12,給与表!$K$13,IF($I39=給与表!$L$12,給与表!$L$13,給与表!$M$13*AC39))),IF($E39&lt;AB$2,IF(V39="",IF($I39=給与表!$J$12,SUMIFS(給与表!$P$13:$P$52,給与表!$B$13:$B$52,AB$2-$E39)+給与表!$J$10*(AB$2-給与表!$T$4+1),IF($I39=給与表!$K$12,SUMIFS(給与表!$Q$13:$Q$52,給与表!$B$13:$B$52,AB$2-$E39)+給与表!$K$10*(AB$2-給与表!$T$4+1),IF($I39=給与表!$L$12,SUMIFS(給与表!$R$13:$R$52,給与表!$B$13:$B$52,AB$2-$E39)+給与表!$L$10*(AB$2-給与表!$T$4+1),(SUMIFS(給与表!$S$13:$S$52,給与表!$B$13:$B$52,AB$2-$E39)+給与表!$M$10*(AB$2-給与表!$T$4+1))*AC39))),IF($I39=給与表!$J$12,V39+給与表!$J$10*(AB$2-給与表!$T$4+1),IF($I39=給与表!$K$12,V39+給与表!$K$10*(AB$2-給与表!$T$4+1),IF($I39=給与表!$L$12,V39+給与表!$L$10*(AB$2-給与表!$T$4+1),(V39/W39+給与表!$M$10)*AC39)))))))))</f>
        <v/>
      </c>
      <c r="AC39" s="392"/>
      <c r="AD39" s="357"/>
      <c r="AE39" s="357"/>
      <c r="AF39" s="357"/>
      <c r="AG39" s="227" t="str">
        <f t="shared" si="3"/>
        <v/>
      </c>
      <c r="AH39" s="224" t="str">
        <f>IF(給与表!$T$4&gt;AH$2,"",IF($H39&lt;AH$2,"",IF($E39&gt;AH$2,"",IF($E39=AH$2,IF($I39=給与表!$J$12,給与表!$J$13,IF($I39=給与表!$K$12,給与表!$K$13,IF($I39=給与表!$L$12,給与表!$L$13,給与表!$M$13*AI39))),IF($E39&lt;AH$2,IF(AB39="",IF($I39=給与表!$J$12,SUMIFS(給与表!$P$13:$P$52,給与表!$B$13:$B$52,AH$2-$E39)+給与表!$J$10*(AH$2-給与表!$T$4+1),IF($I39=給与表!$K$12,SUMIFS(給与表!$Q$13:$Q$52,給与表!$B$13:$B$52,AH$2-$E39)+給与表!$K$10*(AH$2-給与表!$T$4+1),IF($I39=給与表!$L$12,SUMIFS(給与表!$R$13:$R$52,給与表!$B$13:$B$52,AH$2-$E39)+給与表!$L$10*(AH$2-給与表!$T$4+1),(SUMIFS(給与表!$S$13:$S$52,給与表!$B$13:$B$52,AH$2-$E39)+給与表!$M$10*(AH$2-給与表!$T$4+1))*AI39))),IF($I39=給与表!$J$12,AB39+給与表!$J$10*(AH$2-給与表!$T$4+1),IF($I39=給与表!$K$12,AB39+給与表!$K$10*(AH$2-給与表!$T$4+1),IF($I39=給与表!$L$12,AB39+給与表!$L$10*(AH$2-給与表!$T$4+1),(AB39/AC39+給与表!$M$10)*AI39)))))))))</f>
        <v/>
      </c>
      <c r="AI39" s="392"/>
      <c r="AJ39" s="357"/>
      <c r="AK39" s="357"/>
      <c r="AL39" s="357"/>
      <c r="AM39" s="227" t="str">
        <f t="shared" si="4"/>
        <v/>
      </c>
      <c r="AN39" s="224" t="str">
        <f>IF(給与表!$T$4&gt;AN$2,"",IF($H39&lt;AN$2,"",IF($E39&gt;AN$2,"",IF($E39=AN$2,IF($I39=給与表!$J$12,給与表!$J$13,IF($I39=給与表!$K$12,給与表!$K$13,IF($I39=給与表!$L$12,給与表!$L$13,給与表!$M$13*AO39))),IF($E39&lt;AN$2,IF(AH39="",IF($I39=給与表!$J$12,SUMIFS(給与表!$P$13:$P$52,給与表!$B$13:$B$52,AN$2-$E39)+給与表!$J$10*(AN$2-給与表!$T$4+1),IF($I39=給与表!$K$12,SUMIFS(給与表!$Q$13:$Q$52,給与表!$B$13:$B$52,AN$2-$E39)+給与表!$K$10*(AN$2-給与表!$T$4+1),IF($I39=給与表!$L$12,SUMIFS(給与表!$R$13:$R$52,給与表!$B$13:$B$52,AN$2-$E39)+給与表!$L$10*(AN$2-給与表!$T$4+1),(SUMIFS(給与表!$S$13:$S$52,給与表!$B$13:$B$52,AN$2-$E39)+給与表!$M$10*(AN$2-給与表!$T$4+1))*AO39))),IF($I39=給与表!$J$12,AH39+給与表!$J$10*(AN$2-給与表!$T$4+1),IF($I39=給与表!$K$12,AH39+給与表!$K$10*(AN$2-給与表!$T$4+1),IF($I39=給与表!$L$12,AH39+給与表!$L$10*(AN$2-給与表!$T$4+1),(AH39/AI39+給与表!$M$10)*AO39)))))))))</f>
        <v/>
      </c>
      <c r="AO39" s="392"/>
      <c r="AP39" s="357"/>
      <c r="AQ39" s="357"/>
      <c r="AR39" s="357"/>
      <c r="AS39" s="227" t="str">
        <f t="shared" si="5"/>
        <v/>
      </c>
      <c r="AT39" s="224" t="str">
        <f>IF(給与表!$T$4&gt;AT$2,"",IF($H39&lt;AT$2,"",IF($E39&gt;AT$2,"",IF($E39=AT$2,IF($I39=給与表!$J$12,給与表!$J$13,IF($I39=給与表!$K$12,給与表!$K$13,IF($I39=給与表!$L$12,給与表!$L$13,給与表!$M$13*AU39))),IF($E39&lt;AT$2,IF(AN39="",IF($I39=給与表!$J$12,SUMIFS(給与表!$P$13:$P$52,給与表!$B$13:$B$52,AT$2-$E39)+給与表!$J$10*(AT$2-給与表!$T$4+1),IF($I39=給与表!$K$12,SUMIFS(給与表!$Q$13:$Q$52,給与表!$B$13:$B$52,AT$2-$E39)+給与表!$K$10*(AT$2-給与表!$T$4+1),IF($I39=給与表!$L$12,SUMIFS(給与表!$R$13:$R$52,給与表!$B$13:$B$52,AT$2-$E39)+給与表!$L$10*(AT$2-給与表!$T$4+1),(SUMIFS(給与表!$S$13:$S$52,給与表!$B$13:$B$52,AT$2-$E39)+給与表!$M$10*(AT$2-給与表!$T$4+1))*AU39))),IF($I39=給与表!$J$12,AN39+給与表!$J$10*(AT$2-給与表!$T$4+1),IF($I39=給与表!$K$12,AN39+給与表!$K$10*(AT$2-給与表!$T$4+1),IF($I39=給与表!$L$12,AN39+給与表!$L$10*(AT$2-給与表!$T$4+1),(AN39/AO39+給与表!$M$10)*AU39)))))))))</f>
        <v/>
      </c>
      <c r="AU39" s="392"/>
      <c r="AV39" s="357"/>
      <c r="AW39" s="357"/>
      <c r="AX39" s="357"/>
      <c r="AY39" s="227" t="str">
        <f t="shared" si="6"/>
        <v/>
      </c>
      <c r="AZ39" s="224" t="str">
        <f>IF(給与表!$T$4&gt;AZ$2,"",IF($H39&lt;AZ$2,"",IF($E39&gt;AZ$2,"",IF($E39=AZ$2,IF($I39=給与表!$J$12,給与表!$J$13,IF($I39=給与表!$K$12,給与表!$K$13,IF($I39=給与表!$L$12,給与表!$L$13,給与表!$M$13*BA39))),IF($E39&lt;AZ$2,IF(AT39="",IF($I39=給与表!$J$12,SUMIFS(給与表!$P$13:$P$52,給与表!$B$13:$B$52,AZ$2-$E39)+給与表!$J$10*(AZ$2-給与表!$T$4+1),IF($I39=給与表!$K$12,SUMIFS(給与表!$Q$13:$Q$52,給与表!$B$13:$B$52,AZ$2-$E39)+給与表!$K$10*(AZ$2-給与表!$T$4+1),IF($I39=給与表!$L$12,SUMIFS(給与表!$R$13:$R$52,給与表!$B$13:$B$52,AZ$2-$E39)+給与表!$L$10*(AZ$2-給与表!$T$4+1),(SUMIFS(給与表!$S$13:$S$52,給与表!$B$13:$B$52,AZ$2-$E39)+給与表!$M$10*(AZ$2-給与表!$T$4+1))*BA39))),IF($I39=給与表!$J$12,AT39+給与表!$J$10*(AZ$2-給与表!$T$4+1),IF($I39=給与表!$K$12,AT39+給与表!$K$10*(AZ$2-給与表!$T$4+1),IF($I39=給与表!$L$12,AT39+給与表!$L$10*(AZ$2-給与表!$T$4+1),(AT39/AU39+給与表!$M$10)*BA39)))))))))</f>
        <v/>
      </c>
      <c r="BA39" s="392"/>
      <c r="BB39" s="357"/>
      <c r="BC39" s="357"/>
      <c r="BD39" s="357"/>
      <c r="BE39" s="227" t="str">
        <f t="shared" si="7"/>
        <v/>
      </c>
      <c r="BF39" s="224" t="str">
        <f>IF(給与表!$T$4&gt;BF$2,"",IF($H39&lt;BF$2,"",IF($E39&gt;BF$2,"",IF($E39=BF$2,IF($I39=給与表!$J$12,給与表!$J$13,IF($I39=給与表!$K$12,給与表!$K$13,IF($I39=給与表!$L$12,給与表!$L$13,給与表!$M$13*BG39))),IF($E39&lt;BF$2,IF(AZ39="",IF($I39=給与表!$J$12,SUMIFS(給与表!$P$13:$P$52,給与表!$B$13:$B$52,BF$2-$E39)+給与表!$J$10*(BF$2-給与表!$T$4+1),IF($I39=給与表!$K$12,SUMIFS(給与表!$Q$13:$Q$52,給与表!$B$13:$B$52,BF$2-$E39)+給与表!$K$10*(BF$2-給与表!$T$4+1),IF($I39=給与表!$L$12,SUMIFS(給与表!$R$13:$R$52,給与表!$B$13:$B$52,BF$2-$E39)+給与表!$L$10*(BF$2-給与表!$T$4+1),(SUMIFS(給与表!$S$13:$S$52,給与表!$B$13:$B$52,BF$2-$E39)+給与表!$M$10*(BF$2-給与表!$T$4+1))*BG39))),IF($I39=給与表!$J$12,AZ39+給与表!$J$10*(BF$2-給与表!$T$4+1),IF($I39=給与表!$K$12,AZ39+給与表!$K$10*(BF$2-給与表!$T$4+1),IF($I39=給与表!$L$12,AZ39+給与表!$L$10*(BF$2-給与表!$T$4+1),(AZ39/BA39+給与表!$M$10)*BG39)))))))))</f>
        <v/>
      </c>
      <c r="BG39" s="392"/>
      <c r="BH39" s="357"/>
      <c r="BI39" s="357"/>
      <c r="BJ39" s="357"/>
      <c r="BK39" s="227" t="str">
        <f t="shared" si="8"/>
        <v/>
      </c>
      <c r="BL39" s="224" t="str">
        <f>IF(給与表!$T$4&gt;BL$2,"",IF($H39&lt;BL$2,"",IF($E39&gt;BL$2,"",IF($E39=BL$2,IF($I39=給与表!$J$12,給与表!$J$13,IF($I39=給与表!$K$12,給与表!$K$13,IF($I39=給与表!$L$12,給与表!$L$13,給与表!$M$13*BM39))),IF($E39&lt;BL$2,IF(BF39="",IF($I39=給与表!$J$12,SUMIFS(給与表!$P$13:$P$52,給与表!$B$13:$B$52,BL$2-$E39)+給与表!$J$10*(BL$2-給与表!$T$4+1),IF($I39=給与表!$K$12,SUMIFS(給与表!$Q$13:$Q$52,給与表!$B$13:$B$52,BL$2-$E39)+給与表!$K$10*(BL$2-給与表!$T$4+1),IF($I39=給与表!$L$12,SUMIFS(給与表!$R$13:$R$52,給与表!$B$13:$B$52,BL$2-$E39)+給与表!$L$10*(BL$2-給与表!$T$4+1),(SUMIFS(給与表!$S$13:$S$52,給与表!$B$13:$B$52,BL$2-$E39)+給与表!$M$10*(BL$2-給与表!$T$4+1))*BM39))),IF($I39=給与表!$J$12,BF39+給与表!$J$10*(BL$2-給与表!$T$4+1),IF($I39=給与表!$K$12,BF39+給与表!$K$10*(BL$2-給与表!$T$4+1),IF($I39=給与表!$L$12,BF39+給与表!$L$10*(BL$2-給与表!$T$4+1),(BF39/BG39+給与表!$M$10)*BM39)))))))))</f>
        <v/>
      </c>
      <c r="BM39" s="392"/>
      <c r="BN39" s="357"/>
      <c r="BO39" s="357"/>
      <c r="BP39" s="357"/>
      <c r="BQ39" s="227" t="str">
        <f t="shared" si="9"/>
        <v/>
      </c>
    </row>
    <row r="40" spans="1:69">
      <c r="A40" s="20">
        <f t="shared" si="10"/>
        <v>35</v>
      </c>
      <c r="B40" s="359"/>
      <c r="C40" s="358"/>
      <c r="D40" s="359"/>
      <c r="E40" s="6" t="str">
        <f t="shared" si="11"/>
        <v/>
      </c>
      <c r="F40" s="359"/>
      <c r="G40" s="359"/>
      <c r="H40" s="6" t="str">
        <f t="shared" si="12"/>
        <v/>
      </c>
      <c r="I40" s="361"/>
      <c r="J40" s="224" t="str">
        <f>IF(給与表!$T$4&gt;J$2,"",IF($H40&lt;J$2,"",IF($E40&gt;J$2,"",IF($E40=J$2,IF($I40=給与表!$J$12,給与表!$J$13,IF($I40=給与表!$K$12,給与表!$K$13,IF($I40=給与表!$L$12,給与表!$L$13,給与表!$M$13*K40))),IF($E40&lt;J$2,IF($I40=給与表!$J$12,SUMIFS(給与表!$P$13:$P$52,給与表!$B$13:$B$52,J$2-$E40)+給与表!$J$10*(J$2-給与表!$T$4+1),IF($I40=給与表!$K$12,SUMIFS(給与表!$Q$13:$Q$52,給与表!$B$13:$B$52,J$2-$E40)+給与表!$K$10*(J$2-給与表!$T$4+1),IF($I40=給与表!$L$12,SUMIFS(給与表!$R$13:$R$52,給与表!$B$13:$B$52,J$2-$E40)+給与表!$L$10*(J$2-給与表!$T$4+1),(SUMIFS(給与表!$S$13:$S$52,給与表!$B$13:$B$52,J$2-$E40)+給与表!$M$10*(J$2-給与表!$T$4+1))*K40))))))))</f>
        <v/>
      </c>
      <c r="K40" s="392"/>
      <c r="L40" s="357"/>
      <c r="M40" s="357"/>
      <c r="N40" s="357"/>
      <c r="O40" s="227" t="str">
        <f t="shared" si="0"/>
        <v/>
      </c>
      <c r="P40" s="224" t="str">
        <f>IF(給与表!$T$4&gt;P$2,"",IF($H40&lt;P$2,"",IF($E40&gt;P$2,"",IF($E40=P$2,IF($I40=給与表!$J$12,給与表!$J$13,IF($I40=給与表!$K$12,給与表!$K$13,IF($I40=給与表!$L$12,給与表!$L$13,給与表!$M$13*Q40))),IF($E40&lt;P$2,IF(J40="",IF($I40=給与表!$J$12,SUMIFS(給与表!$P$13:$P$52,給与表!$B$13:$B$52,P$2-$E40)+給与表!$J$10*(P$2-給与表!$T$4+1),IF($I40=給与表!$K$12,SUMIFS(給与表!$Q$13:$Q$52,給与表!$B$13:$B$52,P$2-$E40)+給与表!$K$10*(P$2-給与表!$T$4+1),IF($I40=給与表!$L$12,SUMIFS(給与表!$R$13:$R$52,給与表!$B$13:$B$52,P$2-$E40)+給与表!$L$10*(P$2-給与表!$T$4+1),(SUMIFS(給与表!$S$13:$S$52,給与表!$B$13:$B$52,P$2-$E40)+給与表!$M$10*(P$2-給与表!$T$4+1))*Q40))),IF($I40=給与表!$J$12,J40+給与表!$J$10*(P$2-給与表!$T$4+1),IF($I40=給与表!$K$12,J40+給与表!$K$10*(P$2-給与表!$T$4+1),IF($I40=給与表!$L$12,J40+給与表!$L$10*(P$2-給与表!$T$4+1),(J40/K40+給与表!$M$10)*Q40)))))))))</f>
        <v/>
      </c>
      <c r="Q40" s="392"/>
      <c r="R40" s="357"/>
      <c r="S40" s="357"/>
      <c r="T40" s="357"/>
      <c r="U40" s="227" t="str">
        <f t="shared" si="1"/>
        <v/>
      </c>
      <c r="V40" s="224" t="str">
        <f>IF(給与表!$T$4&gt;V$2,"",IF($H40&lt;V$2,"",IF($E40&gt;V$2,"",IF($E40=V$2,IF($I40=給与表!$J$12,給与表!$J$13,IF($I40=給与表!$K$12,給与表!$K$13,IF($I40=給与表!$L$12,給与表!$L$13,給与表!$M$13*W40))),IF($E40&lt;V$2,IF(P40="",IF($I40=給与表!$J$12,SUMIFS(給与表!$P$13:$P$52,給与表!$B$13:$B$52,V$2-$E40)+給与表!$J$10*(V$2-給与表!$T$4+1),IF($I40=給与表!$K$12,SUMIFS(給与表!$Q$13:$Q$52,給与表!$B$13:$B$52,V$2-$E40)+給与表!$K$10*(V$2-給与表!$T$4+1),IF($I40=給与表!$L$12,SUMIFS(給与表!$R$13:$R$52,給与表!$B$13:$B$52,V$2-$E40)+給与表!$L$10*(V$2-給与表!$T$4+1),(SUMIFS(給与表!$S$13:$S$52,給与表!$B$13:$B$52,V$2-$E40)+給与表!$M$10*(V$2-給与表!$T$4+1))*W40))),IF($I40=給与表!$J$12,P40+給与表!$J$10*(V$2-給与表!$T$4+1),IF($I40=給与表!$K$12,P40+給与表!$K$10*(V$2-給与表!$T$4+1),IF($I40=給与表!$L$12,P40+給与表!$L$10*(V$2-給与表!$T$4+1),(P40/Q40+給与表!$M$10)*W40)))))))))</f>
        <v/>
      </c>
      <c r="W40" s="392"/>
      <c r="X40" s="357"/>
      <c r="Y40" s="357"/>
      <c r="Z40" s="357"/>
      <c r="AA40" s="227" t="str">
        <f t="shared" si="2"/>
        <v/>
      </c>
      <c r="AB40" s="224" t="str">
        <f>IF(給与表!$T$4&gt;AB$2,"",IF($H40&lt;AB$2,"",IF($E40&gt;AB$2,"",IF($E40=AB$2,IF($I40=給与表!$J$12,給与表!$J$13,IF($I40=給与表!$K$12,給与表!$K$13,IF($I40=給与表!$L$12,給与表!$L$13,給与表!$M$13*AC40))),IF($E40&lt;AB$2,IF(V40="",IF($I40=給与表!$J$12,SUMIFS(給与表!$P$13:$P$52,給与表!$B$13:$B$52,AB$2-$E40)+給与表!$J$10*(AB$2-給与表!$T$4+1),IF($I40=給与表!$K$12,SUMIFS(給与表!$Q$13:$Q$52,給与表!$B$13:$B$52,AB$2-$E40)+給与表!$K$10*(AB$2-給与表!$T$4+1),IF($I40=給与表!$L$12,SUMIFS(給与表!$R$13:$R$52,給与表!$B$13:$B$52,AB$2-$E40)+給与表!$L$10*(AB$2-給与表!$T$4+1),(SUMIFS(給与表!$S$13:$S$52,給与表!$B$13:$B$52,AB$2-$E40)+給与表!$M$10*(AB$2-給与表!$T$4+1))*AC40))),IF($I40=給与表!$J$12,V40+給与表!$J$10*(AB$2-給与表!$T$4+1),IF($I40=給与表!$K$12,V40+給与表!$K$10*(AB$2-給与表!$T$4+1),IF($I40=給与表!$L$12,V40+給与表!$L$10*(AB$2-給与表!$T$4+1),(V40/W40+給与表!$M$10)*AC40)))))))))</f>
        <v/>
      </c>
      <c r="AC40" s="392"/>
      <c r="AD40" s="357"/>
      <c r="AE40" s="357"/>
      <c r="AF40" s="357"/>
      <c r="AG40" s="227" t="str">
        <f t="shared" si="3"/>
        <v/>
      </c>
      <c r="AH40" s="224" t="str">
        <f>IF(給与表!$T$4&gt;AH$2,"",IF($H40&lt;AH$2,"",IF($E40&gt;AH$2,"",IF($E40=AH$2,IF($I40=給与表!$J$12,給与表!$J$13,IF($I40=給与表!$K$12,給与表!$K$13,IF($I40=給与表!$L$12,給与表!$L$13,給与表!$M$13*AI40))),IF($E40&lt;AH$2,IF(AB40="",IF($I40=給与表!$J$12,SUMIFS(給与表!$P$13:$P$52,給与表!$B$13:$B$52,AH$2-$E40)+給与表!$J$10*(AH$2-給与表!$T$4+1),IF($I40=給与表!$K$12,SUMIFS(給与表!$Q$13:$Q$52,給与表!$B$13:$B$52,AH$2-$E40)+給与表!$K$10*(AH$2-給与表!$T$4+1),IF($I40=給与表!$L$12,SUMIFS(給与表!$R$13:$R$52,給与表!$B$13:$B$52,AH$2-$E40)+給与表!$L$10*(AH$2-給与表!$T$4+1),(SUMIFS(給与表!$S$13:$S$52,給与表!$B$13:$B$52,AH$2-$E40)+給与表!$M$10*(AH$2-給与表!$T$4+1))*AI40))),IF($I40=給与表!$J$12,AB40+給与表!$J$10*(AH$2-給与表!$T$4+1),IF($I40=給与表!$K$12,AB40+給与表!$K$10*(AH$2-給与表!$T$4+1),IF($I40=給与表!$L$12,AB40+給与表!$L$10*(AH$2-給与表!$T$4+1),(AB40/AC40+給与表!$M$10)*AI40)))))))))</f>
        <v/>
      </c>
      <c r="AI40" s="392"/>
      <c r="AJ40" s="357"/>
      <c r="AK40" s="357"/>
      <c r="AL40" s="357"/>
      <c r="AM40" s="227" t="str">
        <f t="shared" si="4"/>
        <v/>
      </c>
      <c r="AN40" s="224" t="str">
        <f>IF(給与表!$T$4&gt;AN$2,"",IF($H40&lt;AN$2,"",IF($E40&gt;AN$2,"",IF($E40=AN$2,IF($I40=給与表!$J$12,給与表!$J$13,IF($I40=給与表!$K$12,給与表!$K$13,IF($I40=給与表!$L$12,給与表!$L$13,給与表!$M$13*AO40))),IF($E40&lt;AN$2,IF(AH40="",IF($I40=給与表!$J$12,SUMIFS(給与表!$P$13:$P$52,給与表!$B$13:$B$52,AN$2-$E40)+給与表!$J$10*(AN$2-給与表!$T$4+1),IF($I40=給与表!$K$12,SUMIFS(給与表!$Q$13:$Q$52,給与表!$B$13:$B$52,AN$2-$E40)+給与表!$K$10*(AN$2-給与表!$T$4+1),IF($I40=給与表!$L$12,SUMIFS(給与表!$R$13:$R$52,給与表!$B$13:$B$52,AN$2-$E40)+給与表!$L$10*(AN$2-給与表!$T$4+1),(SUMIFS(給与表!$S$13:$S$52,給与表!$B$13:$B$52,AN$2-$E40)+給与表!$M$10*(AN$2-給与表!$T$4+1))*AO40))),IF($I40=給与表!$J$12,AH40+給与表!$J$10*(AN$2-給与表!$T$4+1),IF($I40=給与表!$K$12,AH40+給与表!$K$10*(AN$2-給与表!$T$4+1),IF($I40=給与表!$L$12,AH40+給与表!$L$10*(AN$2-給与表!$T$4+1),(AH40/AI40+給与表!$M$10)*AO40)))))))))</f>
        <v/>
      </c>
      <c r="AO40" s="392"/>
      <c r="AP40" s="357"/>
      <c r="AQ40" s="357"/>
      <c r="AR40" s="357"/>
      <c r="AS40" s="227" t="str">
        <f t="shared" si="5"/>
        <v/>
      </c>
      <c r="AT40" s="224" t="str">
        <f>IF(給与表!$T$4&gt;AT$2,"",IF($H40&lt;AT$2,"",IF($E40&gt;AT$2,"",IF($E40=AT$2,IF($I40=給与表!$J$12,給与表!$J$13,IF($I40=給与表!$K$12,給与表!$K$13,IF($I40=給与表!$L$12,給与表!$L$13,給与表!$M$13*AU40))),IF($E40&lt;AT$2,IF(AN40="",IF($I40=給与表!$J$12,SUMIFS(給与表!$P$13:$P$52,給与表!$B$13:$B$52,AT$2-$E40)+給与表!$J$10*(AT$2-給与表!$T$4+1),IF($I40=給与表!$K$12,SUMIFS(給与表!$Q$13:$Q$52,給与表!$B$13:$B$52,AT$2-$E40)+給与表!$K$10*(AT$2-給与表!$T$4+1),IF($I40=給与表!$L$12,SUMIFS(給与表!$R$13:$R$52,給与表!$B$13:$B$52,AT$2-$E40)+給与表!$L$10*(AT$2-給与表!$T$4+1),(SUMIFS(給与表!$S$13:$S$52,給与表!$B$13:$B$52,AT$2-$E40)+給与表!$M$10*(AT$2-給与表!$T$4+1))*AU40))),IF($I40=給与表!$J$12,AN40+給与表!$J$10*(AT$2-給与表!$T$4+1),IF($I40=給与表!$K$12,AN40+給与表!$K$10*(AT$2-給与表!$T$4+1),IF($I40=給与表!$L$12,AN40+給与表!$L$10*(AT$2-給与表!$T$4+1),(AN40/AO40+給与表!$M$10)*AU40)))))))))</f>
        <v/>
      </c>
      <c r="AU40" s="392"/>
      <c r="AV40" s="357"/>
      <c r="AW40" s="357"/>
      <c r="AX40" s="357"/>
      <c r="AY40" s="227" t="str">
        <f t="shared" si="6"/>
        <v/>
      </c>
      <c r="AZ40" s="224" t="str">
        <f>IF(給与表!$T$4&gt;AZ$2,"",IF($H40&lt;AZ$2,"",IF($E40&gt;AZ$2,"",IF($E40=AZ$2,IF($I40=給与表!$J$12,給与表!$J$13,IF($I40=給与表!$K$12,給与表!$K$13,IF($I40=給与表!$L$12,給与表!$L$13,給与表!$M$13*BA40))),IF($E40&lt;AZ$2,IF(AT40="",IF($I40=給与表!$J$12,SUMIFS(給与表!$P$13:$P$52,給与表!$B$13:$B$52,AZ$2-$E40)+給与表!$J$10*(AZ$2-給与表!$T$4+1),IF($I40=給与表!$K$12,SUMIFS(給与表!$Q$13:$Q$52,給与表!$B$13:$B$52,AZ$2-$E40)+給与表!$K$10*(AZ$2-給与表!$T$4+1),IF($I40=給与表!$L$12,SUMIFS(給与表!$R$13:$R$52,給与表!$B$13:$B$52,AZ$2-$E40)+給与表!$L$10*(AZ$2-給与表!$T$4+1),(SUMIFS(給与表!$S$13:$S$52,給与表!$B$13:$B$52,AZ$2-$E40)+給与表!$M$10*(AZ$2-給与表!$T$4+1))*BA40))),IF($I40=給与表!$J$12,AT40+給与表!$J$10*(AZ$2-給与表!$T$4+1),IF($I40=給与表!$K$12,AT40+給与表!$K$10*(AZ$2-給与表!$T$4+1),IF($I40=給与表!$L$12,AT40+給与表!$L$10*(AZ$2-給与表!$T$4+1),(AT40/AU40+給与表!$M$10)*BA40)))))))))</f>
        <v/>
      </c>
      <c r="BA40" s="392"/>
      <c r="BB40" s="357"/>
      <c r="BC40" s="357"/>
      <c r="BD40" s="357"/>
      <c r="BE40" s="227" t="str">
        <f t="shared" si="7"/>
        <v/>
      </c>
      <c r="BF40" s="224" t="str">
        <f>IF(給与表!$T$4&gt;BF$2,"",IF($H40&lt;BF$2,"",IF($E40&gt;BF$2,"",IF($E40=BF$2,IF($I40=給与表!$J$12,給与表!$J$13,IF($I40=給与表!$K$12,給与表!$K$13,IF($I40=給与表!$L$12,給与表!$L$13,給与表!$M$13*BG40))),IF($E40&lt;BF$2,IF(AZ40="",IF($I40=給与表!$J$12,SUMIFS(給与表!$P$13:$P$52,給与表!$B$13:$B$52,BF$2-$E40)+給与表!$J$10*(BF$2-給与表!$T$4+1),IF($I40=給与表!$K$12,SUMIFS(給与表!$Q$13:$Q$52,給与表!$B$13:$B$52,BF$2-$E40)+給与表!$K$10*(BF$2-給与表!$T$4+1),IF($I40=給与表!$L$12,SUMIFS(給与表!$R$13:$R$52,給与表!$B$13:$B$52,BF$2-$E40)+給与表!$L$10*(BF$2-給与表!$T$4+1),(SUMIFS(給与表!$S$13:$S$52,給与表!$B$13:$B$52,BF$2-$E40)+給与表!$M$10*(BF$2-給与表!$T$4+1))*BG40))),IF($I40=給与表!$J$12,AZ40+給与表!$J$10*(BF$2-給与表!$T$4+1),IF($I40=給与表!$K$12,AZ40+給与表!$K$10*(BF$2-給与表!$T$4+1),IF($I40=給与表!$L$12,AZ40+給与表!$L$10*(BF$2-給与表!$T$4+1),(AZ40/BA40+給与表!$M$10)*BG40)))))))))</f>
        <v/>
      </c>
      <c r="BG40" s="392"/>
      <c r="BH40" s="357"/>
      <c r="BI40" s="357"/>
      <c r="BJ40" s="357"/>
      <c r="BK40" s="227" t="str">
        <f t="shared" si="8"/>
        <v/>
      </c>
      <c r="BL40" s="224" t="str">
        <f>IF(給与表!$T$4&gt;BL$2,"",IF($H40&lt;BL$2,"",IF($E40&gt;BL$2,"",IF($E40=BL$2,IF($I40=給与表!$J$12,給与表!$J$13,IF($I40=給与表!$K$12,給与表!$K$13,IF($I40=給与表!$L$12,給与表!$L$13,給与表!$M$13*BM40))),IF($E40&lt;BL$2,IF(BF40="",IF($I40=給与表!$J$12,SUMIFS(給与表!$P$13:$P$52,給与表!$B$13:$B$52,BL$2-$E40)+給与表!$J$10*(BL$2-給与表!$T$4+1),IF($I40=給与表!$K$12,SUMIFS(給与表!$Q$13:$Q$52,給与表!$B$13:$B$52,BL$2-$E40)+給与表!$K$10*(BL$2-給与表!$T$4+1),IF($I40=給与表!$L$12,SUMIFS(給与表!$R$13:$R$52,給与表!$B$13:$B$52,BL$2-$E40)+給与表!$L$10*(BL$2-給与表!$T$4+1),(SUMIFS(給与表!$S$13:$S$52,給与表!$B$13:$B$52,BL$2-$E40)+給与表!$M$10*(BL$2-給与表!$T$4+1))*BM40))),IF($I40=給与表!$J$12,BF40+給与表!$J$10*(BL$2-給与表!$T$4+1),IF($I40=給与表!$K$12,BF40+給与表!$K$10*(BL$2-給与表!$T$4+1),IF($I40=給与表!$L$12,BF40+給与表!$L$10*(BL$2-給与表!$T$4+1),(BF40/BG40+給与表!$M$10)*BM40)))))))))</f>
        <v/>
      </c>
      <c r="BM40" s="392"/>
      <c r="BN40" s="357"/>
      <c r="BO40" s="357"/>
      <c r="BP40" s="357"/>
      <c r="BQ40" s="227" t="str">
        <f t="shared" si="9"/>
        <v/>
      </c>
    </row>
    <row r="41" spans="1:69">
      <c r="A41" s="20">
        <f t="shared" si="10"/>
        <v>36</v>
      </c>
      <c r="B41" s="359"/>
      <c r="C41" s="358"/>
      <c r="D41" s="359"/>
      <c r="E41" s="6" t="str">
        <f t="shared" si="11"/>
        <v/>
      </c>
      <c r="F41" s="359"/>
      <c r="G41" s="359"/>
      <c r="H41" s="6" t="str">
        <f t="shared" si="12"/>
        <v/>
      </c>
      <c r="I41" s="361"/>
      <c r="J41" s="224" t="str">
        <f>IF(給与表!$T$4&gt;J$2,"",IF($H41&lt;J$2,"",IF($E41&gt;J$2,"",IF($E41=J$2,IF($I41=給与表!$J$12,給与表!$J$13,IF($I41=給与表!$K$12,給与表!$K$13,IF($I41=給与表!$L$12,給与表!$L$13,給与表!$M$13*K41))),IF($E41&lt;J$2,IF($I41=給与表!$J$12,SUMIFS(給与表!$P$13:$P$52,給与表!$B$13:$B$52,J$2-$E41)+給与表!$J$10*(J$2-給与表!$T$4+1),IF($I41=給与表!$K$12,SUMIFS(給与表!$Q$13:$Q$52,給与表!$B$13:$B$52,J$2-$E41)+給与表!$K$10*(J$2-給与表!$T$4+1),IF($I41=給与表!$L$12,SUMIFS(給与表!$R$13:$R$52,給与表!$B$13:$B$52,J$2-$E41)+給与表!$L$10*(J$2-給与表!$T$4+1),(SUMIFS(給与表!$S$13:$S$52,給与表!$B$13:$B$52,J$2-$E41)+給与表!$M$10*(J$2-給与表!$T$4+1))*K41))))))))</f>
        <v/>
      </c>
      <c r="K41" s="392"/>
      <c r="L41" s="357"/>
      <c r="M41" s="357"/>
      <c r="N41" s="357"/>
      <c r="O41" s="227" t="str">
        <f t="shared" si="0"/>
        <v/>
      </c>
      <c r="P41" s="224" t="str">
        <f>IF(給与表!$T$4&gt;P$2,"",IF($H41&lt;P$2,"",IF($E41&gt;P$2,"",IF($E41=P$2,IF($I41=給与表!$J$12,給与表!$J$13,IF($I41=給与表!$K$12,給与表!$K$13,IF($I41=給与表!$L$12,給与表!$L$13,給与表!$M$13*Q41))),IF($E41&lt;P$2,IF(J41="",IF($I41=給与表!$J$12,SUMIFS(給与表!$P$13:$P$52,給与表!$B$13:$B$52,P$2-$E41)+給与表!$J$10*(P$2-給与表!$T$4+1),IF($I41=給与表!$K$12,SUMIFS(給与表!$Q$13:$Q$52,給与表!$B$13:$B$52,P$2-$E41)+給与表!$K$10*(P$2-給与表!$T$4+1),IF($I41=給与表!$L$12,SUMIFS(給与表!$R$13:$R$52,給与表!$B$13:$B$52,P$2-$E41)+給与表!$L$10*(P$2-給与表!$T$4+1),(SUMIFS(給与表!$S$13:$S$52,給与表!$B$13:$B$52,P$2-$E41)+給与表!$M$10*(P$2-給与表!$T$4+1))*Q41))),IF($I41=給与表!$J$12,J41+給与表!$J$10*(P$2-給与表!$T$4+1),IF($I41=給与表!$K$12,J41+給与表!$K$10*(P$2-給与表!$T$4+1),IF($I41=給与表!$L$12,J41+給与表!$L$10*(P$2-給与表!$T$4+1),(J41/K41+給与表!$M$10)*Q41)))))))))</f>
        <v/>
      </c>
      <c r="Q41" s="392"/>
      <c r="R41" s="357"/>
      <c r="S41" s="357"/>
      <c r="T41" s="357"/>
      <c r="U41" s="227" t="str">
        <f t="shared" si="1"/>
        <v/>
      </c>
      <c r="V41" s="224" t="str">
        <f>IF(給与表!$T$4&gt;V$2,"",IF($H41&lt;V$2,"",IF($E41&gt;V$2,"",IF($E41=V$2,IF($I41=給与表!$J$12,給与表!$J$13,IF($I41=給与表!$K$12,給与表!$K$13,IF($I41=給与表!$L$12,給与表!$L$13,給与表!$M$13*W41))),IF($E41&lt;V$2,IF(P41="",IF($I41=給与表!$J$12,SUMIFS(給与表!$P$13:$P$52,給与表!$B$13:$B$52,V$2-$E41)+給与表!$J$10*(V$2-給与表!$T$4+1),IF($I41=給与表!$K$12,SUMIFS(給与表!$Q$13:$Q$52,給与表!$B$13:$B$52,V$2-$E41)+給与表!$K$10*(V$2-給与表!$T$4+1),IF($I41=給与表!$L$12,SUMIFS(給与表!$R$13:$R$52,給与表!$B$13:$B$52,V$2-$E41)+給与表!$L$10*(V$2-給与表!$T$4+1),(SUMIFS(給与表!$S$13:$S$52,給与表!$B$13:$B$52,V$2-$E41)+給与表!$M$10*(V$2-給与表!$T$4+1))*W41))),IF($I41=給与表!$J$12,P41+給与表!$J$10*(V$2-給与表!$T$4+1),IF($I41=給与表!$K$12,P41+給与表!$K$10*(V$2-給与表!$T$4+1),IF($I41=給与表!$L$12,P41+給与表!$L$10*(V$2-給与表!$T$4+1),(P41/Q41+給与表!$M$10)*W41)))))))))</f>
        <v/>
      </c>
      <c r="W41" s="392"/>
      <c r="X41" s="357"/>
      <c r="Y41" s="357"/>
      <c r="Z41" s="357"/>
      <c r="AA41" s="227" t="str">
        <f t="shared" si="2"/>
        <v/>
      </c>
      <c r="AB41" s="224" t="str">
        <f>IF(給与表!$T$4&gt;AB$2,"",IF($H41&lt;AB$2,"",IF($E41&gt;AB$2,"",IF($E41=AB$2,IF($I41=給与表!$J$12,給与表!$J$13,IF($I41=給与表!$K$12,給与表!$K$13,IF($I41=給与表!$L$12,給与表!$L$13,給与表!$M$13*AC41))),IF($E41&lt;AB$2,IF(V41="",IF($I41=給与表!$J$12,SUMIFS(給与表!$P$13:$P$52,給与表!$B$13:$B$52,AB$2-$E41)+給与表!$J$10*(AB$2-給与表!$T$4+1),IF($I41=給与表!$K$12,SUMIFS(給与表!$Q$13:$Q$52,給与表!$B$13:$B$52,AB$2-$E41)+給与表!$K$10*(AB$2-給与表!$T$4+1),IF($I41=給与表!$L$12,SUMIFS(給与表!$R$13:$R$52,給与表!$B$13:$B$52,AB$2-$E41)+給与表!$L$10*(AB$2-給与表!$T$4+1),(SUMIFS(給与表!$S$13:$S$52,給与表!$B$13:$B$52,AB$2-$E41)+給与表!$M$10*(AB$2-給与表!$T$4+1))*AC41))),IF($I41=給与表!$J$12,V41+給与表!$J$10*(AB$2-給与表!$T$4+1),IF($I41=給与表!$K$12,V41+給与表!$K$10*(AB$2-給与表!$T$4+1),IF($I41=給与表!$L$12,V41+給与表!$L$10*(AB$2-給与表!$T$4+1),(V41/W41+給与表!$M$10)*AC41)))))))))</f>
        <v/>
      </c>
      <c r="AC41" s="392"/>
      <c r="AD41" s="357"/>
      <c r="AE41" s="357"/>
      <c r="AF41" s="357"/>
      <c r="AG41" s="227" t="str">
        <f t="shared" si="3"/>
        <v/>
      </c>
      <c r="AH41" s="224" t="str">
        <f>IF(給与表!$T$4&gt;AH$2,"",IF($H41&lt;AH$2,"",IF($E41&gt;AH$2,"",IF($E41=AH$2,IF($I41=給与表!$J$12,給与表!$J$13,IF($I41=給与表!$K$12,給与表!$K$13,IF($I41=給与表!$L$12,給与表!$L$13,給与表!$M$13*AI41))),IF($E41&lt;AH$2,IF(AB41="",IF($I41=給与表!$J$12,SUMIFS(給与表!$P$13:$P$52,給与表!$B$13:$B$52,AH$2-$E41)+給与表!$J$10*(AH$2-給与表!$T$4+1),IF($I41=給与表!$K$12,SUMIFS(給与表!$Q$13:$Q$52,給与表!$B$13:$B$52,AH$2-$E41)+給与表!$K$10*(AH$2-給与表!$T$4+1),IF($I41=給与表!$L$12,SUMIFS(給与表!$R$13:$R$52,給与表!$B$13:$B$52,AH$2-$E41)+給与表!$L$10*(AH$2-給与表!$T$4+1),(SUMIFS(給与表!$S$13:$S$52,給与表!$B$13:$B$52,AH$2-$E41)+給与表!$M$10*(AH$2-給与表!$T$4+1))*AI41))),IF($I41=給与表!$J$12,AB41+給与表!$J$10*(AH$2-給与表!$T$4+1),IF($I41=給与表!$K$12,AB41+給与表!$K$10*(AH$2-給与表!$T$4+1),IF($I41=給与表!$L$12,AB41+給与表!$L$10*(AH$2-給与表!$T$4+1),(AB41/AC41+給与表!$M$10)*AI41)))))))))</f>
        <v/>
      </c>
      <c r="AI41" s="392"/>
      <c r="AJ41" s="357"/>
      <c r="AK41" s="357"/>
      <c r="AL41" s="357"/>
      <c r="AM41" s="227" t="str">
        <f t="shared" si="4"/>
        <v/>
      </c>
      <c r="AN41" s="224" t="str">
        <f>IF(給与表!$T$4&gt;AN$2,"",IF($H41&lt;AN$2,"",IF($E41&gt;AN$2,"",IF($E41=AN$2,IF($I41=給与表!$J$12,給与表!$J$13,IF($I41=給与表!$K$12,給与表!$K$13,IF($I41=給与表!$L$12,給与表!$L$13,給与表!$M$13*AO41))),IF($E41&lt;AN$2,IF(AH41="",IF($I41=給与表!$J$12,SUMIFS(給与表!$P$13:$P$52,給与表!$B$13:$B$52,AN$2-$E41)+給与表!$J$10*(AN$2-給与表!$T$4+1),IF($I41=給与表!$K$12,SUMIFS(給与表!$Q$13:$Q$52,給与表!$B$13:$B$52,AN$2-$E41)+給与表!$K$10*(AN$2-給与表!$T$4+1),IF($I41=給与表!$L$12,SUMIFS(給与表!$R$13:$R$52,給与表!$B$13:$B$52,AN$2-$E41)+給与表!$L$10*(AN$2-給与表!$T$4+1),(SUMIFS(給与表!$S$13:$S$52,給与表!$B$13:$B$52,AN$2-$E41)+給与表!$M$10*(AN$2-給与表!$T$4+1))*AO41))),IF($I41=給与表!$J$12,AH41+給与表!$J$10*(AN$2-給与表!$T$4+1),IF($I41=給与表!$K$12,AH41+給与表!$K$10*(AN$2-給与表!$T$4+1),IF($I41=給与表!$L$12,AH41+給与表!$L$10*(AN$2-給与表!$T$4+1),(AH41/AI41+給与表!$M$10)*AO41)))))))))</f>
        <v/>
      </c>
      <c r="AO41" s="392"/>
      <c r="AP41" s="357"/>
      <c r="AQ41" s="357"/>
      <c r="AR41" s="357"/>
      <c r="AS41" s="227" t="str">
        <f t="shared" si="5"/>
        <v/>
      </c>
      <c r="AT41" s="224" t="str">
        <f>IF(給与表!$T$4&gt;AT$2,"",IF($H41&lt;AT$2,"",IF($E41&gt;AT$2,"",IF($E41=AT$2,IF($I41=給与表!$J$12,給与表!$J$13,IF($I41=給与表!$K$12,給与表!$K$13,IF($I41=給与表!$L$12,給与表!$L$13,給与表!$M$13*AU41))),IF($E41&lt;AT$2,IF(AN41="",IF($I41=給与表!$J$12,SUMIFS(給与表!$P$13:$P$52,給与表!$B$13:$B$52,AT$2-$E41)+給与表!$J$10*(AT$2-給与表!$T$4+1),IF($I41=給与表!$K$12,SUMIFS(給与表!$Q$13:$Q$52,給与表!$B$13:$B$52,AT$2-$E41)+給与表!$K$10*(AT$2-給与表!$T$4+1),IF($I41=給与表!$L$12,SUMIFS(給与表!$R$13:$R$52,給与表!$B$13:$B$52,AT$2-$E41)+給与表!$L$10*(AT$2-給与表!$T$4+1),(SUMIFS(給与表!$S$13:$S$52,給与表!$B$13:$B$52,AT$2-$E41)+給与表!$M$10*(AT$2-給与表!$T$4+1))*AU41))),IF($I41=給与表!$J$12,AN41+給与表!$J$10*(AT$2-給与表!$T$4+1),IF($I41=給与表!$K$12,AN41+給与表!$K$10*(AT$2-給与表!$T$4+1),IF($I41=給与表!$L$12,AN41+給与表!$L$10*(AT$2-給与表!$T$4+1),(AN41/AO41+給与表!$M$10)*AU41)))))))))</f>
        <v/>
      </c>
      <c r="AU41" s="392"/>
      <c r="AV41" s="357"/>
      <c r="AW41" s="357"/>
      <c r="AX41" s="357"/>
      <c r="AY41" s="227" t="str">
        <f t="shared" si="6"/>
        <v/>
      </c>
      <c r="AZ41" s="224" t="str">
        <f>IF(給与表!$T$4&gt;AZ$2,"",IF($H41&lt;AZ$2,"",IF($E41&gt;AZ$2,"",IF($E41=AZ$2,IF($I41=給与表!$J$12,給与表!$J$13,IF($I41=給与表!$K$12,給与表!$K$13,IF($I41=給与表!$L$12,給与表!$L$13,給与表!$M$13*BA41))),IF($E41&lt;AZ$2,IF(AT41="",IF($I41=給与表!$J$12,SUMIFS(給与表!$P$13:$P$52,給与表!$B$13:$B$52,AZ$2-$E41)+給与表!$J$10*(AZ$2-給与表!$T$4+1),IF($I41=給与表!$K$12,SUMIFS(給与表!$Q$13:$Q$52,給与表!$B$13:$B$52,AZ$2-$E41)+給与表!$K$10*(AZ$2-給与表!$T$4+1),IF($I41=給与表!$L$12,SUMIFS(給与表!$R$13:$R$52,給与表!$B$13:$B$52,AZ$2-$E41)+給与表!$L$10*(AZ$2-給与表!$T$4+1),(SUMIFS(給与表!$S$13:$S$52,給与表!$B$13:$B$52,AZ$2-$E41)+給与表!$M$10*(AZ$2-給与表!$T$4+1))*BA41))),IF($I41=給与表!$J$12,AT41+給与表!$J$10*(AZ$2-給与表!$T$4+1),IF($I41=給与表!$K$12,AT41+給与表!$K$10*(AZ$2-給与表!$T$4+1),IF($I41=給与表!$L$12,AT41+給与表!$L$10*(AZ$2-給与表!$T$4+1),(AT41/AU41+給与表!$M$10)*BA41)))))))))</f>
        <v/>
      </c>
      <c r="BA41" s="392"/>
      <c r="BB41" s="357"/>
      <c r="BC41" s="357"/>
      <c r="BD41" s="357"/>
      <c r="BE41" s="227" t="str">
        <f t="shared" si="7"/>
        <v/>
      </c>
      <c r="BF41" s="224" t="str">
        <f>IF(給与表!$T$4&gt;BF$2,"",IF($H41&lt;BF$2,"",IF($E41&gt;BF$2,"",IF($E41=BF$2,IF($I41=給与表!$J$12,給与表!$J$13,IF($I41=給与表!$K$12,給与表!$K$13,IF($I41=給与表!$L$12,給与表!$L$13,給与表!$M$13*BG41))),IF($E41&lt;BF$2,IF(AZ41="",IF($I41=給与表!$J$12,SUMIFS(給与表!$P$13:$P$52,給与表!$B$13:$B$52,BF$2-$E41)+給与表!$J$10*(BF$2-給与表!$T$4+1),IF($I41=給与表!$K$12,SUMIFS(給与表!$Q$13:$Q$52,給与表!$B$13:$B$52,BF$2-$E41)+給与表!$K$10*(BF$2-給与表!$T$4+1),IF($I41=給与表!$L$12,SUMIFS(給与表!$R$13:$R$52,給与表!$B$13:$B$52,BF$2-$E41)+給与表!$L$10*(BF$2-給与表!$T$4+1),(SUMIFS(給与表!$S$13:$S$52,給与表!$B$13:$B$52,BF$2-$E41)+給与表!$M$10*(BF$2-給与表!$T$4+1))*BG41))),IF($I41=給与表!$J$12,AZ41+給与表!$J$10*(BF$2-給与表!$T$4+1),IF($I41=給与表!$K$12,AZ41+給与表!$K$10*(BF$2-給与表!$T$4+1),IF($I41=給与表!$L$12,AZ41+給与表!$L$10*(BF$2-給与表!$T$4+1),(AZ41/BA41+給与表!$M$10)*BG41)))))))))</f>
        <v/>
      </c>
      <c r="BG41" s="392"/>
      <c r="BH41" s="357"/>
      <c r="BI41" s="357"/>
      <c r="BJ41" s="357"/>
      <c r="BK41" s="227" t="str">
        <f t="shared" si="8"/>
        <v/>
      </c>
      <c r="BL41" s="224" t="str">
        <f>IF(給与表!$T$4&gt;BL$2,"",IF($H41&lt;BL$2,"",IF($E41&gt;BL$2,"",IF($E41=BL$2,IF($I41=給与表!$J$12,給与表!$J$13,IF($I41=給与表!$K$12,給与表!$K$13,IF($I41=給与表!$L$12,給与表!$L$13,給与表!$M$13*BM41))),IF($E41&lt;BL$2,IF(BF41="",IF($I41=給与表!$J$12,SUMIFS(給与表!$P$13:$P$52,給与表!$B$13:$B$52,BL$2-$E41)+給与表!$J$10*(BL$2-給与表!$T$4+1),IF($I41=給与表!$K$12,SUMIFS(給与表!$Q$13:$Q$52,給与表!$B$13:$B$52,BL$2-$E41)+給与表!$K$10*(BL$2-給与表!$T$4+1),IF($I41=給与表!$L$12,SUMIFS(給与表!$R$13:$R$52,給与表!$B$13:$B$52,BL$2-$E41)+給与表!$L$10*(BL$2-給与表!$T$4+1),(SUMIFS(給与表!$S$13:$S$52,給与表!$B$13:$B$52,BL$2-$E41)+給与表!$M$10*(BL$2-給与表!$T$4+1))*BM41))),IF($I41=給与表!$J$12,BF41+給与表!$J$10*(BL$2-給与表!$T$4+1),IF($I41=給与表!$K$12,BF41+給与表!$K$10*(BL$2-給与表!$T$4+1),IF($I41=給与表!$L$12,BF41+給与表!$L$10*(BL$2-給与表!$T$4+1),(BF41/BG41+給与表!$M$10)*BM41)))))))))</f>
        <v/>
      </c>
      <c r="BM41" s="392"/>
      <c r="BN41" s="357"/>
      <c r="BO41" s="357"/>
      <c r="BP41" s="357"/>
      <c r="BQ41" s="227" t="str">
        <f t="shared" si="9"/>
        <v/>
      </c>
    </row>
    <row r="42" spans="1:69">
      <c r="A42" s="20">
        <f t="shared" si="10"/>
        <v>37</v>
      </c>
      <c r="B42" s="359"/>
      <c r="C42" s="358"/>
      <c r="D42" s="359"/>
      <c r="E42" s="6" t="str">
        <f t="shared" si="11"/>
        <v/>
      </c>
      <c r="F42" s="359"/>
      <c r="G42" s="359"/>
      <c r="H42" s="6" t="str">
        <f t="shared" si="12"/>
        <v/>
      </c>
      <c r="I42" s="361"/>
      <c r="J42" s="224" t="str">
        <f>IF(給与表!$T$4&gt;J$2,"",IF($H42&lt;J$2,"",IF($E42&gt;J$2,"",IF($E42=J$2,IF($I42=給与表!$J$12,給与表!$J$13,IF($I42=給与表!$K$12,給与表!$K$13,IF($I42=給与表!$L$12,給与表!$L$13,給与表!$M$13*K42))),IF($E42&lt;J$2,IF($I42=給与表!$J$12,SUMIFS(給与表!$P$13:$P$52,給与表!$B$13:$B$52,J$2-$E42)+給与表!$J$10*(J$2-給与表!$T$4+1),IF($I42=給与表!$K$12,SUMIFS(給与表!$Q$13:$Q$52,給与表!$B$13:$B$52,J$2-$E42)+給与表!$K$10*(J$2-給与表!$T$4+1),IF($I42=給与表!$L$12,SUMIFS(給与表!$R$13:$R$52,給与表!$B$13:$B$52,J$2-$E42)+給与表!$L$10*(J$2-給与表!$T$4+1),(SUMIFS(給与表!$S$13:$S$52,給与表!$B$13:$B$52,J$2-$E42)+給与表!$M$10*(J$2-給与表!$T$4+1))*K42))))))))</f>
        <v/>
      </c>
      <c r="K42" s="392"/>
      <c r="L42" s="357"/>
      <c r="M42" s="357"/>
      <c r="N42" s="357"/>
      <c r="O42" s="227" t="str">
        <f t="shared" si="0"/>
        <v/>
      </c>
      <c r="P42" s="224" t="str">
        <f>IF(給与表!$T$4&gt;P$2,"",IF($H42&lt;P$2,"",IF($E42&gt;P$2,"",IF($E42=P$2,IF($I42=給与表!$J$12,給与表!$J$13,IF($I42=給与表!$K$12,給与表!$K$13,IF($I42=給与表!$L$12,給与表!$L$13,給与表!$M$13*Q42))),IF($E42&lt;P$2,IF(J42="",IF($I42=給与表!$J$12,SUMIFS(給与表!$P$13:$P$52,給与表!$B$13:$B$52,P$2-$E42)+給与表!$J$10*(P$2-給与表!$T$4+1),IF($I42=給与表!$K$12,SUMIFS(給与表!$Q$13:$Q$52,給与表!$B$13:$B$52,P$2-$E42)+給与表!$K$10*(P$2-給与表!$T$4+1),IF($I42=給与表!$L$12,SUMIFS(給与表!$R$13:$R$52,給与表!$B$13:$B$52,P$2-$E42)+給与表!$L$10*(P$2-給与表!$T$4+1),(SUMIFS(給与表!$S$13:$S$52,給与表!$B$13:$B$52,P$2-$E42)+給与表!$M$10*(P$2-給与表!$T$4+1))*Q42))),IF($I42=給与表!$J$12,J42+給与表!$J$10*(P$2-給与表!$T$4+1),IF($I42=給与表!$K$12,J42+給与表!$K$10*(P$2-給与表!$T$4+1),IF($I42=給与表!$L$12,J42+給与表!$L$10*(P$2-給与表!$T$4+1),(J42/K42+給与表!$M$10)*Q42)))))))))</f>
        <v/>
      </c>
      <c r="Q42" s="392"/>
      <c r="R42" s="357"/>
      <c r="S42" s="357"/>
      <c r="T42" s="357"/>
      <c r="U42" s="227" t="str">
        <f t="shared" si="1"/>
        <v/>
      </c>
      <c r="V42" s="224" t="str">
        <f>IF(給与表!$T$4&gt;V$2,"",IF($H42&lt;V$2,"",IF($E42&gt;V$2,"",IF($E42=V$2,IF($I42=給与表!$J$12,給与表!$J$13,IF($I42=給与表!$K$12,給与表!$K$13,IF($I42=給与表!$L$12,給与表!$L$13,給与表!$M$13*W42))),IF($E42&lt;V$2,IF(P42="",IF($I42=給与表!$J$12,SUMIFS(給与表!$P$13:$P$52,給与表!$B$13:$B$52,V$2-$E42)+給与表!$J$10*(V$2-給与表!$T$4+1),IF($I42=給与表!$K$12,SUMIFS(給与表!$Q$13:$Q$52,給与表!$B$13:$B$52,V$2-$E42)+給与表!$K$10*(V$2-給与表!$T$4+1),IF($I42=給与表!$L$12,SUMIFS(給与表!$R$13:$R$52,給与表!$B$13:$B$52,V$2-$E42)+給与表!$L$10*(V$2-給与表!$T$4+1),(SUMIFS(給与表!$S$13:$S$52,給与表!$B$13:$B$52,V$2-$E42)+給与表!$M$10*(V$2-給与表!$T$4+1))*W42))),IF($I42=給与表!$J$12,P42+給与表!$J$10*(V$2-給与表!$T$4+1),IF($I42=給与表!$K$12,P42+給与表!$K$10*(V$2-給与表!$T$4+1),IF($I42=給与表!$L$12,P42+給与表!$L$10*(V$2-給与表!$T$4+1),(P42/Q42+給与表!$M$10)*W42)))))))))</f>
        <v/>
      </c>
      <c r="W42" s="392"/>
      <c r="X42" s="357"/>
      <c r="Y42" s="357"/>
      <c r="Z42" s="357"/>
      <c r="AA42" s="227" t="str">
        <f t="shared" si="2"/>
        <v/>
      </c>
      <c r="AB42" s="224" t="str">
        <f>IF(給与表!$T$4&gt;AB$2,"",IF($H42&lt;AB$2,"",IF($E42&gt;AB$2,"",IF($E42=AB$2,IF($I42=給与表!$J$12,給与表!$J$13,IF($I42=給与表!$K$12,給与表!$K$13,IF($I42=給与表!$L$12,給与表!$L$13,給与表!$M$13*AC42))),IF($E42&lt;AB$2,IF(V42="",IF($I42=給与表!$J$12,SUMIFS(給与表!$P$13:$P$52,給与表!$B$13:$B$52,AB$2-$E42)+給与表!$J$10*(AB$2-給与表!$T$4+1),IF($I42=給与表!$K$12,SUMIFS(給与表!$Q$13:$Q$52,給与表!$B$13:$B$52,AB$2-$E42)+給与表!$K$10*(AB$2-給与表!$T$4+1),IF($I42=給与表!$L$12,SUMIFS(給与表!$R$13:$R$52,給与表!$B$13:$B$52,AB$2-$E42)+給与表!$L$10*(AB$2-給与表!$T$4+1),(SUMIFS(給与表!$S$13:$S$52,給与表!$B$13:$B$52,AB$2-$E42)+給与表!$M$10*(AB$2-給与表!$T$4+1))*AC42))),IF($I42=給与表!$J$12,V42+給与表!$J$10*(AB$2-給与表!$T$4+1),IF($I42=給与表!$K$12,V42+給与表!$K$10*(AB$2-給与表!$T$4+1),IF($I42=給与表!$L$12,V42+給与表!$L$10*(AB$2-給与表!$T$4+1),(V42/W42+給与表!$M$10)*AC42)))))))))</f>
        <v/>
      </c>
      <c r="AC42" s="392"/>
      <c r="AD42" s="357"/>
      <c r="AE42" s="357"/>
      <c r="AF42" s="357"/>
      <c r="AG42" s="227" t="str">
        <f t="shared" si="3"/>
        <v/>
      </c>
      <c r="AH42" s="224" t="str">
        <f>IF(給与表!$T$4&gt;AH$2,"",IF($H42&lt;AH$2,"",IF($E42&gt;AH$2,"",IF($E42=AH$2,IF($I42=給与表!$J$12,給与表!$J$13,IF($I42=給与表!$K$12,給与表!$K$13,IF($I42=給与表!$L$12,給与表!$L$13,給与表!$M$13*AI42))),IF($E42&lt;AH$2,IF(AB42="",IF($I42=給与表!$J$12,SUMIFS(給与表!$P$13:$P$52,給与表!$B$13:$B$52,AH$2-$E42)+給与表!$J$10*(AH$2-給与表!$T$4+1),IF($I42=給与表!$K$12,SUMIFS(給与表!$Q$13:$Q$52,給与表!$B$13:$B$52,AH$2-$E42)+給与表!$K$10*(AH$2-給与表!$T$4+1),IF($I42=給与表!$L$12,SUMIFS(給与表!$R$13:$R$52,給与表!$B$13:$B$52,AH$2-$E42)+給与表!$L$10*(AH$2-給与表!$T$4+1),(SUMIFS(給与表!$S$13:$S$52,給与表!$B$13:$B$52,AH$2-$E42)+給与表!$M$10*(AH$2-給与表!$T$4+1))*AI42))),IF($I42=給与表!$J$12,AB42+給与表!$J$10*(AH$2-給与表!$T$4+1),IF($I42=給与表!$K$12,AB42+給与表!$K$10*(AH$2-給与表!$T$4+1),IF($I42=給与表!$L$12,AB42+給与表!$L$10*(AH$2-給与表!$T$4+1),(AB42/AC42+給与表!$M$10)*AI42)))))))))</f>
        <v/>
      </c>
      <c r="AI42" s="392"/>
      <c r="AJ42" s="357"/>
      <c r="AK42" s="357"/>
      <c r="AL42" s="357"/>
      <c r="AM42" s="227" t="str">
        <f t="shared" si="4"/>
        <v/>
      </c>
      <c r="AN42" s="224" t="str">
        <f>IF(給与表!$T$4&gt;AN$2,"",IF($H42&lt;AN$2,"",IF($E42&gt;AN$2,"",IF($E42=AN$2,IF($I42=給与表!$J$12,給与表!$J$13,IF($I42=給与表!$K$12,給与表!$K$13,IF($I42=給与表!$L$12,給与表!$L$13,給与表!$M$13*AO42))),IF($E42&lt;AN$2,IF(AH42="",IF($I42=給与表!$J$12,SUMIFS(給与表!$P$13:$P$52,給与表!$B$13:$B$52,AN$2-$E42)+給与表!$J$10*(AN$2-給与表!$T$4+1),IF($I42=給与表!$K$12,SUMIFS(給与表!$Q$13:$Q$52,給与表!$B$13:$B$52,AN$2-$E42)+給与表!$K$10*(AN$2-給与表!$T$4+1),IF($I42=給与表!$L$12,SUMIFS(給与表!$R$13:$R$52,給与表!$B$13:$B$52,AN$2-$E42)+給与表!$L$10*(AN$2-給与表!$T$4+1),(SUMIFS(給与表!$S$13:$S$52,給与表!$B$13:$B$52,AN$2-$E42)+給与表!$M$10*(AN$2-給与表!$T$4+1))*AO42))),IF($I42=給与表!$J$12,AH42+給与表!$J$10*(AN$2-給与表!$T$4+1),IF($I42=給与表!$K$12,AH42+給与表!$K$10*(AN$2-給与表!$T$4+1),IF($I42=給与表!$L$12,AH42+給与表!$L$10*(AN$2-給与表!$T$4+1),(AH42/AI42+給与表!$M$10)*AO42)))))))))</f>
        <v/>
      </c>
      <c r="AO42" s="392"/>
      <c r="AP42" s="357"/>
      <c r="AQ42" s="357"/>
      <c r="AR42" s="357"/>
      <c r="AS42" s="227" t="str">
        <f t="shared" si="5"/>
        <v/>
      </c>
      <c r="AT42" s="224" t="str">
        <f>IF(給与表!$T$4&gt;AT$2,"",IF($H42&lt;AT$2,"",IF($E42&gt;AT$2,"",IF($E42=AT$2,IF($I42=給与表!$J$12,給与表!$J$13,IF($I42=給与表!$K$12,給与表!$K$13,IF($I42=給与表!$L$12,給与表!$L$13,給与表!$M$13*AU42))),IF($E42&lt;AT$2,IF(AN42="",IF($I42=給与表!$J$12,SUMIFS(給与表!$P$13:$P$52,給与表!$B$13:$B$52,AT$2-$E42)+給与表!$J$10*(AT$2-給与表!$T$4+1),IF($I42=給与表!$K$12,SUMIFS(給与表!$Q$13:$Q$52,給与表!$B$13:$B$52,AT$2-$E42)+給与表!$K$10*(AT$2-給与表!$T$4+1),IF($I42=給与表!$L$12,SUMIFS(給与表!$R$13:$R$52,給与表!$B$13:$B$52,AT$2-$E42)+給与表!$L$10*(AT$2-給与表!$T$4+1),(SUMIFS(給与表!$S$13:$S$52,給与表!$B$13:$B$52,AT$2-$E42)+給与表!$M$10*(AT$2-給与表!$T$4+1))*AU42))),IF($I42=給与表!$J$12,AN42+給与表!$J$10*(AT$2-給与表!$T$4+1),IF($I42=給与表!$K$12,AN42+給与表!$K$10*(AT$2-給与表!$T$4+1),IF($I42=給与表!$L$12,AN42+給与表!$L$10*(AT$2-給与表!$T$4+1),(AN42/AO42+給与表!$M$10)*AU42)))))))))</f>
        <v/>
      </c>
      <c r="AU42" s="392"/>
      <c r="AV42" s="357"/>
      <c r="AW42" s="357"/>
      <c r="AX42" s="357"/>
      <c r="AY42" s="227" t="str">
        <f t="shared" si="6"/>
        <v/>
      </c>
      <c r="AZ42" s="224" t="str">
        <f>IF(給与表!$T$4&gt;AZ$2,"",IF($H42&lt;AZ$2,"",IF($E42&gt;AZ$2,"",IF($E42=AZ$2,IF($I42=給与表!$J$12,給与表!$J$13,IF($I42=給与表!$K$12,給与表!$K$13,IF($I42=給与表!$L$12,給与表!$L$13,給与表!$M$13*BA42))),IF($E42&lt;AZ$2,IF(AT42="",IF($I42=給与表!$J$12,SUMIFS(給与表!$P$13:$P$52,給与表!$B$13:$B$52,AZ$2-$E42)+給与表!$J$10*(AZ$2-給与表!$T$4+1),IF($I42=給与表!$K$12,SUMIFS(給与表!$Q$13:$Q$52,給与表!$B$13:$B$52,AZ$2-$E42)+給与表!$K$10*(AZ$2-給与表!$T$4+1),IF($I42=給与表!$L$12,SUMIFS(給与表!$R$13:$R$52,給与表!$B$13:$B$52,AZ$2-$E42)+給与表!$L$10*(AZ$2-給与表!$T$4+1),(SUMIFS(給与表!$S$13:$S$52,給与表!$B$13:$B$52,AZ$2-$E42)+給与表!$M$10*(AZ$2-給与表!$T$4+1))*BA42))),IF($I42=給与表!$J$12,AT42+給与表!$J$10*(AZ$2-給与表!$T$4+1),IF($I42=給与表!$K$12,AT42+給与表!$K$10*(AZ$2-給与表!$T$4+1),IF($I42=給与表!$L$12,AT42+給与表!$L$10*(AZ$2-給与表!$T$4+1),(AT42/AU42+給与表!$M$10)*BA42)))))))))</f>
        <v/>
      </c>
      <c r="BA42" s="392"/>
      <c r="BB42" s="357"/>
      <c r="BC42" s="357"/>
      <c r="BD42" s="357"/>
      <c r="BE42" s="227" t="str">
        <f t="shared" si="7"/>
        <v/>
      </c>
      <c r="BF42" s="224" t="str">
        <f>IF(給与表!$T$4&gt;BF$2,"",IF($H42&lt;BF$2,"",IF($E42&gt;BF$2,"",IF($E42=BF$2,IF($I42=給与表!$J$12,給与表!$J$13,IF($I42=給与表!$K$12,給与表!$K$13,IF($I42=給与表!$L$12,給与表!$L$13,給与表!$M$13*BG42))),IF($E42&lt;BF$2,IF(AZ42="",IF($I42=給与表!$J$12,SUMIFS(給与表!$P$13:$P$52,給与表!$B$13:$B$52,BF$2-$E42)+給与表!$J$10*(BF$2-給与表!$T$4+1),IF($I42=給与表!$K$12,SUMIFS(給与表!$Q$13:$Q$52,給与表!$B$13:$B$52,BF$2-$E42)+給与表!$K$10*(BF$2-給与表!$T$4+1),IF($I42=給与表!$L$12,SUMIFS(給与表!$R$13:$R$52,給与表!$B$13:$B$52,BF$2-$E42)+給与表!$L$10*(BF$2-給与表!$T$4+1),(SUMIFS(給与表!$S$13:$S$52,給与表!$B$13:$B$52,BF$2-$E42)+給与表!$M$10*(BF$2-給与表!$T$4+1))*BG42))),IF($I42=給与表!$J$12,AZ42+給与表!$J$10*(BF$2-給与表!$T$4+1),IF($I42=給与表!$K$12,AZ42+給与表!$K$10*(BF$2-給与表!$T$4+1),IF($I42=給与表!$L$12,AZ42+給与表!$L$10*(BF$2-給与表!$T$4+1),(AZ42/BA42+給与表!$M$10)*BG42)))))))))</f>
        <v/>
      </c>
      <c r="BG42" s="392"/>
      <c r="BH42" s="357"/>
      <c r="BI42" s="357"/>
      <c r="BJ42" s="357"/>
      <c r="BK42" s="227" t="str">
        <f t="shared" si="8"/>
        <v/>
      </c>
      <c r="BL42" s="224" t="str">
        <f>IF(給与表!$T$4&gt;BL$2,"",IF($H42&lt;BL$2,"",IF($E42&gt;BL$2,"",IF($E42=BL$2,IF($I42=給与表!$J$12,給与表!$J$13,IF($I42=給与表!$K$12,給与表!$K$13,IF($I42=給与表!$L$12,給与表!$L$13,給与表!$M$13*BM42))),IF($E42&lt;BL$2,IF(BF42="",IF($I42=給与表!$J$12,SUMIFS(給与表!$P$13:$P$52,給与表!$B$13:$B$52,BL$2-$E42)+給与表!$J$10*(BL$2-給与表!$T$4+1),IF($I42=給与表!$K$12,SUMIFS(給与表!$Q$13:$Q$52,給与表!$B$13:$B$52,BL$2-$E42)+給与表!$K$10*(BL$2-給与表!$T$4+1),IF($I42=給与表!$L$12,SUMIFS(給与表!$R$13:$R$52,給与表!$B$13:$B$52,BL$2-$E42)+給与表!$L$10*(BL$2-給与表!$T$4+1),(SUMIFS(給与表!$S$13:$S$52,給与表!$B$13:$B$52,BL$2-$E42)+給与表!$M$10*(BL$2-給与表!$T$4+1))*BM42))),IF($I42=給与表!$J$12,BF42+給与表!$J$10*(BL$2-給与表!$T$4+1),IF($I42=給与表!$K$12,BF42+給与表!$K$10*(BL$2-給与表!$T$4+1),IF($I42=給与表!$L$12,BF42+給与表!$L$10*(BL$2-給与表!$T$4+1),(BF42/BG42+給与表!$M$10)*BM42)))))))))</f>
        <v/>
      </c>
      <c r="BM42" s="392"/>
      <c r="BN42" s="357"/>
      <c r="BO42" s="357"/>
      <c r="BP42" s="357"/>
      <c r="BQ42" s="227" t="str">
        <f t="shared" si="9"/>
        <v/>
      </c>
    </row>
    <row r="43" spans="1:69">
      <c r="A43" s="20">
        <f t="shared" si="10"/>
        <v>38</v>
      </c>
      <c r="B43" s="359"/>
      <c r="C43" s="358"/>
      <c r="D43" s="359"/>
      <c r="E43" s="6" t="str">
        <f t="shared" si="11"/>
        <v/>
      </c>
      <c r="F43" s="359"/>
      <c r="G43" s="359"/>
      <c r="H43" s="6" t="str">
        <f t="shared" si="12"/>
        <v/>
      </c>
      <c r="I43" s="361"/>
      <c r="J43" s="224" t="str">
        <f>IF(給与表!$T$4&gt;J$2,"",IF($H43&lt;J$2,"",IF($E43&gt;J$2,"",IF($E43=J$2,IF($I43=給与表!$J$12,給与表!$J$13,IF($I43=給与表!$K$12,給与表!$K$13,IF($I43=給与表!$L$12,給与表!$L$13,給与表!$M$13*K43))),IF($E43&lt;J$2,IF($I43=給与表!$J$12,SUMIFS(給与表!$P$13:$P$52,給与表!$B$13:$B$52,J$2-$E43)+給与表!$J$10*(J$2-給与表!$T$4+1),IF($I43=給与表!$K$12,SUMIFS(給与表!$Q$13:$Q$52,給与表!$B$13:$B$52,J$2-$E43)+給与表!$K$10*(J$2-給与表!$T$4+1),IF($I43=給与表!$L$12,SUMIFS(給与表!$R$13:$R$52,給与表!$B$13:$B$52,J$2-$E43)+給与表!$L$10*(J$2-給与表!$T$4+1),(SUMIFS(給与表!$S$13:$S$52,給与表!$B$13:$B$52,J$2-$E43)+給与表!$M$10*(J$2-給与表!$T$4+1))*K43))))))))</f>
        <v/>
      </c>
      <c r="K43" s="392"/>
      <c r="L43" s="357"/>
      <c r="M43" s="357"/>
      <c r="N43" s="357"/>
      <c r="O43" s="227" t="str">
        <f t="shared" si="0"/>
        <v/>
      </c>
      <c r="P43" s="224" t="str">
        <f>IF(給与表!$T$4&gt;P$2,"",IF($H43&lt;P$2,"",IF($E43&gt;P$2,"",IF($E43=P$2,IF($I43=給与表!$J$12,給与表!$J$13,IF($I43=給与表!$K$12,給与表!$K$13,IF($I43=給与表!$L$12,給与表!$L$13,給与表!$M$13*Q43))),IF($E43&lt;P$2,IF(J43="",IF($I43=給与表!$J$12,SUMIFS(給与表!$P$13:$P$52,給与表!$B$13:$B$52,P$2-$E43)+給与表!$J$10*(P$2-給与表!$T$4+1),IF($I43=給与表!$K$12,SUMIFS(給与表!$Q$13:$Q$52,給与表!$B$13:$B$52,P$2-$E43)+給与表!$K$10*(P$2-給与表!$T$4+1),IF($I43=給与表!$L$12,SUMIFS(給与表!$R$13:$R$52,給与表!$B$13:$B$52,P$2-$E43)+給与表!$L$10*(P$2-給与表!$T$4+1),(SUMIFS(給与表!$S$13:$S$52,給与表!$B$13:$B$52,P$2-$E43)+給与表!$M$10*(P$2-給与表!$T$4+1))*Q43))),IF($I43=給与表!$J$12,J43+給与表!$J$10*(P$2-給与表!$T$4+1),IF($I43=給与表!$K$12,J43+給与表!$K$10*(P$2-給与表!$T$4+1),IF($I43=給与表!$L$12,J43+給与表!$L$10*(P$2-給与表!$T$4+1),(J43/K43+給与表!$M$10)*Q43)))))))))</f>
        <v/>
      </c>
      <c r="Q43" s="392"/>
      <c r="R43" s="357"/>
      <c r="S43" s="357"/>
      <c r="T43" s="357"/>
      <c r="U43" s="227" t="str">
        <f t="shared" si="1"/>
        <v/>
      </c>
      <c r="V43" s="224" t="str">
        <f>IF(給与表!$T$4&gt;V$2,"",IF($H43&lt;V$2,"",IF($E43&gt;V$2,"",IF($E43=V$2,IF($I43=給与表!$J$12,給与表!$J$13,IF($I43=給与表!$K$12,給与表!$K$13,IF($I43=給与表!$L$12,給与表!$L$13,給与表!$M$13*W43))),IF($E43&lt;V$2,IF(P43="",IF($I43=給与表!$J$12,SUMIFS(給与表!$P$13:$P$52,給与表!$B$13:$B$52,V$2-$E43)+給与表!$J$10*(V$2-給与表!$T$4+1),IF($I43=給与表!$K$12,SUMIFS(給与表!$Q$13:$Q$52,給与表!$B$13:$B$52,V$2-$E43)+給与表!$K$10*(V$2-給与表!$T$4+1),IF($I43=給与表!$L$12,SUMIFS(給与表!$R$13:$R$52,給与表!$B$13:$B$52,V$2-$E43)+給与表!$L$10*(V$2-給与表!$T$4+1),(SUMIFS(給与表!$S$13:$S$52,給与表!$B$13:$B$52,V$2-$E43)+給与表!$M$10*(V$2-給与表!$T$4+1))*W43))),IF($I43=給与表!$J$12,P43+給与表!$J$10*(V$2-給与表!$T$4+1),IF($I43=給与表!$K$12,P43+給与表!$K$10*(V$2-給与表!$T$4+1),IF($I43=給与表!$L$12,P43+給与表!$L$10*(V$2-給与表!$T$4+1),(P43/Q43+給与表!$M$10)*W43)))))))))</f>
        <v/>
      </c>
      <c r="W43" s="392"/>
      <c r="X43" s="357"/>
      <c r="Y43" s="357"/>
      <c r="Z43" s="357"/>
      <c r="AA43" s="227" t="str">
        <f t="shared" si="2"/>
        <v/>
      </c>
      <c r="AB43" s="224" t="str">
        <f>IF(給与表!$T$4&gt;AB$2,"",IF($H43&lt;AB$2,"",IF($E43&gt;AB$2,"",IF($E43=AB$2,IF($I43=給与表!$J$12,給与表!$J$13,IF($I43=給与表!$K$12,給与表!$K$13,IF($I43=給与表!$L$12,給与表!$L$13,給与表!$M$13*AC43))),IF($E43&lt;AB$2,IF(V43="",IF($I43=給与表!$J$12,SUMIFS(給与表!$P$13:$P$52,給与表!$B$13:$B$52,AB$2-$E43)+給与表!$J$10*(AB$2-給与表!$T$4+1),IF($I43=給与表!$K$12,SUMIFS(給与表!$Q$13:$Q$52,給与表!$B$13:$B$52,AB$2-$E43)+給与表!$K$10*(AB$2-給与表!$T$4+1),IF($I43=給与表!$L$12,SUMIFS(給与表!$R$13:$R$52,給与表!$B$13:$B$52,AB$2-$E43)+給与表!$L$10*(AB$2-給与表!$T$4+1),(SUMIFS(給与表!$S$13:$S$52,給与表!$B$13:$B$52,AB$2-$E43)+給与表!$M$10*(AB$2-給与表!$T$4+1))*AC43))),IF($I43=給与表!$J$12,V43+給与表!$J$10*(AB$2-給与表!$T$4+1),IF($I43=給与表!$K$12,V43+給与表!$K$10*(AB$2-給与表!$T$4+1),IF($I43=給与表!$L$12,V43+給与表!$L$10*(AB$2-給与表!$T$4+1),(V43/W43+給与表!$M$10)*AC43)))))))))</f>
        <v/>
      </c>
      <c r="AC43" s="392"/>
      <c r="AD43" s="357"/>
      <c r="AE43" s="357"/>
      <c r="AF43" s="357"/>
      <c r="AG43" s="227" t="str">
        <f t="shared" si="3"/>
        <v/>
      </c>
      <c r="AH43" s="224" t="str">
        <f>IF(給与表!$T$4&gt;AH$2,"",IF($H43&lt;AH$2,"",IF($E43&gt;AH$2,"",IF($E43=AH$2,IF($I43=給与表!$J$12,給与表!$J$13,IF($I43=給与表!$K$12,給与表!$K$13,IF($I43=給与表!$L$12,給与表!$L$13,給与表!$M$13*AI43))),IF($E43&lt;AH$2,IF(AB43="",IF($I43=給与表!$J$12,SUMIFS(給与表!$P$13:$P$52,給与表!$B$13:$B$52,AH$2-$E43)+給与表!$J$10*(AH$2-給与表!$T$4+1),IF($I43=給与表!$K$12,SUMIFS(給与表!$Q$13:$Q$52,給与表!$B$13:$B$52,AH$2-$E43)+給与表!$K$10*(AH$2-給与表!$T$4+1),IF($I43=給与表!$L$12,SUMIFS(給与表!$R$13:$R$52,給与表!$B$13:$B$52,AH$2-$E43)+給与表!$L$10*(AH$2-給与表!$T$4+1),(SUMIFS(給与表!$S$13:$S$52,給与表!$B$13:$B$52,AH$2-$E43)+給与表!$M$10*(AH$2-給与表!$T$4+1))*AI43))),IF($I43=給与表!$J$12,AB43+給与表!$J$10*(AH$2-給与表!$T$4+1),IF($I43=給与表!$K$12,AB43+給与表!$K$10*(AH$2-給与表!$T$4+1),IF($I43=給与表!$L$12,AB43+給与表!$L$10*(AH$2-給与表!$T$4+1),(AB43/AC43+給与表!$M$10)*AI43)))))))))</f>
        <v/>
      </c>
      <c r="AI43" s="392"/>
      <c r="AJ43" s="357"/>
      <c r="AK43" s="357"/>
      <c r="AL43" s="357"/>
      <c r="AM43" s="227" t="str">
        <f t="shared" si="4"/>
        <v/>
      </c>
      <c r="AN43" s="224" t="str">
        <f>IF(給与表!$T$4&gt;AN$2,"",IF($H43&lt;AN$2,"",IF($E43&gt;AN$2,"",IF($E43=AN$2,IF($I43=給与表!$J$12,給与表!$J$13,IF($I43=給与表!$K$12,給与表!$K$13,IF($I43=給与表!$L$12,給与表!$L$13,給与表!$M$13*AO43))),IF($E43&lt;AN$2,IF(AH43="",IF($I43=給与表!$J$12,SUMIFS(給与表!$P$13:$P$52,給与表!$B$13:$B$52,AN$2-$E43)+給与表!$J$10*(AN$2-給与表!$T$4+1),IF($I43=給与表!$K$12,SUMIFS(給与表!$Q$13:$Q$52,給与表!$B$13:$B$52,AN$2-$E43)+給与表!$K$10*(AN$2-給与表!$T$4+1),IF($I43=給与表!$L$12,SUMIFS(給与表!$R$13:$R$52,給与表!$B$13:$B$52,AN$2-$E43)+給与表!$L$10*(AN$2-給与表!$T$4+1),(SUMIFS(給与表!$S$13:$S$52,給与表!$B$13:$B$52,AN$2-$E43)+給与表!$M$10*(AN$2-給与表!$T$4+1))*AO43))),IF($I43=給与表!$J$12,AH43+給与表!$J$10*(AN$2-給与表!$T$4+1),IF($I43=給与表!$K$12,AH43+給与表!$K$10*(AN$2-給与表!$T$4+1),IF($I43=給与表!$L$12,AH43+給与表!$L$10*(AN$2-給与表!$T$4+1),(AH43/AI43+給与表!$M$10)*AO43)))))))))</f>
        <v/>
      </c>
      <c r="AO43" s="392"/>
      <c r="AP43" s="357"/>
      <c r="AQ43" s="357"/>
      <c r="AR43" s="357"/>
      <c r="AS43" s="227" t="str">
        <f t="shared" si="5"/>
        <v/>
      </c>
      <c r="AT43" s="224" t="str">
        <f>IF(給与表!$T$4&gt;AT$2,"",IF($H43&lt;AT$2,"",IF($E43&gt;AT$2,"",IF($E43=AT$2,IF($I43=給与表!$J$12,給与表!$J$13,IF($I43=給与表!$K$12,給与表!$K$13,IF($I43=給与表!$L$12,給与表!$L$13,給与表!$M$13*AU43))),IF($E43&lt;AT$2,IF(AN43="",IF($I43=給与表!$J$12,SUMIFS(給与表!$P$13:$P$52,給与表!$B$13:$B$52,AT$2-$E43)+給与表!$J$10*(AT$2-給与表!$T$4+1),IF($I43=給与表!$K$12,SUMIFS(給与表!$Q$13:$Q$52,給与表!$B$13:$B$52,AT$2-$E43)+給与表!$K$10*(AT$2-給与表!$T$4+1),IF($I43=給与表!$L$12,SUMIFS(給与表!$R$13:$R$52,給与表!$B$13:$B$52,AT$2-$E43)+給与表!$L$10*(AT$2-給与表!$T$4+1),(SUMIFS(給与表!$S$13:$S$52,給与表!$B$13:$B$52,AT$2-$E43)+給与表!$M$10*(AT$2-給与表!$T$4+1))*AU43))),IF($I43=給与表!$J$12,AN43+給与表!$J$10*(AT$2-給与表!$T$4+1),IF($I43=給与表!$K$12,AN43+給与表!$K$10*(AT$2-給与表!$T$4+1),IF($I43=給与表!$L$12,AN43+給与表!$L$10*(AT$2-給与表!$T$4+1),(AN43/AO43+給与表!$M$10)*AU43)))))))))</f>
        <v/>
      </c>
      <c r="AU43" s="392"/>
      <c r="AV43" s="357"/>
      <c r="AW43" s="357"/>
      <c r="AX43" s="357"/>
      <c r="AY43" s="227" t="str">
        <f t="shared" si="6"/>
        <v/>
      </c>
      <c r="AZ43" s="224" t="str">
        <f>IF(給与表!$T$4&gt;AZ$2,"",IF($H43&lt;AZ$2,"",IF($E43&gt;AZ$2,"",IF($E43=AZ$2,IF($I43=給与表!$J$12,給与表!$J$13,IF($I43=給与表!$K$12,給与表!$K$13,IF($I43=給与表!$L$12,給与表!$L$13,給与表!$M$13*BA43))),IF($E43&lt;AZ$2,IF(AT43="",IF($I43=給与表!$J$12,SUMIFS(給与表!$P$13:$P$52,給与表!$B$13:$B$52,AZ$2-$E43)+給与表!$J$10*(AZ$2-給与表!$T$4+1),IF($I43=給与表!$K$12,SUMIFS(給与表!$Q$13:$Q$52,給与表!$B$13:$B$52,AZ$2-$E43)+給与表!$K$10*(AZ$2-給与表!$T$4+1),IF($I43=給与表!$L$12,SUMIFS(給与表!$R$13:$R$52,給与表!$B$13:$B$52,AZ$2-$E43)+給与表!$L$10*(AZ$2-給与表!$T$4+1),(SUMIFS(給与表!$S$13:$S$52,給与表!$B$13:$B$52,AZ$2-$E43)+給与表!$M$10*(AZ$2-給与表!$T$4+1))*BA43))),IF($I43=給与表!$J$12,AT43+給与表!$J$10*(AZ$2-給与表!$T$4+1),IF($I43=給与表!$K$12,AT43+給与表!$K$10*(AZ$2-給与表!$T$4+1),IF($I43=給与表!$L$12,AT43+給与表!$L$10*(AZ$2-給与表!$T$4+1),(AT43/AU43+給与表!$M$10)*BA43)))))))))</f>
        <v/>
      </c>
      <c r="BA43" s="392"/>
      <c r="BB43" s="357"/>
      <c r="BC43" s="357"/>
      <c r="BD43" s="357"/>
      <c r="BE43" s="227" t="str">
        <f t="shared" si="7"/>
        <v/>
      </c>
      <c r="BF43" s="224" t="str">
        <f>IF(給与表!$T$4&gt;BF$2,"",IF($H43&lt;BF$2,"",IF($E43&gt;BF$2,"",IF($E43=BF$2,IF($I43=給与表!$J$12,給与表!$J$13,IF($I43=給与表!$K$12,給与表!$K$13,IF($I43=給与表!$L$12,給与表!$L$13,給与表!$M$13*BG43))),IF($E43&lt;BF$2,IF(AZ43="",IF($I43=給与表!$J$12,SUMIFS(給与表!$P$13:$P$52,給与表!$B$13:$B$52,BF$2-$E43)+給与表!$J$10*(BF$2-給与表!$T$4+1),IF($I43=給与表!$K$12,SUMIFS(給与表!$Q$13:$Q$52,給与表!$B$13:$B$52,BF$2-$E43)+給与表!$K$10*(BF$2-給与表!$T$4+1),IF($I43=給与表!$L$12,SUMIFS(給与表!$R$13:$R$52,給与表!$B$13:$B$52,BF$2-$E43)+給与表!$L$10*(BF$2-給与表!$T$4+1),(SUMIFS(給与表!$S$13:$S$52,給与表!$B$13:$B$52,BF$2-$E43)+給与表!$M$10*(BF$2-給与表!$T$4+1))*BG43))),IF($I43=給与表!$J$12,AZ43+給与表!$J$10*(BF$2-給与表!$T$4+1),IF($I43=給与表!$K$12,AZ43+給与表!$K$10*(BF$2-給与表!$T$4+1),IF($I43=給与表!$L$12,AZ43+給与表!$L$10*(BF$2-給与表!$T$4+1),(AZ43/BA43+給与表!$M$10)*BG43)))))))))</f>
        <v/>
      </c>
      <c r="BG43" s="392"/>
      <c r="BH43" s="357"/>
      <c r="BI43" s="357"/>
      <c r="BJ43" s="357"/>
      <c r="BK43" s="227" t="str">
        <f t="shared" si="8"/>
        <v/>
      </c>
      <c r="BL43" s="224" t="str">
        <f>IF(給与表!$T$4&gt;BL$2,"",IF($H43&lt;BL$2,"",IF($E43&gt;BL$2,"",IF($E43=BL$2,IF($I43=給与表!$J$12,給与表!$J$13,IF($I43=給与表!$K$12,給与表!$K$13,IF($I43=給与表!$L$12,給与表!$L$13,給与表!$M$13*BM43))),IF($E43&lt;BL$2,IF(BF43="",IF($I43=給与表!$J$12,SUMIFS(給与表!$P$13:$P$52,給与表!$B$13:$B$52,BL$2-$E43)+給与表!$J$10*(BL$2-給与表!$T$4+1),IF($I43=給与表!$K$12,SUMIFS(給与表!$Q$13:$Q$52,給与表!$B$13:$B$52,BL$2-$E43)+給与表!$K$10*(BL$2-給与表!$T$4+1),IF($I43=給与表!$L$12,SUMIFS(給与表!$R$13:$R$52,給与表!$B$13:$B$52,BL$2-$E43)+給与表!$L$10*(BL$2-給与表!$T$4+1),(SUMIFS(給与表!$S$13:$S$52,給与表!$B$13:$B$52,BL$2-$E43)+給与表!$M$10*(BL$2-給与表!$T$4+1))*BM43))),IF($I43=給与表!$J$12,BF43+給与表!$J$10*(BL$2-給与表!$T$4+1),IF($I43=給与表!$K$12,BF43+給与表!$K$10*(BL$2-給与表!$T$4+1),IF($I43=給与表!$L$12,BF43+給与表!$L$10*(BL$2-給与表!$T$4+1),(BF43/BG43+給与表!$M$10)*BM43)))))))))</f>
        <v/>
      </c>
      <c r="BM43" s="392"/>
      <c r="BN43" s="357"/>
      <c r="BO43" s="357"/>
      <c r="BP43" s="357"/>
      <c r="BQ43" s="227" t="str">
        <f t="shared" si="9"/>
        <v/>
      </c>
    </row>
    <row r="44" spans="1:69">
      <c r="A44" s="20">
        <f t="shared" si="10"/>
        <v>39</v>
      </c>
      <c r="B44" s="359"/>
      <c r="C44" s="358"/>
      <c r="D44" s="359"/>
      <c r="E44" s="6" t="str">
        <f t="shared" si="11"/>
        <v/>
      </c>
      <c r="F44" s="358"/>
      <c r="G44" s="358"/>
      <c r="H44" s="6" t="str">
        <f t="shared" si="12"/>
        <v/>
      </c>
      <c r="I44" s="361"/>
      <c r="J44" s="224" t="str">
        <f>IF(給与表!$T$4&gt;J$2,"",IF($H44&lt;J$2,"",IF($E44&gt;J$2,"",IF($E44=J$2,IF($I44=給与表!$J$12,給与表!$J$13,IF($I44=給与表!$K$12,給与表!$K$13,IF($I44=給与表!$L$12,給与表!$L$13,給与表!$M$13*K44))),IF($E44&lt;J$2,IF($I44=給与表!$J$12,SUMIFS(給与表!$P$13:$P$52,給与表!$B$13:$B$52,J$2-$E44)+給与表!$J$10*(J$2-給与表!$T$4+1),IF($I44=給与表!$K$12,SUMIFS(給与表!$Q$13:$Q$52,給与表!$B$13:$B$52,J$2-$E44)+給与表!$K$10*(J$2-給与表!$T$4+1),IF($I44=給与表!$L$12,SUMIFS(給与表!$R$13:$R$52,給与表!$B$13:$B$52,J$2-$E44)+給与表!$L$10*(J$2-給与表!$T$4+1),(SUMIFS(給与表!$S$13:$S$52,給与表!$B$13:$B$52,J$2-$E44)+給与表!$M$10*(J$2-給与表!$T$4+1))*K44))))))))</f>
        <v/>
      </c>
      <c r="K44" s="392"/>
      <c r="L44" s="357"/>
      <c r="M44" s="357"/>
      <c r="N44" s="357"/>
      <c r="O44" s="227" t="str">
        <f t="shared" si="0"/>
        <v/>
      </c>
      <c r="P44" s="224" t="str">
        <f>IF(給与表!$T$4&gt;P$2,"",IF($H44&lt;P$2,"",IF($E44&gt;P$2,"",IF($E44=P$2,IF($I44=給与表!$J$12,給与表!$J$13,IF($I44=給与表!$K$12,給与表!$K$13,IF($I44=給与表!$L$12,給与表!$L$13,給与表!$M$13*Q44))),IF($E44&lt;P$2,IF(J44="",IF($I44=給与表!$J$12,SUMIFS(給与表!$P$13:$P$52,給与表!$B$13:$B$52,P$2-$E44)+給与表!$J$10*(P$2-給与表!$T$4+1),IF($I44=給与表!$K$12,SUMIFS(給与表!$Q$13:$Q$52,給与表!$B$13:$B$52,P$2-$E44)+給与表!$K$10*(P$2-給与表!$T$4+1),IF($I44=給与表!$L$12,SUMIFS(給与表!$R$13:$R$52,給与表!$B$13:$B$52,P$2-$E44)+給与表!$L$10*(P$2-給与表!$T$4+1),(SUMIFS(給与表!$S$13:$S$52,給与表!$B$13:$B$52,P$2-$E44)+給与表!$M$10*(P$2-給与表!$T$4+1))*Q44))),IF($I44=給与表!$J$12,J44+給与表!$J$10*(P$2-給与表!$T$4+1),IF($I44=給与表!$K$12,J44+給与表!$K$10*(P$2-給与表!$T$4+1),IF($I44=給与表!$L$12,J44+給与表!$L$10*(P$2-給与表!$T$4+1),(J44/K44+給与表!$M$10)*Q44)))))))))</f>
        <v/>
      </c>
      <c r="Q44" s="392"/>
      <c r="R44" s="357"/>
      <c r="S44" s="357"/>
      <c r="T44" s="357"/>
      <c r="U44" s="227" t="str">
        <f t="shared" si="1"/>
        <v/>
      </c>
      <c r="V44" s="224" t="str">
        <f>IF(給与表!$T$4&gt;V$2,"",IF($H44&lt;V$2,"",IF($E44&gt;V$2,"",IF($E44=V$2,IF($I44=給与表!$J$12,給与表!$J$13,IF($I44=給与表!$K$12,給与表!$K$13,IF($I44=給与表!$L$12,給与表!$L$13,給与表!$M$13*W44))),IF($E44&lt;V$2,IF(P44="",IF($I44=給与表!$J$12,SUMIFS(給与表!$P$13:$P$52,給与表!$B$13:$B$52,V$2-$E44)+給与表!$J$10*(V$2-給与表!$T$4+1),IF($I44=給与表!$K$12,SUMIFS(給与表!$Q$13:$Q$52,給与表!$B$13:$B$52,V$2-$E44)+給与表!$K$10*(V$2-給与表!$T$4+1),IF($I44=給与表!$L$12,SUMIFS(給与表!$R$13:$R$52,給与表!$B$13:$B$52,V$2-$E44)+給与表!$L$10*(V$2-給与表!$T$4+1),(SUMIFS(給与表!$S$13:$S$52,給与表!$B$13:$B$52,V$2-$E44)+給与表!$M$10*(V$2-給与表!$T$4+1))*W44))),IF($I44=給与表!$J$12,P44+給与表!$J$10*(V$2-給与表!$T$4+1),IF($I44=給与表!$K$12,P44+給与表!$K$10*(V$2-給与表!$T$4+1),IF($I44=給与表!$L$12,P44+給与表!$L$10*(V$2-給与表!$T$4+1),(P44/Q44+給与表!$M$10)*W44)))))))))</f>
        <v/>
      </c>
      <c r="W44" s="392"/>
      <c r="X44" s="357"/>
      <c r="Y44" s="357"/>
      <c r="Z44" s="357"/>
      <c r="AA44" s="227" t="str">
        <f t="shared" si="2"/>
        <v/>
      </c>
      <c r="AB44" s="224" t="str">
        <f>IF(給与表!$T$4&gt;AB$2,"",IF($H44&lt;AB$2,"",IF($E44&gt;AB$2,"",IF($E44=AB$2,IF($I44=給与表!$J$12,給与表!$J$13,IF($I44=給与表!$K$12,給与表!$K$13,IF($I44=給与表!$L$12,給与表!$L$13,給与表!$M$13*AC44))),IF($E44&lt;AB$2,IF(V44="",IF($I44=給与表!$J$12,SUMIFS(給与表!$P$13:$P$52,給与表!$B$13:$B$52,AB$2-$E44)+給与表!$J$10*(AB$2-給与表!$T$4+1),IF($I44=給与表!$K$12,SUMIFS(給与表!$Q$13:$Q$52,給与表!$B$13:$B$52,AB$2-$E44)+給与表!$K$10*(AB$2-給与表!$T$4+1),IF($I44=給与表!$L$12,SUMIFS(給与表!$R$13:$R$52,給与表!$B$13:$B$52,AB$2-$E44)+給与表!$L$10*(AB$2-給与表!$T$4+1),(SUMIFS(給与表!$S$13:$S$52,給与表!$B$13:$B$52,AB$2-$E44)+給与表!$M$10*(AB$2-給与表!$T$4+1))*AC44))),IF($I44=給与表!$J$12,V44+給与表!$J$10*(AB$2-給与表!$T$4+1),IF($I44=給与表!$K$12,V44+給与表!$K$10*(AB$2-給与表!$T$4+1),IF($I44=給与表!$L$12,V44+給与表!$L$10*(AB$2-給与表!$T$4+1),(V44/W44+給与表!$M$10)*AC44)))))))))</f>
        <v/>
      </c>
      <c r="AC44" s="392"/>
      <c r="AD44" s="357"/>
      <c r="AE44" s="357"/>
      <c r="AF44" s="357"/>
      <c r="AG44" s="227" t="str">
        <f t="shared" si="3"/>
        <v/>
      </c>
      <c r="AH44" s="224" t="str">
        <f>IF(給与表!$T$4&gt;AH$2,"",IF($H44&lt;AH$2,"",IF($E44&gt;AH$2,"",IF($E44=AH$2,IF($I44=給与表!$J$12,給与表!$J$13,IF($I44=給与表!$K$12,給与表!$K$13,IF($I44=給与表!$L$12,給与表!$L$13,給与表!$M$13*AI44))),IF($E44&lt;AH$2,IF(AB44="",IF($I44=給与表!$J$12,SUMIFS(給与表!$P$13:$P$52,給与表!$B$13:$B$52,AH$2-$E44)+給与表!$J$10*(AH$2-給与表!$T$4+1),IF($I44=給与表!$K$12,SUMIFS(給与表!$Q$13:$Q$52,給与表!$B$13:$B$52,AH$2-$E44)+給与表!$K$10*(AH$2-給与表!$T$4+1),IF($I44=給与表!$L$12,SUMIFS(給与表!$R$13:$R$52,給与表!$B$13:$B$52,AH$2-$E44)+給与表!$L$10*(AH$2-給与表!$T$4+1),(SUMIFS(給与表!$S$13:$S$52,給与表!$B$13:$B$52,AH$2-$E44)+給与表!$M$10*(AH$2-給与表!$T$4+1))*AI44))),IF($I44=給与表!$J$12,AB44+給与表!$J$10*(AH$2-給与表!$T$4+1),IF($I44=給与表!$K$12,AB44+給与表!$K$10*(AH$2-給与表!$T$4+1),IF($I44=給与表!$L$12,AB44+給与表!$L$10*(AH$2-給与表!$T$4+1),(AB44/AC44+給与表!$M$10)*AI44)))))))))</f>
        <v/>
      </c>
      <c r="AI44" s="392"/>
      <c r="AJ44" s="357"/>
      <c r="AK44" s="357"/>
      <c r="AL44" s="357"/>
      <c r="AM44" s="227" t="str">
        <f t="shared" si="4"/>
        <v/>
      </c>
      <c r="AN44" s="224" t="str">
        <f>IF(給与表!$T$4&gt;AN$2,"",IF($H44&lt;AN$2,"",IF($E44&gt;AN$2,"",IF($E44=AN$2,IF($I44=給与表!$J$12,給与表!$J$13,IF($I44=給与表!$K$12,給与表!$K$13,IF($I44=給与表!$L$12,給与表!$L$13,給与表!$M$13*AO44))),IF($E44&lt;AN$2,IF(AH44="",IF($I44=給与表!$J$12,SUMIFS(給与表!$P$13:$P$52,給与表!$B$13:$B$52,AN$2-$E44)+給与表!$J$10*(AN$2-給与表!$T$4+1),IF($I44=給与表!$K$12,SUMIFS(給与表!$Q$13:$Q$52,給与表!$B$13:$B$52,AN$2-$E44)+給与表!$K$10*(AN$2-給与表!$T$4+1),IF($I44=給与表!$L$12,SUMIFS(給与表!$R$13:$R$52,給与表!$B$13:$B$52,AN$2-$E44)+給与表!$L$10*(AN$2-給与表!$T$4+1),(SUMIFS(給与表!$S$13:$S$52,給与表!$B$13:$B$52,AN$2-$E44)+給与表!$M$10*(AN$2-給与表!$T$4+1))*AO44))),IF($I44=給与表!$J$12,AH44+給与表!$J$10*(AN$2-給与表!$T$4+1),IF($I44=給与表!$K$12,AH44+給与表!$K$10*(AN$2-給与表!$T$4+1),IF($I44=給与表!$L$12,AH44+給与表!$L$10*(AN$2-給与表!$T$4+1),(AH44/AI44+給与表!$M$10)*AO44)))))))))</f>
        <v/>
      </c>
      <c r="AO44" s="392"/>
      <c r="AP44" s="357"/>
      <c r="AQ44" s="357"/>
      <c r="AR44" s="357"/>
      <c r="AS44" s="227" t="str">
        <f t="shared" si="5"/>
        <v/>
      </c>
      <c r="AT44" s="224" t="str">
        <f>IF(給与表!$T$4&gt;AT$2,"",IF($H44&lt;AT$2,"",IF($E44&gt;AT$2,"",IF($E44=AT$2,IF($I44=給与表!$J$12,給与表!$J$13,IF($I44=給与表!$K$12,給与表!$K$13,IF($I44=給与表!$L$12,給与表!$L$13,給与表!$M$13*AU44))),IF($E44&lt;AT$2,IF(AN44="",IF($I44=給与表!$J$12,SUMIFS(給与表!$P$13:$P$52,給与表!$B$13:$B$52,AT$2-$E44)+給与表!$J$10*(AT$2-給与表!$T$4+1),IF($I44=給与表!$K$12,SUMIFS(給与表!$Q$13:$Q$52,給与表!$B$13:$B$52,AT$2-$E44)+給与表!$K$10*(AT$2-給与表!$T$4+1),IF($I44=給与表!$L$12,SUMIFS(給与表!$R$13:$R$52,給与表!$B$13:$B$52,AT$2-$E44)+給与表!$L$10*(AT$2-給与表!$T$4+1),(SUMIFS(給与表!$S$13:$S$52,給与表!$B$13:$B$52,AT$2-$E44)+給与表!$M$10*(AT$2-給与表!$T$4+1))*AU44))),IF($I44=給与表!$J$12,AN44+給与表!$J$10*(AT$2-給与表!$T$4+1),IF($I44=給与表!$K$12,AN44+給与表!$K$10*(AT$2-給与表!$T$4+1),IF($I44=給与表!$L$12,AN44+給与表!$L$10*(AT$2-給与表!$T$4+1),(AN44/AO44+給与表!$M$10)*AU44)))))))))</f>
        <v/>
      </c>
      <c r="AU44" s="392"/>
      <c r="AV44" s="357"/>
      <c r="AW44" s="357"/>
      <c r="AX44" s="357"/>
      <c r="AY44" s="227" t="str">
        <f t="shared" si="6"/>
        <v/>
      </c>
      <c r="AZ44" s="224" t="str">
        <f>IF(給与表!$T$4&gt;AZ$2,"",IF($H44&lt;AZ$2,"",IF($E44&gt;AZ$2,"",IF($E44=AZ$2,IF($I44=給与表!$J$12,給与表!$J$13,IF($I44=給与表!$K$12,給与表!$K$13,IF($I44=給与表!$L$12,給与表!$L$13,給与表!$M$13*BA44))),IF($E44&lt;AZ$2,IF(AT44="",IF($I44=給与表!$J$12,SUMIFS(給与表!$P$13:$P$52,給与表!$B$13:$B$52,AZ$2-$E44)+給与表!$J$10*(AZ$2-給与表!$T$4+1),IF($I44=給与表!$K$12,SUMIFS(給与表!$Q$13:$Q$52,給与表!$B$13:$B$52,AZ$2-$E44)+給与表!$K$10*(AZ$2-給与表!$T$4+1),IF($I44=給与表!$L$12,SUMIFS(給与表!$R$13:$R$52,給与表!$B$13:$B$52,AZ$2-$E44)+給与表!$L$10*(AZ$2-給与表!$T$4+1),(SUMIFS(給与表!$S$13:$S$52,給与表!$B$13:$B$52,AZ$2-$E44)+給与表!$M$10*(AZ$2-給与表!$T$4+1))*BA44))),IF($I44=給与表!$J$12,AT44+給与表!$J$10*(AZ$2-給与表!$T$4+1),IF($I44=給与表!$K$12,AT44+給与表!$K$10*(AZ$2-給与表!$T$4+1),IF($I44=給与表!$L$12,AT44+給与表!$L$10*(AZ$2-給与表!$T$4+1),(AT44/AU44+給与表!$M$10)*BA44)))))))))</f>
        <v/>
      </c>
      <c r="BA44" s="392"/>
      <c r="BB44" s="357"/>
      <c r="BC44" s="357"/>
      <c r="BD44" s="357"/>
      <c r="BE44" s="227" t="str">
        <f t="shared" si="7"/>
        <v/>
      </c>
      <c r="BF44" s="224" t="str">
        <f>IF(給与表!$T$4&gt;BF$2,"",IF($H44&lt;BF$2,"",IF($E44&gt;BF$2,"",IF($E44=BF$2,IF($I44=給与表!$J$12,給与表!$J$13,IF($I44=給与表!$K$12,給与表!$K$13,IF($I44=給与表!$L$12,給与表!$L$13,給与表!$M$13*BG44))),IF($E44&lt;BF$2,IF(AZ44="",IF($I44=給与表!$J$12,SUMIFS(給与表!$P$13:$P$52,給与表!$B$13:$B$52,BF$2-$E44)+給与表!$J$10*(BF$2-給与表!$T$4+1),IF($I44=給与表!$K$12,SUMIFS(給与表!$Q$13:$Q$52,給与表!$B$13:$B$52,BF$2-$E44)+給与表!$K$10*(BF$2-給与表!$T$4+1),IF($I44=給与表!$L$12,SUMIFS(給与表!$R$13:$R$52,給与表!$B$13:$B$52,BF$2-$E44)+給与表!$L$10*(BF$2-給与表!$T$4+1),(SUMIFS(給与表!$S$13:$S$52,給与表!$B$13:$B$52,BF$2-$E44)+給与表!$M$10*(BF$2-給与表!$T$4+1))*BG44))),IF($I44=給与表!$J$12,AZ44+給与表!$J$10*(BF$2-給与表!$T$4+1),IF($I44=給与表!$K$12,AZ44+給与表!$K$10*(BF$2-給与表!$T$4+1),IF($I44=給与表!$L$12,AZ44+給与表!$L$10*(BF$2-給与表!$T$4+1),(AZ44/BA44+給与表!$M$10)*BG44)))))))))</f>
        <v/>
      </c>
      <c r="BG44" s="392"/>
      <c r="BH44" s="357"/>
      <c r="BI44" s="357"/>
      <c r="BJ44" s="357"/>
      <c r="BK44" s="227" t="str">
        <f t="shared" si="8"/>
        <v/>
      </c>
      <c r="BL44" s="224" t="str">
        <f>IF(給与表!$T$4&gt;BL$2,"",IF($H44&lt;BL$2,"",IF($E44&gt;BL$2,"",IF($E44=BL$2,IF($I44=給与表!$J$12,給与表!$J$13,IF($I44=給与表!$K$12,給与表!$K$13,IF($I44=給与表!$L$12,給与表!$L$13,給与表!$M$13*BM44))),IF($E44&lt;BL$2,IF(BF44="",IF($I44=給与表!$J$12,SUMIFS(給与表!$P$13:$P$52,給与表!$B$13:$B$52,BL$2-$E44)+給与表!$J$10*(BL$2-給与表!$T$4+1),IF($I44=給与表!$K$12,SUMIFS(給与表!$Q$13:$Q$52,給与表!$B$13:$B$52,BL$2-$E44)+給与表!$K$10*(BL$2-給与表!$T$4+1),IF($I44=給与表!$L$12,SUMIFS(給与表!$R$13:$R$52,給与表!$B$13:$B$52,BL$2-$E44)+給与表!$L$10*(BL$2-給与表!$T$4+1),(SUMIFS(給与表!$S$13:$S$52,給与表!$B$13:$B$52,BL$2-$E44)+給与表!$M$10*(BL$2-給与表!$T$4+1))*BM44))),IF($I44=給与表!$J$12,BF44+給与表!$J$10*(BL$2-給与表!$T$4+1),IF($I44=給与表!$K$12,BF44+給与表!$K$10*(BL$2-給与表!$T$4+1),IF($I44=給与表!$L$12,BF44+給与表!$L$10*(BL$2-給与表!$T$4+1),(BF44/BG44+給与表!$M$10)*BM44)))))))))</f>
        <v/>
      </c>
      <c r="BM44" s="392"/>
      <c r="BN44" s="357"/>
      <c r="BO44" s="357"/>
      <c r="BP44" s="357"/>
      <c r="BQ44" s="227" t="str">
        <f t="shared" si="9"/>
        <v/>
      </c>
    </row>
    <row r="45" spans="1:69">
      <c r="A45" s="20">
        <f t="shared" si="10"/>
        <v>40</v>
      </c>
      <c r="B45" s="359"/>
      <c r="C45" s="358"/>
      <c r="D45" s="359"/>
      <c r="E45" s="6" t="str">
        <f t="shared" si="11"/>
        <v/>
      </c>
      <c r="F45" s="358"/>
      <c r="G45" s="358"/>
      <c r="H45" s="6" t="str">
        <f t="shared" si="12"/>
        <v/>
      </c>
      <c r="I45" s="361"/>
      <c r="J45" s="224" t="str">
        <f>IF(給与表!$T$4&gt;J$2,"",IF($H45&lt;J$2,"",IF($E45&gt;J$2,"",IF($E45=J$2,IF($I45=給与表!$J$12,給与表!$J$13,IF($I45=給与表!$K$12,給与表!$K$13,IF($I45=給与表!$L$12,給与表!$L$13,給与表!$M$13*K45))),IF($E45&lt;J$2,IF($I45=給与表!$J$12,SUMIFS(給与表!$P$13:$P$52,給与表!$B$13:$B$52,J$2-$E45)+給与表!$J$10*(J$2-給与表!$T$4+1),IF($I45=給与表!$K$12,SUMIFS(給与表!$Q$13:$Q$52,給与表!$B$13:$B$52,J$2-$E45)+給与表!$K$10*(J$2-給与表!$T$4+1),IF($I45=給与表!$L$12,SUMIFS(給与表!$R$13:$R$52,給与表!$B$13:$B$52,J$2-$E45)+給与表!$L$10*(J$2-給与表!$T$4+1),(SUMIFS(給与表!$S$13:$S$52,給与表!$B$13:$B$52,J$2-$E45)+給与表!$M$10*(J$2-給与表!$T$4+1))*K45))))))))</f>
        <v/>
      </c>
      <c r="K45" s="392"/>
      <c r="L45" s="357"/>
      <c r="M45" s="357"/>
      <c r="N45" s="357"/>
      <c r="O45" s="227" t="str">
        <f t="shared" si="0"/>
        <v/>
      </c>
      <c r="P45" s="224" t="str">
        <f>IF(給与表!$T$4&gt;P$2,"",IF($H45&lt;P$2,"",IF($E45&gt;P$2,"",IF($E45=P$2,IF($I45=給与表!$J$12,給与表!$J$13,IF($I45=給与表!$K$12,給与表!$K$13,IF($I45=給与表!$L$12,給与表!$L$13,給与表!$M$13*Q45))),IF($E45&lt;P$2,IF(J45="",IF($I45=給与表!$J$12,SUMIFS(給与表!$P$13:$P$52,給与表!$B$13:$B$52,P$2-$E45)+給与表!$J$10*(P$2-給与表!$T$4+1),IF($I45=給与表!$K$12,SUMIFS(給与表!$Q$13:$Q$52,給与表!$B$13:$B$52,P$2-$E45)+給与表!$K$10*(P$2-給与表!$T$4+1),IF($I45=給与表!$L$12,SUMIFS(給与表!$R$13:$R$52,給与表!$B$13:$B$52,P$2-$E45)+給与表!$L$10*(P$2-給与表!$T$4+1),(SUMIFS(給与表!$S$13:$S$52,給与表!$B$13:$B$52,P$2-$E45)+給与表!$M$10*(P$2-給与表!$T$4+1))*Q45))),IF($I45=給与表!$J$12,J45+給与表!$J$10*(P$2-給与表!$T$4+1),IF($I45=給与表!$K$12,J45+給与表!$K$10*(P$2-給与表!$T$4+1),IF($I45=給与表!$L$12,J45+給与表!$L$10*(P$2-給与表!$T$4+1),(J45/K45+給与表!$M$10)*Q45)))))))))</f>
        <v/>
      </c>
      <c r="Q45" s="392"/>
      <c r="R45" s="357"/>
      <c r="S45" s="357"/>
      <c r="T45" s="357"/>
      <c r="U45" s="227" t="str">
        <f t="shared" si="1"/>
        <v/>
      </c>
      <c r="V45" s="224" t="str">
        <f>IF(給与表!$T$4&gt;V$2,"",IF($H45&lt;V$2,"",IF($E45&gt;V$2,"",IF($E45=V$2,IF($I45=給与表!$J$12,給与表!$J$13,IF($I45=給与表!$K$12,給与表!$K$13,IF($I45=給与表!$L$12,給与表!$L$13,給与表!$M$13*W45))),IF($E45&lt;V$2,IF(P45="",IF($I45=給与表!$J$12,SUMIFS(給与表!$P$13:$P$52,給与表!$B$13:$B$52,V$2-$E45)+給与表!$J$10*(V$2-給与表!$T$4+1),IF($I45=給与表!$K$12,SUMIFS(給与表!$Q$13:$Q$52,給与表!$B$13:$B$52,V$2-$E45)+給与表!$K$10*(V$2-給与表!$T$4+1),IF($I45=給与表!$L$12,SUMIFS(給与表!$R$13:$R$52,給与表!$B$13:$B$52,V$2-$E45)+給与表!$L$10*(V$2-給与表!$T$4+1),(SUMIFS(給与表!$S$13:$S$52,給与表!$B$13:$B$52,V$2-$E45)+給与表!$M$10*(V$2-給与表!$T$4+1))*W45))),IF($I45=給与表!$J$12,P45+給与表!$J$10*(V$2-給与表!$T$4+1),IF($I45=給与表!$K$12,P45+給与表!$K$10*(V$2-給与表!$T$4+1),IF($I45=給与表!$L$12,P45+給与表!$L$10*(V$2-給与表!$T$4+1),(P45/Q45+給与表!$M$10)*W45)))))))))</f>
        <v/>
      </c>
      <c r="W45" s="392"/>
      <c r="X45" s="357"/>
      <c r="Y45" s="357"/>
      <c r="Z45" s="357"/>
      <c r="AA45" s="227" t="str">
        <f t="shared" si="2"/>
        <v/>
      </c>
      <c r="AB45" s="224" t="str">
        <f>IF(給与表!$T$4&gt;AB$2,"",IF($H45&lt;AB$2,"",IF($E45&gt;AB$2,"",IF($E45=AB$2,IF($I45=給与表!$J$12,給与表!$J$13,IF($I45=給与表!$K$12,給与表!$K$13,IF($I45=給与表!$L$12,給与表!$L$13,給与表!$M$13*AC45))),IF($E45&lt;AB$2,IF(V45="",IF($I45=給与表!$J$12,SUMIFS(給与表!$P$13:$P$52,給与表!$B$13:$B$52,AB$2-$E45)+給与表!$J$10*(AB$2-給与表!$T$4+1),IF($I45=給与表!$K$12,SUMIFS(給与表!$Q$13:$Q$52,給与表!$B$13:$B$52,AB$2-$E45)+給与表!$K$10*(AB$2-給与表!$T$4+1),IF($I45=給与表!$L$12,SUMIFS(給与表!$R$13:$R$52,給与表!$B$13:$B$52,AB$2-$E45)+給与表!$L$10*(AB$2-給与表!$T$4+1),(SUMIFS(給与表!$S$13:$S$52,給与表!$B$13:$B$52,AB$2-$E45)+給与表!$M$10*(AB$2-給与表!$T$4+1))*AC45))),IF($I45=給与表!$J$12,V45+給与表!$J$10*(AB$2-給与表!$T$4+1),IF($I45=給与表!$K$12,V45+給与表!$K$10*(AB$2-給与表!$T$4+1),IF($I45=給与表!$L$12,V45+給与表!$L$10*(AB$2-給与表!$T$4+1),(V45/W45+給与表!$M$10)*AC45)))))))))</f>
        <v/>
      </c>
      <c r="AC45" s="392"/>
      <c r="AD45" s="357"/>
      <c r="AE45" s="357"/>
      <c r="AF45" s="357"/>
      <c r="AG45" s="227" t="str">
        <f t="shared" si="3"/>
        <v/>
      </c>
      <c r="AH45" s="224" t="str">
        <f>IF(給与表!$T$4&gt;AH$2,"",IF($H45&lt;AH$2,"",IF($E45&gt;AH$2,"",IF($E45=AH$2,IF($I45=給与表!$J$12,給与表!$J$13,IF($I45=給与表!$K$12,給与表!$K$13,IF($I45=給与表!$L$12,給与表!$L$13,給与表!$M$13*AI45))),IF($E45&lt;AH$2,IF(AB45="",IF($I45=給与表!$J$12,SUMIFS(給与表!$P$13:$P$52,給与表!$B$13:$B$52,AH$2-$E45)+給与表!$J$10*(AH$2-給与表!$T$4+1),IF($I45=給与表!$K$12,SUMIFS(給与表!$Q$13:$Q$52,給与表!$B$13:$B$52,AH$2-$E45)+給与表!$K$10*(AH$2-給与表!$T$4+1),IF($I45=給与表!$L$12,SUMIFS(給与表!$R$13:$R$52,給与表!$B$13:$B$52,AH$2-$E45)+給与表!$L$10*(AH$2-給与表!$T$4+1),(SUMIFS(給与表!$S$13:$S$52,給与表!$B$13:$B$52,AH$2-$E45)+給与表!$M$10*(AH$2-給与表!$T$4+1))*AI45))),IF($I45=給与表!$J$12,AB45+給与表!$J$10*(AH$2-給与表!$T$4+1),IF($I45=給与表!$K$12,AB45+給与表!$K$10*(AH$2-給与表!$T$4+1),IF($I45=給与表!$L$12,AB45+給与表!$L$10*(AH$2-給与表!$T$4+1),(AB45/AC45+給与表!$M$10)*AI45)))))))))</f>
        <v/>
      </c>
      <c r="AI45" s="392"/>
      <c r="AJ45" s="357"/>
      <c r="AK45" s="357"/>
      <c r="AL45" s="357"/>
      <c r="AM45" s="227" t="str">
        <f t="shared" si="4"/>
        <v/>
      </c>
      <c r="AN45" s="224" t="str">
        <f>IF(給与表!$T$4&gt;AN$2,"",IF($H45&lt;AN$2,"",IF($E45&gt;AN$2,"",IF($E45=AN$2,IF($I45=給与表!$J$12,給与表!$J$13,IF($I45=給与表!$K$12,給与表!$K$13,IF($I45=給与表!$L$12,給与表!$L$13,給与表!$M$13*AO45))),IF($E45&lt;AN$2,IF(AH45="",IF($I45=給与表!$J$12,SUMIFS(給与表!$P$13:$P$52,給与表!$B$13:$B$52,AN$2-$E45)+給与表!$J$10*(AN$2-給与表!$T$4+1),IF($I45=給与表!$K$12,SUMIFS(給与表!$Q$13:$Q$52,給与表!$B$13:$B$52,AN$2-$E45)+給与表!$K$10*(AN$2-給与表!$T$4+1),IF($I45=給与表!$L$12,SUMIFS(給与表!$R$13:$R$52,給与表!$B$13:$B$52,AN$2-$E45)+給与表!$L$10*(AN$2-給与表!$T$4+1),(SUMIFS(給与表!$S$13:$S$52,給与表!$B$13:$B$52,AN$2-$E45)+給与表!$M$10*(AN$2-給与表!$T$4+1))*AO45))),IF($I45=給与表!$J$12,AH45+給与表!$J$10*(AN$2-給与表!$T$4+1),IF($I45=給与表!$K$12,AH45+給与表!$K$10*(AN$2-給与表!$T$4+1),IF($I45=給与表!$L$12,AH45+給与表!$L$10*(AN$2-給与表!$T$4+1),(AH45/AI45+給与表!$M$10)*AO45)))))))))</f>
        <v/>
      </c>
      <c r="AO45" s="392"/>
      <c r="AP45" s="357"/>
      <c r="AQ45" s="357"/>
      <c r="AR45" s="357"/>
      <c r="AS45" s="227" t="str">
        <f t="shared" si="5"/>
        <v/>
      </c>
      <c r="AT45" s="224" t="str">
        <f>IF(給与表!$T$4&gt;AT$2,"",IF($H45&lt;AT$2,"",IF($E45&gt;AT$2,"",IF($E45=AT$2,IF($I45=給与表!$J$12,給与表!$J$13,IF($I45=給与表!$K$12,給与表!$K$13,IF($I45=給与表!$L$12,給与表!$L$13,給与表!$M$13*AU45))),IF($E45&lt;AT$2,IF(AN45="",IF($I45=給与表!$J$12,SUMIFS(給与表!$P$13:$P$52,給与表!$B$13:$B$52,AT$2-$E45)+給与表!$J$10*(AT$2-給与表!$T$4+1),IF($I45=給与表!$K$12,SUMIFS(給与表!$Q$13:$Q$52,給与表!$B$13:$B$52,AT$2-$E45)+給与表!$K$10*(AT$2-給与表!$T$4+1),IF($I45=給与表!$L$12,SUMIFS(給与表!$R$13:$R$52,給与表!$B$13:$B$52,AT$2-$E45)+給与表!$L$10*(AT$2-給与表!$T$4+1),(SUMIFS(給与表!$S$13:$S$52,給与表!$B$13:$B$52,AT$2-$E45)+給与表!$M$10*(AT$2-給与表!$T$4+1))*AU45))),IF($I45=給与表!$J$12,AN45+給与表!$J$10*(AT$2-給与表!$T$4+1),IF($I45=給与表!$K$12,AN45+給与表!$K$10*(AT$2-給与表!$T$4+1),IF($I45=給与表!$L$12,AN45+給与表!$L$10*(AT$2-給与表!$T$4+1),(AN45/AO45+給与表!$M$10)*AU45)))))))))</f>
        <v/>
      </c>
      <c r="AU45" s="392"/>
      <c r="AV45" s="357"/>
      <c r="AW45" s="357"/>
      <c r="AX45" s="357"/>
      <c r="AY45" s="227" t="str">
        <f t="shared" si="6"/>
        <v/>
      </c>
      <c r="AZ45" s="224" t="str">
        <f>IF(給与表!$T$4&gt;AZ$2,"",IF($H45&lt;AZ$2,"",IF($E45&gt;AZ$2,"",IF($E45=AZ$2,IF($I45=給与表!$J$12,給与表!$J$13,IF($I45=給与表!$K$12,給与表!$K$13,IF($I45=給与表!$L$12,給与表!$L$13,給与表!$M$13*BA45))),IF($E45&lt;AZ$2,IF(AT45="",IF($I45=給与表!$J$12,SUMIFS(給与表!$P$13:$P$52,給与表!$B$13:$B$52,AZ$2-$E45)+給与表!$J$10*(AZ$2-給与表!$T$4+1),IF($I45=給与表!$K$12,SUMIFS(給与表!$Q$13:$Q$52,給与表!$B$13:$B$52,AZ$2-$E45)+給与表!$K$10*(AZ$2-給与表!$T$4+1),IF($I45=給与表!$L$12,SUMIFS(給与表!$R$13:$R$52,給与表!$B$13:$B$52,AZ$2-$E45)+給与表!$L$10*(AZ$2-給与表!$T$4+1),(SUMIFS(給与表!$S$13:$S$52,給与表!$B$13:$B$52,AZ$2-$E45)+給与表!$M$10*(AZ$2-給与表!$T$4+1))*BA45))),IF($I45=給与表!$J$12,AT45+給与表!$J$10*(AZ$2-給与表!$T$4+1),IF($I45=給与表!$K$12,AT45+給与表!$K$10*(AZ$2-給与表!$T$4+1),IF($I45=給与表!$L$12,AT45+給与表!$L$10*(AZ$2-給与表!$T$4+1),(AT45/AU45+給与表!$M$10)*BA45)))))))))</f>
        <v/>
      </c>
      <c r="BA45" s="392"/>
      <c r="BB45" s="357"/>
      <c r="BC45" s="357"/>
      <c r="BD45" s="357"/>
      <c r="BE45" s="227" t="str">
        <f t="shared" si="7"/>
        <v/>
      </c>
      <c r="BF45" s="224" t="str">
        <f>IF(給与表!$T$4&gt;BF$2,"",IF($H45&lt;BF$2,"",IF($E45&gt;BF$2,"",IF($E45=BF$2,IF($I45=給与表!$J$12,給与表!$J$13,IF($I45=給与表!$K$12,給与表!$K$13,IF($I45=給与表!$L$12,給与表!$L$13,給与表!$M$13*BG45))),IF($E45&lt;BF$2,IF(AZ45="",IF($I45=給与表!$J$12,SUMIFS(給与表!$P$13:$P$52,給与表!$B$13:$B$52,BF$2-$E45)+給与表!$J$10*(BF$2-給与表!$T$4+1),IF($I45=給与表!$K$12,SUMIFS(給与表!$Q$13:$Q$52,給与表!$B$13:$B$52,BF$2-$E45)+給与表!$K$10*(BF$2-給与表!$T$4+1),IF($I45=給与表!$L$12,SUMIFS(給与表!$R$13:$R$52,給与表!$B$13:$B$52,BF$2-$E45)+給与表!$L$10*(BF$2-給与表!$T$4+1),(SUMIFS(給与表!$S$13:$S$52,給与表!$B$13:$B$52,BF$2-$E45)+給与表!$M$10*(BF$2-給与表!$T$4+1))*BG45))),IF($I45=給与表!$J$12,AZ45+給与表!$J$10*(BF$2-給与表!$T$4+1),IF($I45=給与表!$K$12,AZ45+給与表!$K$10*(BF$2-給与表!$T$4+1),IF($I45=給与表!$L$12,AZ45+給与表!$L$10*(BF$2-給与表!$T$4+1),(AZ45/BA45+給与表!$M$10)*BG45)))))))))</f>
        <v/>
      </c>
      <c r="BG45" s="392"/>
      <c r="BH45" s="357"/>
      <c r="BI45" s="357"/>
      <c r="BJ45" s="357"/>
      <c r="BK45" s="227" t="str">
        <f t="shared" si="8"/>
        <v/>
      </c>
      <c r="BL45" s="224" t="str">
        <f>IF(給与表!$T$4&gt;BL$2,"",IF($H45&lt;BL$2,"",IF($E45&gt;BL$2,"",IF($E45=BL$2,IF($I45=給与表!$J$12,給与表!$J$13,IF($I45=給与表!$K$12,給与表!$K$13,IF($I45=給与表!$L$12,給与表!$L$13,給与表!$M$13*BM45))),IF($E45&lt;BL$2,IF(BF45="",IF($I45=給与表!$J$12,SUMIFS(給与表!$P$13:$P$52,給与表!$B$13:$B$52,BL$2-$E45)+給与表!$J$10*(BL$2-給与表!$T$4+1),IF($I45=給与表!$K$12,SUMIFS(給与表!$Q$13:$Q$52,給与表!$B$13:$B$52,BL$2-$E45)+給与表!$K$10*(BL$2-給与表!$T$4+1),IF($I45=給与表!$L$12,SUMIFS(給与表!$R$13:$R$52,給与表!$B$13:$B$52,BL$2-$E45)+給与表!$L$10*(BL$2-給与表!$T$4+1),(SUMIFS(給与表!$S$13:$S$52,給与表!$B$13:$B$52,BL$2-$E45)+給与表!$M$10*(BL$2-給与表!$T$4+1))*BM45))),IF($I45=給与表!$J$12,BF45+給与表!$J$10*(BL$2-給与表!$T$4+1),IF($I45=給与表!$K$12,BF45+給与表!$K$10*(BL$2-給与表!$T$4+1),IF($I45=給与表!$L$12,BF45+給与表!$L$10*(BL$2-給与表!$T$4+1),(BF45/BG45+給与表!$M$10)*BM45)))))))))</f>
        <v/>
      </c>
      <c r="BM45" s="392"/>
      <c r="BN45" s="357"/>
      <c r="BO45" s="357"/>
      <c r="BP45" s="357"/>
      <c r="BQ45" s="227" t="str">
        <f t="shared" si="9"/>
        <v/>
      </c>
    </row>
    <row r="46" spans="1:69">
      <c r="A46" s="20">
        <f t="shared" si="10"/>
        <v>41</v>
      </c>
      <c r="B46" s="359"/>
      <c r="C46" s="358"/>
      <c r="D46" s="359"/>
      <c r="E46" s="6" t="str">
        <f t="shared" si="11"/>
        <v/>
      </c>
      <c r="F46" s="358"/>
      <c r="G46" s="359"/>
      <c r="H46" s="6" t="str">
        <f t="shared" si="12"/>
        <v/>
      </c>
      <c r="I46" s="361"/>
      <c r="J46" s="224" t="str">
        <f>IF(給与表!$T$4&gt;J$2,"",IF($H46&lt;J$2,"",IF($E46&gt;J$2,"",IF($E46=J$2,IF($I46=給与表!$J$12,給与表!$J$13,IF($I46=給与表!$K$12,給与表!$K$13,IF($I46=給与表!$L$12,給与表!$L$13,給与表!$M$13*K46))),IF($E46&lt;J$2,IF($I46=給与表!$J$12,SUMIFS(給与表!$P$13:$P$52,給与表!$B$13:$B$52,J$2-$E46)+給与表!$J$10*(J$2-給与表!$T$4+1),IF($I46=給与表!$K$12,SUMIFS(給与表!$Q$13:$Q$52,給与表!$B$13:$B$52,J$2-$E46)+給与表!$K$10*(J$2-給与表!$T$4+1),IF($I46=給与表!$L$12,SUMIFS(給与表!$R$13:$R$52,給与表!$B$13:$B$52,J$2-$E46)+給与表!$L$10*(J$2-給与表!$T$4+1),(SUMIFS(給与表!$S$13:$S$52,給与表!$B$13:$B$52,J$2-$E46)+給与表!$M$10*(J$2-給与表!$T$4+1))*K46))))))))</f>
        <v/>
      </c>
      <c r="K46" s="392"/>
      <c r="L46" s="357"/>
      <c r="M46" s="357"/>
      <c r="N46" s="357"/>
      <c r="O46" s="227" t="str">
        <f t="shared" si="0"/>
        <v/>
      </c>
      <c r="P46" s="224" t="str">
        <f>IF(給与表!$T$4&gt;P$2,"",IF($H46&lt;P$2,"",IF($E46&gt;P$2,"",IF($E46=P$2,IF($I46=給与表!$J$12,給与表!$J$13,IF($I46=給与表!$K$12,給与表!$K$13,IF($I46=給与表!$L$12,給与表!$L$13,給与表!$M$13*Q46))),IF($E46&lt;P$2,IF(J46="",IF($I46=給与表!$J$12,SUMIFS(給与表!$P$13:$P$52,給与表!$B$13:$B$52,P$2-$E46)+給与表!$J$10*(P$2-給与表!$T$4+1),IF($I46=給与表!$K$12,SUMIFS(給与表!$Q$13:$Q$52,給与表!$B$13:$B$52,P$2-$E46)+給与表!$K$10*(P$2-給与表!$T$4+1),IF($I46=給与表!$L$12,SUMIFS(給与表!$R$13:$R$52,給与表!$B$13:$B$52,P$2-$E46)+給与表!$L$10*(P$2-給与表!$T$4+1),(SUMIFS(給与表!$S$13:$S$52,給与表!$B$13:$B$52,P$2-$E46)+給与表!$M$10*(P$2-給与表!$T$4+1))*Q46))),IF($I46=給与表!$J$12,J46+給与表!$J$10*(P$2-給与表!$T$4+1),IF($I46=給与表!$K$12,J46+給与表!$K$10*(P$2-給与表!$T$4+1),IF($I46=給与表!$L$12,J46+給与表!$L$10*(P$2-給与表!$T$4+1),(J46/K46+給与表!$M$10)*Q46)))))))))</f>
        <v/>
      </c>
      <c r="Q46" s="392"/>
      <c r="R46" s="357"/>
      <c r="S46" s="357"/>
      <c r="T46" s="357"/>
      <c r="U46" s="227" t="str">
        <f t="shared" si="1"/>
        <v/>
      </c>
      <c r="V46" s="224" t="str">
        <f>IF(給与表!$T$4&gt;V$2,"",IF($H46&lt;V$2,"",IF($E46&gt;V$2,"",IF($E46=V$2,IF($I46=給与表!$J$12,給与表!$J$13,IF($I46=給与表!$K$12,給与表!$K$13,IF($I46=給与表!$L$12,給与表!$L$13,給与表!$M$13*W46))),IF($E46&lt;V$2,IF(P46="",IF($I46=給与表!$J$12,SUMIFS(給与表!$P$13:$P$52,給与表!$B$13:$B$52,V$2-$E46)+給与表!$J$10*(V$2-給与表!$T$4+1),IF($I46=給与表!$K$12,SUMIFS(給与表!$Q$13:$Q$52,給与表!$B$13:$B$52,V$2-$E46)+給与表!$K$10*(V$2-給与表!$T$4+1),IF($I46=給与表!$L$12,SUMIFS(給与表!$R$13:$R$52,給与表!$B$13:$B$52,V$2-$E46)+給与表!$L$10*(V$2-給与表!$T$4+1),(SUMIFS(給与表!$S$13:$S$52,給与表!$B$13:$B$52,V$2-$E46)+給与表!$M$10*(V$2-給与表!$T$4+1))*W46))),IF($I46=給与表!$J$12,P46+給与表!$J$10*(V$2-給与表!$T$4+1),IF($I46=給与表!$K$12,P46+給与表!$K$10*(V$2-給与表!$T$4+1),IF($I46=給与表!$L$12,P46+給与表!$L$10*(V$2-給与表!$T$4+1),(P46/Q46+給与表!$M$10)*W46)))))))))</f>
        <v/>
      </c>
      <c r="W46" s="392"/>
      <c r="X46" s="357"/>
      <c r="Y46" s="357"/>
      <c r="Z46" s="357"/>
      <c r="AA46" s="227" t="str">
        <f t="shared" si="2"/>
        <v/>
      </c>
      <c r="AB46" s="224" t="str">
        <f>IF(給与表!$T$4&gt;AB$2,"",IF($H46&lt;AB$2,"",IF($E46&gt;AB$2,"",IF($E46=AB$2,IF($I46=給与表!$J$12,給与表!$J$13,IF($I46=給与表!$K$12,給与表!$K$13,IF($I46=給与表!$L$12,給与表!$L$13,給与表!$M$13*AC46))),IF($E46&lt;AB$2,IF(V46="",IF($I46=給与表!$J$12,SUMIFS(給与表!$P$13:$P$52,給与表!$B$13:$B$52,AB$2-$E46)+給与表!$J$10*(AB$2-給与表!$T$4+1),IF($I46=給与表!$K$12,SUMIFS(給与表!$Q$13:$Q$52,給与表!$B$13:$B$52,AB$2-$E46)+給与表!$K$10*(AB$2-給与表!$T$4+1),IF($I46=給与表!$L$12,SUMIFS(給与表!$R$13:$R$52,給与表!$B$13:$B$52,AB$2-$E46)+給与表!$L$10*(AB$2-給与表!$T$4+1),(SUMIFS(給与表!$S$13:$S$52,給与表!$B$13:$B$52,AB$2-$E46)+給与表!$M$10*(AB$2-給与表!$T$4+1))*AC46))),IF($I46=給与表!$J$12,V46+給与表!$J$10*(AB$2-給与表!$T$4+1),IF($I46=給与表!$K$12,V46+給与表!$K$10*(AB$2-給与表!$T$4+1),IF($I46=給与表!$L$12,V46+給与表!$L$10*(AB$2-給与表!$T$4+1),(V46/W46+給与表!$M$10)*AC46)))))))))</f>
        <v/>
      </c>
      <c r="AC46" s="392"/>
      <c r="AD46" s="357"/>
      <c r="AE46" s="357"/>
      <c r="AF46" s="357"/>
      <c r="AG46" s="227" t="str">
        <f t="shared" si="3"/>
        <v/>
      </c>
      <c r="AH46" s="224" t="str">
        <f>IF(給与表!$T$4&gt;AH$2,"",IF($H46&lt;AH$2,"",IF($E46&gt;AH$2,"",IF($E46=AH$2,IF($I46=給与表!$J$12,給与表!$J$13,IF($I46=給与表!$K$12,給与表!$K$13,IF($I46=給与表!$L$12,給与表!$L$13,給与表!$M$13*AI46))),IF($E46&lt;AH$2,IF(AB46="",IF($I46=給与表!$J$12,SUMIFS(給与表!$P$13:$P$52,給与表!$B$13:$B$52,AH$2-$E46)+給与表!$J$10*(AH$2-給与表!$T$4+1),IF($I46=給与表!$K$12,SUMIFS(給与表!$Q$13:$Q$52,給与表!$B$13:$B$52,AH$2-$E46)+給与表!$K$10*(AH$2-給与表!$T$4+1),IF($I46=給与表!$L$12,SUMIFS(給与表!$R$13:$R$52,給与表!$B$13:$B$52,AH$2-$E46)+給与表!$L$10*(AH$2-給与表!$T$4+1),(SUMIFS(給与表!$S$13:$S$52,給与表!$B$13:$B$52,AH$2-$E46)+給与表!$M$10*(AH$2-給与表!$T$4+1))*AI46))),IF($I46=給与表!$J$12,AB46+給与表!$J$10*(AH$2-給与表!$T$4+1),IF($I46=給与表!$K$12,AB46+給与表!$K$10*(AH$2-給与表!$T$4+1),IF($I46=給与表!$L$12,AB46+給与表!$L$10*(AH$2-給与表!$T$4+1),(AB46/AC46+給与表!$M$10)*AI46)))))))))</f>
        <v/>
      </c>
      <c r="AI46" s="392"/>
      <c r="AJ46" s="357"/>
      <c r="AK46" s="357"/>
      <c r="AL46" s="357"/>
      <c r="AM46" s="227" t="str">
        <f t="shared" si="4"/>
        <v/>
      </c>
      <c r="AN46" s="224" t="str">
        <f>IF(給与表!$T$4&gt;AN$2,"",IF($H46&lt;AN$2,"",IF($E46&gt;AN$2,"",IF($E46=AN$2,IF($I46=給与表!$J$12,給与表!$J$13,IF($I46=給与表!$K$12,給与表!$K$13,IF($I46=給与表!$L$12,給与表!$L$13,給与表!$M$13*AO46))),IF($E46&lt;AN$2,IF(AH46="",IF($I46=給与表!$J$12,SUMIFS(給与表!$P$13:$P$52,給与表!$B$13:$B$52,AN$2-$E46)+給与表!$J$10*(AN$2-給与表!$T$4+1),IF($I46=給与表!$K$12,SUMIFS(給与表!$Q$13:$Q$52,給与表!$B$13:$B$52,AN$2-$E46)+給与表!$K$10*(AN$2-給与表!$T$4+1),IF($I46=給与表!$L$12,SUMIFS(給与表!$R$13:$R$52,給与表!$B$13:$B$52,AN$2-$E46)+給与表!$L$10*(AN$2-給与表!$T$4+1),(SUMIFS(給与表!$S$13:$S$52,給与表!$B$13:$B$52,AN$2-$E46)+給与表!$M$10*(AN$2-給与表!$T$4+1))*AO46))),IF($I46=給与表!$J$12,AH46+給与表!$J$10*(AN$2-給与表!$T$4+1),IF($I46=給与表!$K$12,AH46+給与表!$K$10*(AN$2-給与表!$T$4+1),IF($I46=給与表!$L$12,AH46+給与表!$L$10*(AN$2-給与表!$T$4+1),(AH46/AI46+給与表!$M$10)*AO46)))))))))</f>
        <v/>
      </c>
      <c r="AO46" s="392"/>
      <c r="AP46" s="357"/>
      <c r="AQ46" s="357"/>
      <c r="AR46" s="357"/>
      <c r="AS46" s="227" t="str">
        <f t="shared" si="5"/>
        <v/>
      </c>
      <c r="AT46" s="224" t="str">
        <f>IF(給与表!$T$4&gt;AT$2,"",IF($H46&lt;AT$2,"",IF($E46&gt;AT$2,"",IF($E46=AT$2,IF($I46=給与表!$J$12,給与表!$J$13,IF($I46=給与表!$K$12,給与表!$K$13,IF($I46=給与表!$L$12,給与表!$L$13,給与表!$M$13*AU46))),IF($E46&lt;AT$2,IF(AN46="",IF($I46=給与表!$J$12,SUMIFS(給与表!$P$13:$P$52,給与表!$B$13:$B$52,AT$2-$E46)+給与表!$J$10*(AT$2-給与表!$T$4+1),IF($I46=給与表!$K$12,SUMIFS(給与表!$Q$13:$Q$52,給与表!$B$13:$B$52,AT$2-$E46)+給与表!$K$10*(AT$2-給与表!$T$4+1),IF($I46=給与表!$L$12,SUMIFS(給与表!$R$13:$R$52,給与表!$B$13:$B$52,AT$2-$E46)+給与表!$L$10*(AT$2-給与表!$T$4+1),(SUMIFS(給与表!$S$13:$S$52,給与表!$B$13:$B$52,AT$2-$E46)+給与表!$M$10*(AT$2-給与表!$T$4+1))*AU46))),IF($I46=給与表!$J$12,AN46+給与表!$J$10*(AT$2-給与表!$T$4+1),IF($I46=給与表!$K$12,AN46+給与表!$K$10*(AT$2-給与表!$T$4+1),IF($I46=給与表!$L$12,AN46+給与表!$L$10*(AT$2-給与表!$T$4+1),(AN46/AO46+給与表!$M$10)*AU46)))))))))</f>
        <v/>
      </c>
      <c r="AU46" s="392"/>
      <c r="AV46" s="357"/>
      <c r="AW46" s="357"/>
      <c r="AX46" s="357"/>
      <c r="AY46" s="227" t="str">
        <f t="shared" si="6"/>
        <v/>
      </c>
      <c r="AZ46" s="224" t="str">
        <f>IF(給与表!$T$4&gt;AZ$2,"",IF($H46&lt;AZ$2,"",IF($E46&gt;AZ$2,"",IF($E46=AZ$2,IF($I46=給与表!$J$12,給与表!$J$13,IF($I46=給与表!$K$12,給与表!$K$13,IF($I46=給与表!$L$12,給与表!$L$13,給与表!$M$13*BA46))),IF($E46&lt;AZ$2,IF(AT46="",IF($I46=給与表!$J$12,SUMIFS(給与表!$P$13:$P$52,給与表!$B$13:$B$52,AZ$2-$E46)+給与表!$J$10*(AZ$2-給与表!$T$4+1),IF($I46=給与表!$K$12,SUMIFS(給与表!$Q$13:$Q$52,給与表!$B$13:$B$52,AZ$2-$E46)+給与表!$K$10*(AZ$2-給与表!$T$4+1),IF($I46=給与表!$L$12,SUMIFS(給与表!$R$13:$R$52,給与表!$B$13:$B$52,AZ$2-$E46)+給与表!$L$10*(AZ$2-給与表!$T$4+1),(SUMIFS(給与表!$S$13:$S$52,給与表!$B$13:$B$52,AZ$2-$E46)+給与表!$M$10*(AZ$2-給与表!$T$4+1))*BA46))),IF($I46=給与表!$J$12,AT46+給与表!$J$10*(AZ$2-給与表!$T$4+1),IF($I46=給与表!$K$12,AT46+給与表!$K$10*(AZ$2-給与表!$T$4+1),IF($I46=給与表!$L$12,AT46+給与表!$L$10*(AZ$2-給与表!$T$4+1),(AT46/AU46+給与表!$M$10)*BA46)))))))))</f>
        <v/>
      </c>
      <c r="BA46" s="392"/>
      <c r="BB46" s="357"/>
      <c r="BC46" s="357"/>
      <c r="BD46" s="357"/>
      <c r="BE46" s="227" t="str">
        <f t="shared" si="7"/>
        <v/>
      </c>
      <c r="BF46" s="224" t="str">
        <f>IF(給与表!$T$4&gt;BF$2,"",IF($H46&lt;BF$2,"",IF($E46&gt;BF$2,"",IF($E46=BF$2,IF($I46=給与表!$J$12,給与表!$J$13,IF($I46=給与表!$K$12,給与表!$K$13,IF($I46=給与表!$L$12,給与表!$L$13,給与表!$M$13*BG46))),IF($E46&lt;BF$2,IF(AZ46="",IF($I46=給与表!$J$12,SUMIFS(給与表!$P$13:$P$52,給与表!$B$13:$B$52,BF$2-$E46)+給与表!$J$10*(BF$2-給与表!$T$4+1),IF($I46=給与表!$K$12,SUMIFS(給与表!$Q$13:$Q$52,給与表!$B$13:$B$52,BF$2-$E46)+給与表!$K$10*(BF$2-給与表!$T$4+1),IF($I46=給与表!$L$12,SUMIFS(給与表!$R$13:$R$52,給与表!$B$13:$B$52,BF$2-$E46)+給与表!$L$10*(BF$2-給与表!$T$4+1),(SUMIFS(給与表!$S$13:$S$52,給与表!$B$13:$B$52,BF$2-$E46)+給与表!$M$10*(BF$2-給与表!$T$4+1))*BG46))),IF($I46=給与表!$J$12,AZ46+給与表!$J$10*(BF$2-給与表!$T$4+1),IF($I46=給与表!$K$12,AZ46+給与表!$K$10*(BF$2-給与表!$T$4+1),IF($I46=給与表!$L$12,AZ46+給与表!$L$10*(BF$2-給与表!$T$4+1),(AZ46/BA46+給与表!$M$10)*BG46)))))))))</f>
        <v/>
      </c>
      <c r="BG46" s="392"/>
      <c r="BH46" s="357"/>
      <c r="BI46" s="357"/>
      <c r="BJ46" s="357"/>
      <c r="BK46" s="227" t="str">
        <f t="shared" si="8"/>
        <v/>
      </c>
      <c r="BL46" s="224" t="str">
        <f>IF(給与表!$T$4&gt;BL$2,"",IF($H46&lt;BL$2,"",IF($E46&gt;BL$2,"",IF($E46=BL$2,IF($I46=給与表!$J$12,給与表!$J$13,IF($I46=給与表!$K$12,給与表!$K$13,IF($I46=給与表!$L$12,給与表!$L$13,給与表!$M$13*BM46))),IF($E46&lt;BL$2,IF(BF46="",IF($I46=給与表!$J$12,SUMIFS(給与表!$P$13:$P$52,給与表!$B$13:$B$52,BL$2-$E46)+給与表!$J$10*(BL$2-給与表!$T$4+1),IF($I46=給与表!$K$12,SUMIFS(給与表!$Q$13:$Q$52,給与表!$B$13:$B$52,BL$2-$E46)+給与表!$K$10*(BL$2-給与表!$T$4+1),IF($I46=給与表!$L$12,SUMIFS(給与表!$R$13:$R$52,給与表!$B$13:$B$52,BL$2-$E46)+給与表!$L$10*(BL$2-給与表!$T$4+1),(SUMIFS(給与表!$S$13:$S$52,給与表!$B$13:$B$52,BL$2-$E46)+給与表!$M$10*(BL$2-給与表!$T$4+1))*BM46))),IF($I46=給与表!$J$12,BF46+給与表!$J$10*(BL$2-給与表!$T$4+1),IF($I46=給与表!$K$12,BF46+給与表!$K$10*(BL$2-給与表!$T$4+1),IF($I46=給与表!$L$12,BF46+給与表!$L$10*(BL$2-給与表!$T$4+1),(BF46/BG46+給与表!$M$10)*BM46)))))))))</f>
        <v/>
      </c>
      <c r="BM46" s="392"/>
      <c r="BN46" s="357"/>
      <c r="BO46" s="357"/>
      <c r="BP46" s="357"/>
      <c r="BQ46" s="227" t="str">
        <f t="shared" si="9"/>
        <v/>
      </c>
    </row>
    <row r="47" spans="1:69">
      <c r="A47" s="20">
        <f t="shared" si="10"/>
        <v>42</v>
      </c>
      <c r="B47" s="359"/>
      <c r="C47" s="358"/>
      <c r="D47" s="359"/>
      <c r="E47" s="6" t="str">
        <f t="shared" si="11"/>
        <v/>
      </c>
      <c r="F47" s="358"/>
      <c r="G47" s="359"/>
      <c r="H47" s="6" t="str">
        <f t="shared" si="12"/>
        <v/>
      </c>
      <c r="I47" s="361"/>
      <c r="J47" s="224" t="str">
        <f>IF(給与表!$T$4&gt;J$2,"",IF($H47&lt;J$2,"",IF($E47&gt;J$2,"",IF($E47=J$2,IF($I47=給与表!$J$12,給与表!$J$13,IF($I47=給与表!$K$12,給与表!$K$13,IF($I47=給与表!$L$12,給与表!$L$13,給与表!$M$13*K47))),IF($E47&lt;J$2,IF($I47=給与表!$J$12,SUMIFS(給与表!$P$13:$P$52,給与表!$B$13:$B$52,J$2-$E47)+給与表!$J$10*(J$2-給与表!$T$4+1),IF($I47=給与表!$K$12,SUMIFS(給与表!$Q$13:$Q$52,給与表!$B$13:$B$52,J$2-$E47)+給与表!$K$10*(J$2-給与表!$T$4+1),IF($I47=給与表!$L$12,SUMIFS(給与表!$R$13:$R$52,給与表!$B$13:$B$52,J$2-$E47)+給与表!$L$10*(J$2-給与表!$T$4+1),(SUMIFS(給与表!$S$13:$S$52,給与表!$B$13:$B$52,J$2-$E47)+給与表!$M$10*(J$2-給与表!$T$4+1))*K47))))))))</f>
        <v/>
      </c>
      <c r="K47" s="392"/>
      <c r="L47" s="357"/>
      <c r="M47" s="357"/>
      <c r="N47" s="357"/>
      <c r="O47" s="227" t="str">
        <f t="shared" si="0"/>
        <v/>
      </c>
      <c r="P47" s="224" t="str">
        <f>IF(給与表!$T$4&gt;P$2,"",IF($H47&lt;P$2,"",IF($E47&gt;P$2,"",IF($E47=P$2,IF($I47=給与表!$J$12,給与表!$J$13,IF($I47=給与表!$K$12,給与表!$K$13,IF($I47=給与表!$L$12,給与表!$L$13,給与表!$M$13*Q47))),IF($E47&lt;P$2,IF(J47="",IF($I47=給与表!$J$12,SUMIFS(給与表!$P$13:$P$52,給与表!$B$13:$B$52,P$2-$E47)+給与表!$J$10*(P$2-給与表!$T$4+1),IF($I47=給与表!$K$12,SUMIFS(給与表!$Q$13:$Q$52,給与表!$B$13:$B$52,P$2-$E47)+給与表!$K$10*(P$2-給与表!$T$4+1),IF($I47=給与表!$L$12,SUMIFS(給与表!$R$13:$R$52,給与表!$B$13:$B$52,P$2-$E47)+給与表!$L$10*(P$2-給与表!$T$4+1),(SUMIFS(給与表!$S$13:$S$52,給与表!$B$13:$B$52,P$2-$E47)+給与表!$M$10*(P$2-給与表!$T$4+1))*Q47))),IF($I47=給与表!$J$12,J47+給与表!$J$10*(P$2-給与表!$T$4+1),IF($I47=給与表!$K$12,J47+給与表!$K$10*(P$2-給与表!$T$4+1),IF($I47=給与表!$L$12,J47+給与表!$L$10*(P$2-給与表!$T$4+1),(J47/K47+給与表!$M$10)*Q47)))))))))</f>
        <v/>
      </c>
      <c r="Q47" s="392"/>
      <c r="R47" s="357"/>
      <c r="S47" s="357"/>
      <c r="T47" s="357"/>
      <c r="U47" s="227" t="str">
        <f t="shared" si="1"/>
        <v/>
      </c>
      <c r="V47" s="224" t="str">
        <f>IF(給与表!$T$4&gt;V$2,"",IF($H47&lt;V$2,"",IF($E47&gt;V$2,"",IF($E47=V$2,IF($I47=給与表!$J$12,給与表!$J$13,IF($I47=給与表!$K$12,給与表!$K$13,IF($I47=給与表!$L$12,給与表!$L$13,給与表!$M$13*W47))),IF($E47&lt;V$2,IF(P47="",IF($I47=給与表!$J$12,SUMIFS(給与表!$P$13:$P$52,給与表!$B$13:$B$52,V$2-$E47)+給与表!$J$10*(V$2-給与表!$T$4+1),IF($I47=給与表!$K$12,SUMIFS(給与表!$Q$13:$Q$52,給与表!$B$13:$B$52,V$2-$E47)+給与表!$K$10*(V$2-給与表!$T$4+1),IF($I47=給与表!$L$12,SUMIFS(給与表!$R$13:$R$52,給与表!$B$13:$B$52,V$2-$E47)+給与表!$L$10*(V$2-給与表!$T$4+1),(SUMIFS(給与表!$S$13:$S$52,給与表!$B$13:$B$52,V$2-$E47)+給与表!$M$10*(V$2-給与表!$T$4+1))*W47))),IF($I47=給与表!$J$12,P47+給与表!$J$10*(V$2-給与表!$T$4+1),IF($I47=給与表!$K$12,P47+給与表!$K$10*(V$2-給与表!$T$4+1),IF($I47=給与表!$L$12,P47+給与表!$L$10*(V$2-給与表!$T$4+1),(P47/Q47+給与表!$M$10)*W47)))))))))</f>
        <v/>
      </c>
      <c r="W47" s="392"/>
      <c r="X47" s="357"/>
      <c r="Y47" s="357"/>
      <c r="Z47" s="357"/>
      <c r="AA47" s="227" t="str">
        <f t="shared" si="2"/>
        <v/>
      </c>
      <c r="AB47" s="224" t="str">
        <f>IF(給与表!$T$4&gt;AB$2,"",IF($H47&lt;AB$2,"",IF($E47&gt;AB$2,"",IF($E47=AB$2,IF($I47=給与表!$J$12,給与表!$J$13,IF($I47=給与表!$K$12,給与表!$K$13,IF($I47=給与表!$L$12,給与表!$L$13,給与表!$M$13*AC47))),IF($E47&lt;AB$2,IF(V47="",IF($I47=給与表!$J$12,SUMIFS(給与表!$P$13:$P$52,給与表!$B$13:$B$52,AB$2-$E47)+給与表!$J$10*(AB$2-給与表!$T$4+1),IF($I47=給与表!$K$12,SUMIFS(給与表!$Q$13:$Q$52,給与表!$B$13:$B$52,AB$2-$E47)+給与表!$K$10*(AB$2-給与表!$T$4+1),IF($I47=給与表!$L$12,SUMIFS(給与表!$R$13:$R$52,給与表!$B$13:$B$52,AB$2-$E47)+給与表!$L$10*(AB$2-給与表!$T$4+1),(SUMIFS(給与表!$S$13:$S$52,給与表!$B$13:$B$52,AB$2-$E47)+給与表!$M$10*(AB$2-給与表!$T$4+1))*AC47))),IF($I47=給与表!$J$12,V47+給与表!$J$10*(AB$2-給与表!$T$4+1),IF($I47=給与表!$K$12,V47+給与表!$K$10*(AB$2-給与表!$T$4+1),IF($I47=給与表!$L$12,V47+給与表!$L$10*(AB$2-給与表!$T$4+1),(V47/W47+給与表!$M$10)*AC47)))))))))</f>
        <v/>
      </c>
      <c r="AC47" s="392"/>
      <c r="AD47" s="357"/>
      <c r="AE47" s="357"/>
      <c r="AF47" s="357"/>
      <c r="AG47" s="227" t="str">
        <f t="shared" si="3"/>
        <v/>
      </c>
      <c r="AH47" s="224" t="str">
        <f>IF(給与表!$T$4&gt;AH$2,"",IF($H47&lt;AH$2,"",IF($E47&gt;AH$2,"",IF($E47=AH$2,IF($I47=給与表!$J$12,給与表!$J$13,IF($I47=給与表!$K$12,給与表!$K$13,IF($I47=給与表!$L$12,給与表!$L$13,給与表!$M$13*AI47))),IF($E47&lt;AH$2,IF(AB47="",IF($I47=給与表!$J$12,SUMIFS(給与表!$P$13:$P$52,給与表!$B$13:$B$52,AH$2-$E47)+給与表!$J$10*(AH$2-給与表!$T$4+1),IF($I47=給与表!$K$12,SUMIFS(給与表!$Q$13:$Q$52,給与表!$B$13:$B$52,AH$2-$E47)+給与表!$K$10*(AH$2-給与表!$T$4+1),IF($I47=給与表!$L$12,SUMIFS(給与表!$R$13:$R$52,給与表!$B$13:$B$52,AH$2-$E47)+給与表!$L$10*(AH$2-給与表!$T$4+1),(SUMIFS(給与表!$S$13:$S$52,給与表!$B$13:$B$52,AH$2-$E47)+給与表!$M$10*(AH$2-給与表!$T$4+1))*AI47))),IF($I47=給与表!$J$12,AB47+給与表!$J$10*(AH$2-給与表!$T$4+1),IF($I47=給与表!$K$12,AB47+給与表!$K$10*(AH$2-給与表!$T$4+1),IF($I47=給与表!$L$12,AB47+給与表!$L$10*(AH$2-給与表!$T$4+1),(AB47/AC47+給与表!$M$10)*AI47)))))))))</f>
        <v/>
      </c>
      <c r="AI47" s="392"/>
      <c r="AJ47" s="357"/>
      <c r="AK47" s="357"/>
      <c r="AL47" s="357"/>
      <c r="AM47" s="227" t="str">
        <f t="shared" si="4"/>
        <v/>
      </c>
      <c r="AN47" s="224" t="str">
        <f>IF(給与表!$T$4&gt;AN$2,"",IF($H47&lt;AN$2,"",IF($E47&gt;AN$2,"",IF($E47=AN$2,IF($I47=給与表!$J$12,給与表!$J$13,IF($I47=給与表!$K$12,給与表!$K$13,IF($I47=給与表!$L$12,給与表!$L$13,給与表!$M$13*AO47))),IF($E47&lt;AN$2,IF(AH47="",IF($I47=給与表!$J$12,SUMIFS(給与表!$P$13:$P$52,給与表!$B$13:$B$52,AN$2-$E47)+給与表!$J$10*(AN$2-給与表!$T$4+1),IF($I47=給与表!$K$12,SUMIFS(給与表!$Q$13:$Q$52,給与表!$B$13:$B$52,AN$2-$E47)+給与表!$K$10*(AN$2-給与表!$T$4+1),IF($I47=給与表!$L$12,SUMIFS(給与表!$R$13:$R$52,給与表!$B$13:$B$52,AN$2-$E47)+給与表!$L$10*(AN$2-給与表!$T$4+1),(SUMIFS(給与表!$S$13:$S$52,給与表!$B$13:$B$52,AN$2-$E47)+給与表!$M$10*(AN$2-給与表!$T$4+1))*AO47))),IF($I47=給与表!$J$12,AH47+給与表!$J$10*(AN$2-給与表!$T$4+1),IF($I47=給与表!$K$12,AH47+給与表!$K$10*(AN$2-給与表!$T$4+1),IF($I47=給与表!$L$12,AH47+給与表!$L$10*(AN$2-給与表!$T$4+1),(AH47/AI47+給与表!$M$10)*AO47)))))))))</f>
        <v/>
      </c>
      <c r="AO47" s="392"/>
      <c r="AP47" s="357"/>
      <c r="AQ47" s="357"/>
      <c r="AR47" s="357"/>
      <c r="AS47" s="227" t="str">
        <f t="shared" si="5"/>
        <v/>
      </c>
      <c r="AT47" s="224" t="str">
        <f>IF(給与表!$T$4&gt;AT$2,"",IF($H47&lt;AT$2,"",IF($E47&gt;AT$2,"",IF($E47=AT$2,IF($I47=給与表!$J$12,給与表!$J$13,IF($I47=給与表!$K$12,給与表!$K$13,IF($I47=給与表!$L$12,給与表!$L$13,給与表!$M$13*AU47))),IF($E47&lt;AT$2,IF(AN47="",IF($I47=給与表!$J$12,SUMIFS(給与表!$P$13:$P$52,給与表!$B$13:$B$52,AT$2-$E47)+給与表!$J$10*(AT$2-給与表!$T$4+1),IF($I47=給与表!$K$12,SUMIFS(給与表!$Q$13:$Q$52,給与表!$B$13:$B$52,AT$2-$E47)+給与表!$K$10*(AT$2-給与表!$T$4+1),IF($I47=給与表!$L$12,SUMIFS(給与表!$R$13:$R$52,給与表!$B$13:$B$52,AT$2-$E47)+給与表!$L$10*(AT$2-給与表!$T$4+1),(SUMIFS(給与表!$S$13:$S$52,給与表!$B$13:$B$52,AT$2-$E47)+給与表!$M$10*(AT$2-給与表!$T$4+1))*AU47))),IF($I47=給与表!$J$12,AN47+給与表!$J$10*(AT$2-給与表!$T$4+1),IF($I47=給与表!$K$12,AN47+給与表!$K$10*(AT$2-給与表!$T$4+1),IF($I47=給与表!$L$12,AN47+給与表!$L$10*(AT$2-給与表!$T$4+1),(AN47/AO47+給与表!$M$10)*AU47)))))))))</f>
        <v/>
      </c>
      <c r="AU47" s="392"/>
      <c r="AV47" s="357"/>
      <c r="AW47" s="357"/>
      <c r="AX47" s="357"/>
      <c r="AY47" s="227" t="str">
        <f t="shared" si="6"/>
        <v/>
      </c>
      <c r="AZ47" s="224" t="str">
        <f>IF(給与表!$T$4&gt;AZ$2,"",IF($H47&lt;AZ$2,"",IF($E47&gt;AZ$2,"",IF($E47=AZ$2,IF($I47=給与表!$J$12,給与表!$J$13,IF($I47=給与表!$K$12,給与表!$K$13,IF($I47=給与表!$L$12,給与表!$L$13,給与表!$M$13*BA47))),IF($E47&lt;AZ$2,IF(AT47="",IF($I47=給与表!$J$12,SUMIFS(給与表!$P$13:$P$52,給与表!$B$13:$B$52,AZ$2-$E47)+給与表!$J$10*(AZ$2-給与表!$T$4+1),IF($I47=給与表!$K$12,SUMIFS(給与表!$Q$13:$Q$52,給与表!$B$13:$B$52,AZ$2-$E47)+給与表!$K$10*(AZ$2-給与表!$T$4+1),IF($I47=給与表!$L$12,SUMIFS(給与表!$R$13:$R$52,給与表!$B$13:$B$52,AZ$2-$E47)+給与表!$L$10*(AZ$2-給与表!$T$4+1),(SUMIFS(給与表!$S$13:$S$52,給与表!$B$13:$B$52,AZ$2-$E47)+給与表!$M$10*(AZ$2-給与表!$T$4+1))*BA47))),IF($I47=給与表!$J$12,AT47+給与表!$J$10*(AZ$2-給与表!$T$4+1),IF($I47=給与表!$K$12,AT47+給与表!$K$10*(AZ$2-給与表!$T$4+1),IF($I47=給与表!$L$12,AT47+給与表!$L$10*(AZ$2-給与表!$T$4+1),(AT47/AU47+給与表!$M$10)*BA47)))))))))</f>
        <v/>
      </c>
      <c r="BA47" s="392"/>
      <c r="BB47" s="357"/>
      <c r="BC47" s="357"/>
      <c r="BD47" s="357"/>
      <c r="BE47" s="227" t="str">
        <f t="shared" si="7"/>
        <v/>
      </c>
      <c r="BF47" s="224" t="str">
        <f>IF(給与表!$T$4&gt;BF$2,"",IF($H47&lt;BF$2,"",IF($E47&gt;BF$2,"",IF($E47=BF$2,IF($I47=給与表!$J$12,給与表!$J$13,IF($I47=給与表!$K$12,給与表!$K$13,IF($I47=給与表!$L$12,給与表!$L$13,給与表!$M$13*BG47))),IF($E47&lt;BF$2,IF(AZ47="",IF($I47=給与表!$J$12,SUMIFS(給与表!$P$13:$P$52,給与表!$B$13:$B$52,BF$2-$E47)+給与表!$J$10*(BF$2-給与表!$T$4+1),IF($I47=給与表!$K$12,SUMIFS(給与表!$Q$13:$Q$52,給与表!$B$13:$B$52,BF$2-$E47)+給与表!$K$10*(BF$2-給与表!$T$4+1),IF($I47=給与表!$L$12,SUMIFS(給与表!$R$13:$R$52,給与表!$B$13:$B$52,BF$2-$E47)+給与表!$L$10*(BF$2-給与表!$T$4+1),(SUMIFS(給与表!$S$13:$S$52,給与表!$B$13:$B$52,BF$2-$E47)+給与表!$M$10*(BF$2-給与表!$T$4+1))*BG47))),IF($I47=給与表!$J$12,AZ47+給与表!$J$10*(BF$2-給与表!$T$4+1),IF($I47=給与表!$K$12,AZ47+給与表!$K$10*(BF$2-給与表!$T$4+1),IF($I47=給与表!$L$12,AZ47+給与表!$L$10*(BF$2-給与表!$T$4+1),(AZ47/BA47+給与表!$M$10)*BG47)))))))))</f>
        <v/>
      </c>
      <c r="BG47" s="392"/>
      <c r="BH47" s="357"/>
      <c r="BI47" s="357"/>
      <c r="BJ47" s="357"/>
      <c r="BK47" s="227" t="str">
        <f t="shared" si="8"/>
        <v/>
      </c>
      <c r="BL47" s="224" t="str">
        <f>IF(給与表!$T$4&gt;BL$2,"",IF($H47&lt;BL$2,"",IF($E47&gt;BL$2,"",IF($E47=BL$2,IF($I47=給与表!$J$12,給与表!$J$13,IF($I47=給与表!$K$12,給与表!$K$13,IF($I47=給与表!$L$12,給与表!$L$13,給与表!$M$13*BM47))),IF($E47&lt;BL$2,IF(BF47="",IF($I47=給与表!$J$12,SUMIFS(給与表!$P$13:$P$52,給与表!$B$13:$B$52,BL$2-$E47)+給与表!$J$10*(BL$2-給与表!$T$4+1),IF($I47=給与表!$K$12,SUMIFS(給与表!$Q$13:$Q$52,給与表!$B$13:$B$52,BL$2-$E47)+給与表!$K$10*(BL$2-給与表!$T$4+1),IF($I47=給与表!$L$12,SUMIFS(給与表!$R$13:$R$52,給与表!$B$13:$B$52,BL$2-$E47)+給与表!$L$10*(BL$2-給与表!$T$4+1),(SUMIFS(給与表!$S$13:$S$52,給与表!$B$13:$B$52,BL$2-$E47)+給与表!$M$10*(BL$2-給与表!$T$4+1))*BM47))),IF($I47=給与表!$J$12,BF47+給与表!$J$10*(BL$2-給与表!$T$4+1),IF($I47=給与表!$K$12,BF47+給与表!$K$10*(BL$2-給与表!$T$4+1),IF($I47=給与表!$L$12,BF47+給与表!$L$10*(BL$2-給与表!$T$4+1),(BF47/BG47+給与表!$M$10)*BM47)))))))))</f>
        <v/>
      </c>
      <c r="BM47" s="392"/>
      <c r="BN47" s="357"/>
      <c r="BO47" s="357"/>
      <c r="BP47" s="357"/>
      <c r="BQ47" s="227" t="str">
        <f t="shared" si="9"/>
        <v/>
      </c>
    </row>
    <row r="48" spans="1:69">
      <c r="A48" s="20">
        <f t="shared" si="10"/>
        <v>43</v>
      </c>
      <c r="B48" s="359"/>
      <c r="C48" s="358"/>
      <c r="D48" s="359"/>
      <c r="E48" s="6" t="str">
        <f t="shared" si="11"/>
        <v/>
      </c>
      <c r="F48" s="358"/>
      <c r="G48" s="359"/>
      <c r="H48" s="6" t="str">
        <f t="shared" si="12"/>
        <v/>
      </c>
      <c r="I48" s="361"/>
      <c r="J48" s="224" t="str">
        <f>IF(給与表!$T$4&gt;J$2,"",IF($H48&lt;J$2,"",IF($E48&gt;J$2,"",IF($E48=J$2,IF($I48=給与表!$J$12,給与表!$J$13,IF($I48=給与表!$K$12,給与表!$K$13,IF($I48=給与表!$L$12,給与表!$L$13,給与表!$M$13*K48))),IF($E48&lt;J$2,IF($I48=給与表!$J$12,SUMIFS(給与表!$P$13:$P$52,給与表!$B$13:$B$52,J$2-$E48)+給与表!$J$10*(J$2-給与表!$T$4+1),IF($I48=給与表!$K$12,SUMIFS(給与表!$Q$13:$Q$52,給与表!$B$13:$B$52,J$2-$E48)+給与表!$K$10*(J$2-給与表!$T$4+1),IF($I48=給与表!$L$12,SUMIFS(給与表!$R$13:$R$52,給与表!$B$13:$B$52,J$2-$E48)+給与表!$L$10*(J$2-給与表!$T$4+1),(SUMIFS(給与表!$S$13:$S$52,給与表!$B$13:$B$52,J$2-$E48)+給与表!$M$10*(J$2-給与表!$T$4+1))*K48))))))))</f>
        <v/>
      </c>
      <c r="K48" s="392"/>
      <c r="L48" s="357"/>
      <c r="M48" s="357"/>
      <c r="N48" s="357"/>
      <c r="O48" s="227" t="str">
        <f t="shared" si="0"/>
        <v/>
      </c>
      <c r="P48" s="224" t="str">
        <f>IF(給与表!$T$4&gt;P$2,"",IF($H48&lt;P$2,"",IF($E48&gt;P$2,"",IF($E48=P$2,IF($I48=給与表!$J$12,給与表!$J$13,IF($I48=給与表!$K$12,給与表!$K$13,IF($I48=給与表!$L$12,給与表!$L$13,給与表!$M$13*Q48))),IF($E48&lt;P$2,IF(J48="",IF($I48=給与表!$J$12,SUMIFS(給与表!$P$13:$P$52,給与表!$B$13:$B$52,P$2-$E48)+給与表!$J$10*(P$2-給与表!$T$4+1),IF($I48=給与表!$K$12,SUMIFS(給与表!$Q$13:$Q$52,給与表!$B$13:$B$52,P$2-$E48)+給与表!$K$10*(P$2-給与表!$T$4+1),IF($I48=給与表!$L$12,SUMIFS(給与表!$R$13:$R$52,給与表!$B$13:$B$52,P$2-$E48)+給与表!$L$10*(P$2-給与表!$T$4+1),(SUMIFS(給与表!$S$13:$S$52,給与表!$B$13:$B$52,P$2-$E48)+給与表!$M$10*(P$2-給与表!$T$4+1))*Q48))),IF($I48=給与表!$J$12,J48+給与表!$J$10*(P$2-給与表!$T$4+1),IF($I48=給与表!$K$12,J48+給与表!$K$10*(P$2-給与表!$T$4+1),IF($I48=給与表!$L$12,J48+給与表!$L$10*(P$2-給与表!$T$4+1),(J48/K48+給与表!$M$10)*Q48)))))))))</f>
        <v/>
      </c>
      <c r="Q48" s="392"/>
      <c r="R48" s="357"/>
      <c r="S48" s="357"/>
      <c r="T48" s="357"/>
      <c r="U48" s="227" t="str">
        <f t="shared" si="1"/>
        <v/>
      </c>
      <c r="V48" s="224" t="str">
        <f>IF(給与表!$T$4&gt;V$2,"",IF($H48&lt;V$2,"",IF($E48&gt;V$2,"",IF($E48=V$2,IF($I48=給与表!$J$12,給与表!$J$13,IF($I48=給与表!$K$12,給与表!$K$13,IF($I48=給与表!$L$12,給与表!$L$13,給与表!$M$13*W48))),IF($E48&lt;V$2,IF(P48="",IF($I48=給与表!$J$12,SUMIFS(給与表!$P$13:$P$52,給与表!$B$13:$B$52,V$2-$E48)+給与表!$J$10*(V$2-給与表!$T$4+1),IF($I48=給与表!$K$12,SUMIFS(給与表!$Q$13:$Q$52,給与表!$B$13:$B$52,V$2-$E48)+給与表!$K$10*(V$2-給与表!$T$4+1),IF($I48=給与表!$L$12,SUMIFS(給与表!$R$13:$R$52,給与表!$B$13:$B$52,V$2-$E48)+給与表!$L$10*(V$2-給与表!$T$4+1),(SUMIFS(給与表!$S$13:$S$52,給与表!$B$13:$B$52,V$2-$E48)+給与表!$M$10*(V$2-給与表!$T$4+1))*W48))),IF($I48=給与表!$J$12,P48+給与表!$J$10*(V$2-給与表!$T$4+1),IF($I48=給与表!$K$12,P48+給与表!$K$10*(V$2-給与表!$T$4+1),IF($I48=給与表!$L$12,P48+給与表!$L$10*(V$2-給与表!$T$4+1),(P48/Q48+給与表!$M$10)*W48)))))))))</f>
        <v/>
      </c>
      <c r="W48" s="392"/>
      <c r="X48" s="357"/>
      <c r="Y48" s="357"/>
      <c r="Z48" s="357"/>
      <c r="AA48" s="227" t="str">
        <f t="shared" si="2"/>
        <v/>
      </c>
      <c r="AB48" s="224" t="str">
        <f>IF(給与表!$T$4&gt;AB$2,"",IF($H48&lt;AB$2,"",IF($E48&gt;AB$2,"",IF($E48=AB$2,IF($I48=給与表!$J$12,給与表!$J$13,IF($I48=給与表!$K$12,給与表!$K$13,IF($I48=給与表!$L$12,給与表!$L$13,給与表!$M$13*AC48))),IF($E48&lt;AB$2,IF(V48="",IF($I48=給与表!$J$12,SUMIFS(給与表!$P$13:$P$52,給与表!$B$13:$B$52,AB$2-$E48)+給与表!$J$10*(AB$2-給与表!$T$4+1),IF($I48=給与表!$K$12,SUMIFS(給与表!$Q$13:$Q$52,給与表!$B$13:$B$52,AB$2-$E48)+給与表!$K$10*(AB$2-給与表!$T$4+1),IF($I48=給与表!$L$12,SUMIFS(給与表!$R$13:$R$52,給与表!$B$13:$B$52,AB$2-$E48)+給与表!$L$10*(AB$2-給与表!$T$4+1),(SUMIFS(給与表!$S$13:$S$52,給与表!$B$13:$B$52,AB$2-$E48)+給与表!$M$10*(AB$2-給与表!$T$4+1))*AC48))),IF($I48=給与表!$J$12,V48+給与表!$J$10*(AB$2-給与表!$T$4+1),IF($I48=給与表!$K$12,V48+給与表!$K$10*(AB$2-給与表!$T$4+1),IF($I48=給与表!$L$12,V48+給与表!$L$10*(AB$2-給与表!$T$4+1),(V48/W48+給与表!$M$10)*AC48)))))))))</f>
        <v/>
      </c>
      <c r="AC48" s="392"/>
      <c r="AD48" s="357"/>
      <c r="AE48" s="357"/>
      <c r="AF48" s="357"/>
      <c r="AG48" s="227" t="str">
        <f t="shared" si="3"/>
        <v/>
      </c>
      <c r="AH48" s="224" t="str">
        <f>IF(給与表!$T$4&gt;AH$2,"",IF($H48&lt;AH$2,"",IF($E48&gt;AH$2,"",IF($E48=AH$2,IF($I48=給与表!$J$12,給与表!$J$13,IF($I48=給与表!$K$12,給与表!$K$13,IF($I48=給与表!$L$12,給与表!$L$13,給与表!$M$13*AI48))),IF($E48&lt;AH$2,IF(AB48="",IF($I48=給与表!$J$12,SUMIFS(給与表!$P$13:$P$52,給与表!$B$13:$B$52,AH$2-$E48)+給与表!$J$10*(AH$2-給与表!$T$4+1),IF($I48=給与表!$K$12,SUMIFS(給与表!$Q$13:$Q$52,給与表!$B$13:$B$52,AH$2-$E48)+給与表!$K$10*(AH$2-給与表!$T$4+1),IF($I48=給与表!$L$12,SUMIFS(給与表!$R$13:$R$52,給与表!$B$13:$B$52,AH$2-$E48)+給与表!$L$10*(AH$2-給与表!$T$4+1),(SUMIFS(給与表!$S$13:$S$52,給与表!$B$13:$B$52,AH$2-$E48)+給与表!$M$10*(AH$2-給与表!$T$4+1))*AI48))),IF($I48=給与表!$J$12,AB48+給与表!$J$10*(AH$2-給与表!$T$4+1),IF($I48=給与表!$K$12,AB48+給与表!$K$10*(AH$2-給与表!$T$4+1),IF($I48=給与表!$L$12,AB48+給与表!$L$10*(AH$2-給与表!$T$4+1),(AB48/AC48+給与表!$M$10)*AI48)))))))))</f>
        <v/>
      </c>
      <c r="AI48" s="392"/>
      <c r="AJ48" s="357"/>
      <c r="AK48" s="357"/>
      <c r="AL48" s="357"/>
      <c r="AM48" s="227" t="str">
        <f t="shared" si="4"/>
        <v/>
      </c>
      <c r="AN48" s="224" t="str">
        <f>IF(給与表!$T$4&gt;AN$2,"",IF($H48&lt;AN$2,"",IF($E48&gt;AN$2,"",IF($E48=AN$2,IF($I48=給与表!$J$12,給与表!$J$13,IF($I48=給与表!$K$12,給与表!$K$13,IF($I48=給与表!$L$12,給与表!$L$13,給与表!$M$13*AO48))),IF($E48&lt;AN$2,IF(AH48="",IF($I48=給与表!$J$12,SUMIFS(給与表!$P$13:$P$52,給与表!$B$13:$B$52,AN$2-$E48)+給与表!$J$10*(AN$2-給与表!$T$4+1),IF($I48=給与表!$K$12,SUMIFS(給与表!$Q$13:$Q$52,給与表!$B$13:$B$52,AN$2-$E48)+給与表!$K$10*(AN$2-給与表!$T$4+1),IF($I48=給与表!$L$12,SUMIFS(給与表!$R$13:$R$52,給与表!$B$13:$B$52,AN$2-$E48)+給与表!$L$10*(AN$2-給与表!$T$4+1),(SUMIFS(給与表!$S$13:$S$52,給与表!$B$13:$B$52,AN$2-$E48)+給与表!$M$10*(AN$2-給与表!$T$4+1))*AO48))),IF($I48=給与表!$J$12,AH48+給与表!$J$10*(AN$2-給与表!$T$4+1),IF($I48=給与表!$K$12,AH48+給与表!$K$10*(AN$2-給与表!$T$4+1),IF($I48=給与表!$L$12,AH48+給与表!$L$10*(AN$2-給与表!$T$4+1),(AH48/AI48+給与表!$M$10)*AO48)))))))))</f>
        <v/>
      </c>
      <c r="AO48" s="392"/>
      <c r="AP48" s="357"/>
      <c r="AQ48" s="357"/>
      <c r="AR48" s="357"/>
      <c r="AS48" s="227" t="str">
        <f t="shared" si="5"/>
        <v/>
      </c>
      <c r="AT48" s="224" t="str">
        <f>IF(給与表!$T$4&gt;AT$2,"",IF($H48&lt;AT$2,"",IF($E48&gt;AT$2,"",IF($E48=AT$2,IF($I48=給与表!$J$12,給与表!$J$13,IF($I48=給与表!$K$12,給与表!$K$13,IF($I48=給与表!$L$12,給与表!$L$13,給与表!$M$13*AU48))),IF($E48&lt;AT$2,IF(AN48="",IF($I48=給与表!$J$12,SUMIFS(給与表!$P$13:$P$52,給与表!$B$13:$B$52,AT$2-$E48)+給与表!$J$10*(AT$2-給与表!$T$4+1),IF($I48=給与表!$K$12,SUMIFS(給与表!$Q$13:$Q$52,給与表!$B$13:$B$52,AT$2-$E48)+給与表!$K$10*(AT$2-給与表!$T$4+1),IF($I48=給与表!$L$12,SUMIFS(給与表!$R$13:$R$52,給与表!$B$13:$B$52,AT$2-$E48)+給与表!$L$10*(AT$2-給与表!$T$4+1),(SUMIFS(給与表!$S$13:$S$52,給与表!$B$13:$B$52,AT$2-$E48)+給与表!$M$10*(AT$2-給与表!$T$4+1))*AU48))),IF($I48=給与表!$J$12,AN48+給与表!$J$10*(AT$2-給与表!$T$4+1),IF($I48=給与表!$K$12,AN48+給与表!$K$10*(AT$2-給与表!$T$4+1),IF($I48=給与表!$L$12,AN48+給与表!$L$10*(AT$2-給与表!$T$4+1),(AN48/AO48+給与表!$M$10)*AU48)))))))))</f>
        <v/>
      </c>
      <c r="AU48" s="392"/>
      <c r="AV48" s="357"/>
      <c r="AW48" s="357"/>
      <c r="AX48" s="357"/>
      <c r="AY48" s="227" t="str">
        <f t="shared" si="6"/>
        <v/>
      </c>
      <c r="AZ48" s="224" t="str">
        <f>IF(給与表!$T$4&gt;AZ$2,"",IF($H48&lt;AZ$2,"",IF($E48&gt;AZ$2,"",IF($E48=AZ$2,IF($I48=給与表!$J$12,給与表!$J$13,IF($I48=給与表!$K$12,給与表!$K$13,IF($I48=給与表!$L$12,給与表!$L$13,給与表!$M$13*BA48))),IF($E48&lt;AZ$2,IF(AT48="",IF($I48=給与表!$J$12,SUMIFS(給与表!$P$13:$P$52,給与表!$B$13:$B$52,AZ$2-$E48)+給与表!$J$10*(AZ$2-給与表!$T$4+1),IF($I48=給与表!$K$12,SUMIFS(給与表!$Q$13:$Q$52,給与表!$B$13:$B$52,AZ$2-$E48)+給与表!$K$10*(AZ$2-給与表!$T$4+1),IF($I48=給与表!$L$12,SUMIFS(給与表!$R$13:$R$52,給与表!$B$13:$B$52,AZ$2-$E48)+給与表!$L$10*(AZ$2-給与表!$T$4+1),(SUMIFS(給与表!$S$13:$S$52,給与表!$B$13:$B$52,AZ$2-$E48)+給与表!$M$10*(AZ$2-給与表!$T$4+1))*BA48))),IF($I48=給与表!$J$12,AT48+給与表!$J$10*(AZ$2-給与表!$T$4+1),IF($I48=給与表!$K$12,AT48+給与表!$K$10*(AZ$2-給与表!$T$4+1),IF($I48=給与表!$L$12,AT48+給与表!$L$10*(AZ$2-給与表!$T$4+1),(AT48/AU48+給与表!$M$10)*BA48)))))))))</f>
        <v/>
      </c>
      <c r="BA48" s="392"/>
      <c r="BB48" s="357"/>
      <c r="BC48" s="357"/>
      <c r="BD48" s="357"/>
      <c r="BE48" s="227" t="str">
        <f t="shared" si="7"/>
        <v/>
      </c>
      <c r="BF48" s="224" t="str">
        <f>IF(給与表!$T$4&gt;BF$2,"",IF($H48&lt;BF$2,"",IF($E48&gt;BF$2,"",IF($E48=BF$2,IF($I48=給与表!$J$12,給与表!$J$13,IF($I48=給与表!$K$12,給与表!$K$13,IF($I48=給与表!$L$12,給与表!$L$13,給与表!$M$13*BG48))),IF($E48&lt;BF$2,IF(AZ48="",IF($I48=給与表!$J$12,SUMIFS(給与表!$P$13:$P$52,給与表!$B$13:$B$52,BF$2-$E48)+給与表!$J$10*(BF$2-給与表!$T$4+1),IF($I48=給与表!$K$12,SUMIFS(給与表!$Q$13:$Q$52,給与表!$B$13:$B$52,BF$2-$E48)+給与表!$K$10*(BF$2-給与表!$T$4+1),IF($I48=給与表!$L$12,SUMIFS(給与表!$R$13:$R$52,給与表!$B$13:$B$52,BF$2-$E48)+給与表!$L$10*(BF$2-給与表!$T$4+1),(SUMIFS(給与表!$S$13:$S$52,給与表!$B$13:$B$52,BF$2-$E48)+給与表!$M$10*(BF$2-給与表!$T$4+1))*BG48))),IF($I48=給与表!$J$12,AZ48+給与表!$J$10*(BF$2-給与表!$T$4+1),IF($I48=給与表!$K$12,AZ48+給与表!$K$10*(BF$2-給与表!$T$4+1),IF($I48=給与表!$L$12,AZ48+給与表!$L$10*(BF$2-給与表!$T$4+1),(AZ48/BA48+給与表!$M$10)*BG48)))))))))</f>
        <v/>
      </c>
      <c r="BG48" s="392"/>
      <c r="BH48" s="357"/>
      <c r="BI48" s="357"/>
      <c r="BJ48" s="357"/>
      <c r="BK48" s="227" t="str">
        <f t="shared" si="8"/>
        <v/>
      </c>
      <c r="BL48" s="224" t="str">
        <f>IF(給与表!$T$4&gt;BL$2,"",IF($H48&lt;BL$2,"",IF($E48&gt;BL$2,"",IF($E48=BL$2,IF($I48=給与表!$J$12,給与表!$J$13,IF($I48=給与表!$K$12,給与表!$K$13,IF($I48=給与表!$L$12,給与表!$L$13,給与表!$M$13*BM48))),IF($E48&lt;BL$2,IF(BF48="",IF($I48=給与表!$J$12,SUMIFS(給与表!$P$13:$P$52,給与表!$B$13:$B$52,BL$2-$E48)+給与表!$J$10*(BL$2-給与表!$T$4+1),IF($I48=給与表!$K$12,SUMIFS(給与表!$Q$13:$Q$52,給与表!$B$13:$B$52,BL$2-$E48)+給与表!$K$10*(BL$2-給与表!$T$4+1),IF($I48=給与表!$L$12,SUMIFS(給与表!$R$13:$R$52,給与表!$B$13:$B$52,BL$2-$E48)+給与表!$L$10*(BL$2-給与表!$T$4+1),(SUMIFS(給与表!$S$13:$S$52,給与表!$B$13:$B$52,BL$2-$E48)+給与表!$M$10*(BL$2-給与表!$T$4+1))*BM48))),IF($I48=給与表!$J$12,BF48+給与表!$J$10*(BL$2-給与表!$T$4+1),IF($I48=給与表!$K$12,BF48+給与表!$K$10*(BL$2-給与表!$T$4+1),IF($I48=給与表!$L$12,BF48+給与表!$L$10*(BL$2-給与表!$T$4+1),(BF48/BG48+給与表!$M$10)*BM48)))))))))</f>
        <v/>
      </c>
      <c r="BM48" s="392"/>
      <c r="BN48" s="357"/>
      <c r="BO48" s="357"/>
      <c r="BP48" s="357"/>
      <c r="BQ48" s="227" t="str">
        <f t="shared" si="9"/>
        <v/>
      </c>
    </row>
    <row r="49" spans="1:69">
      <c r="A49" s="20">
        <f t="shared" si="10"/>
        <v>44</v>
      </c>
      <c r="B49" s="359"/>
      <c r="C49" s="358"/>
      <c r="D49" s="359"/>
      <c r="E49" s="6" t="str">
        <f t="shared" si="11"/>
        <v/>
      </c>
      <c r="F49" s="358"/>
      <c r="G49" s="359"/>
      <c r="H49" s="6" t="str">
        <f t="shared" si="12"/>
        <v/>
      </c>
      <c r="I49" s="361"/>
      <c r="J49" s="224" t="str">
        <f>IF(給与表!$T$4&gt;J$2,"",IF($H49&lt;J$2,"",IF($E49&gt;J$2,"",IF($E49=J$2,IF($I49=給与表!$J$12,給与表!$J$13,IF($I49=給与表!$K$12,給与表!$K$13,IF($I49=給与表!$L$12,給与表!$L$13,給与表!$M$13*K49))),IF($E49&lt;J$2,IF($I49=給与表!$J$12,SUMIFS(給与表!$P$13:$P$52,給与表!$B$13:$B$52,J$2-$E49)+給与表!$J$10*(J$2-給与表!$T$4+1),IF($I49=給与表!$K$12,SUMIFS(給与表!$Q$13:$Q$52,給与表!$B$13:$B$52,J$2-$E49)+給与表!$K$10*(J$2-給与表!$T$4+1),IF($I49=給与表!$L$12,SUMIFS(給与表!$R$13:$R$52,給与表!$B$13:$B$52,J$2-$E49)+給与表!$L$10*(J$2-給与表!$T$4+1),(SUMIFS(給与表!$S$13:$S$52,給与表!$B$13:$B$52,J$2-$E49)+給与表!$M$10*(J$2-給与表!$T$4+1))*K49))))))))</f>
        <v/>
      </c>
      <c r="K49" s="392"/>
      <c r="L49" s="357"/>
      <c r="M49" s="357"/>
      <c r="N49" s="357"/>
      <c r="O49" s="227" t="str">
        <f t="shared" si="0"/>
        <v/>
      </c>
      <c r="P49" s="224" t="str">
        <f>IF(給与表!$T$4&gt;P$2,"",IF($H49&lt;P$2,"",IF($E49&gt;P$2,"",IF($E49=P$2,IF($I49=給与表!$J$12,給与表!$J$13,IF($I49=給与表!$K$12,給与表!$K$13,IF($I49=給与表!$L$12,給与表!$L$13,給与表!$M$13*Q49))),IF($E49&lt;P$2,IF(J49="",IF($I49=給与表!$J$12,SUMIFS(給与表!$P$13:$P$52,給与表!$B$13:$B$52,P$2-$E49)+給与表!$J$10*(P$2-給与表!$T$4+1),IF($I49=給与表!$K$12,SUMIFS(給与表!$Q$13:$Q$52,給与表!$B$13:$B$52,P$2-$E49)+給与表!$K$10*(P$2-給与表!$T$4+1),IF($I49=給与表!$L$12,SUMIFS(給与表!$R$13:$R$52,給与表!$B$13:$B$52,P$2-$E49)+給与表!$L$10*(P$2-給与表!$T$4+1),(SUMIFS(給与表!$S$13:$S$52,給与表!$B$13:$B$52,P$2-$E49)+給与表!$M$10*(P$2-給与表!$T$4+1))*Q49))),IF($I49=給与表!$J$12,J49+給与表!$J$10*(P$2-給与表!$T$4+1),IF($I49=給与表!$K$12,J49+給与表!$K$10*(P$2-給与表!$T$4+1),IF($I49=給与表!$L$12,J49+給与表!$L$10*(P$2-給与表!$T$4+1),(J49/K49+給与表!$M$10)*Q49)))))))))</f>
        <v/>
      </c>
      <c r="Q49" s="392"/>
      <c r="R49" s="357"/>
      <c r="S49" s="357"/>
      <c r="T49" s="357"/>
      <c r="U49" s="227" t="str">
        <f t="shared" si="1"/>
        <v/>
      </c>
      <c r="V49" s="224" t="str">
        <f>IF(給与表!$T$4&gt;V$2,"",IF($H49&lt;V$2,"",IF($E49&gt;V$2,"",IF($E49=V$2,IF($I49=給与表!$J$12,給与表!$J$13,IF($I49=給与表!$K$12,給与表!$K$13,IF($I49=給与表!$L$12,給与表!$L$13,給与表!$M$13*W49))),IF($E49&lt;V$2,IF(P49="",IF($I49=給与表!$J$12,SUMIFS(給与表!$P$13:$P$52,給与表!$B$13:$B$52,V$2-$E49)+給与表!$J$10*(V$2-給与表!$T$4+1),IF($I49=給与表!$K$12,SUMIFS(給与表!$Q$13:$Q$52,給与表!$B$13:$B$52,V$2-$E49)+給与表!$K$10*(V$2-給与表!$T$4+1),IF($I49=給与表!$L$12,SUMIFS(給与表!$R$13:$R$52,給与表!$B$13:$B$52,V$2-$E49)+給与表!$L$10*(V$2-給与表!$T$4+1),(SUMIFS(給与表!$S$13:$S$52,給与表!$B$13:$B$52,V$2-$E49)+給与表!$M$10*(V$2-給与表!$T$4+1))*W49))),IF($I49=給与表!$J$12,P49+給与表!$J$10*(V$2-給与表!$T$4+1),IF($I49=給与表!$K$12,P49+給与表!$K$10*(V$2-給与表!$T$4+1),IF($I49=給与表!$L$12,P49+給与表!$L$10*(V$2-給与表!$T$4+1),(P49/Q49+給与表!$M$10)*W49)))))))))</f>
        <v/>
      </c>
      <c r="W49" s="392"/>
      <c r="X49" s="357"/>
      <c r="Y49" s="357"/>
      <c r="Z49" s="357"/>
      <c r="AA49" s="227" t="str">
        <f t="shared" si="2"/>
        <v/>
      </c>
      <c r="AB49" s="224" t="str">
        <f>IF(給与表!$T$4&gt;AB$2,"",IF($H49&lt;AB$2,"",IF($E49&gt;AB$2,"",IF($E49=AB$2,IF($I49=給与表!$J$12,給与表!$J$13,IF($I49=給与表!$K$12,給与表!$K$13,IF($I49=給与表!$L$12,給与表!$L$13,給与表!$M$13*AC49))),IF($E49&lt;AB$2,IF(V49="",IF($I49=給与表!$J$12,SUMIFS(給与表!$P$13:$P$52,給与表!$B$13:$B$52,AB$2-$E49)+給与表!$J$10*(AB$2-給与表!$T$4+1),IF($I49=給与表!$K$12,SUMIFS(給与表!$Q$13:$Q$52,給与表!$B$13:$B$52,AB$2-$E49)+給与表!$K$10*(AB$2-給与表!$T$4+1),IF($I49=給与表!$L$12,SUMIFS(給与表!$R$13:$R$52,給与表!$B$13:$B$52,AB$2-$E49)+給与表!$L$10*(AB$2-給与表!$T$4+1),(SUMIFS(給与表!$S$13:$S$52,給与表!$B$13:$B$52,AB$2-$E49)+給与表!$M$10*(AB$2-給与表!$T$4+1))*AC49))),IF($I49=給与表!$J$12,V49+給与表!$J$10*(AB$2-給与表!$T$4+1),IF($I49=給与表!$K$12,V49+給与表!$K$10*(AB$2-給与表!$T$4+1),IF($I49=給与表!$L$12,V49+給与表!$L$10*(AB$2-給与表!$T$4+1),(V49/W49+給与表!$M$10)*AC49)))))))))</f>
        <v/>
      </c>
      <c r="AC49" s="392"/>
      <c r="AD49" s="357"/>
      <c r="AE49" s="357"/>
      <c r="AF49" s="357"/>
      <c r="AG49" s="227" t="str">
        <f t="shared" si="3"/>
        <v/>
      </c>
      <c r="AH49" s="224" t="str">
        <f>IF(給与表!$T$4&gt;AH$2,"",IF($H49&lt;AH$2,"",IF($E49&gt;AH$2,"",IF($E49=AH$2,IF($I49=給与表!$J$12,給与表!$J$13,IF($I49=給与表!$K$12,給与表!$K$13,IF($I49=給与表!$L$12,給与表!$L$13,給与表!$M$13*AI49))),IF($E49&lt;AH$2,IF(AB49="",IF($I49=給与表!$J$12,SUMIFS(給与表!$P$13:$P$52,給与表!$B$13:$B$52,AH$2-$E49)+給与表!$J$10*(AH$2-給与表!$T$4+1),IF($I49=給与表!$K$12,SUMIFS(給与表!$Q$13:$Q$52,給与表!$B$13:$B$52,AH$2-$E49)+給与表!$K$10*(AH$2-給与表!$T$4+1),IF($I49=給与表!$L$12,SUMIFS(給与表!$R$13:$R$52,給与表!$B$13:$B$52,AH$2-$E49)+給与表!$L$10*(AH$2-給与表!$T$4+1),(SUMIFS(給与表!$S$13:$S$52,給与表!$B$13:$B$52,AH$2-$E49)+給与表!$M$10*(AH$2-給与表!$T$4+1))*AI49))),IF($I49=給与表!$J$12,AB49+給与表!$J$10*(AH$2-給与表!$T$4+1),IF($I49=給与表!$K$12,AB49+給与表!$K$10*(AH$2-給与表!$T$4+1),IF($I49=給与表!$L$12,AB49+給与表!$L$10*(AH$2-給与表!$T$4+1),(AB49/AC49+給与表!$M$10)*AI49)))))))))</f>
        <v/>
      </c>
      <c r="AI49" s="392"/>
      <c r="AJ49" s="357"/>
      <c r="AK49" s="357"/>
      <c r="AL49" s="357"/>
      <c r="AM49" s="227" t="str">
        <f t="shared" si="4"/>
        <v/>
      </c>
      <c r="AN49" s="224" t="str">
        <f>IF(給与表!$T$4&gt;AN$2,"",IF($H49&lt;AN$2,"",IF($E49&gt;AN$2,"",IF($E49=AN$2,IF($I49=給与表!$J$12,給与表!$J$13,IF($I49=給与表!$K$12,給与表!$K$13,IF($I49=給与表!$L$12,給与表!$L$13,給与表!$M$13*AO49))),IF($E49&lt;AN$2,IF(AH49="",IF($I49=給与表!$J$12,SUMIFS(給与表!$P$13:$P$52,給与表!$B$13:$B$52,AN$2-$E49)+給与表!$J$10*(AN$2-給与表!$T$4+1),IF($I49=給与表!$K$12,SUMIFS(給与表!$Q$13:$Q$52,給与表!$B$13:$B$52,AN$2-$E49)+給与表!$K$10*(AN$2-給与表!$T$4+1),IF($I49=給与表!$L$12,SUMIFS(給与表!$R$13:$R$52,給与表!$B$13:$B$52,AN$2-$E49)+給与表!$L$10*(AN$2-給与表!$T$4+1),(SUMIFS(給与表!$S$13:$S$52,給与表!$B$13:$B$52,AN$2-$E49)+給与表!$M$10*(AN$2-給与表!$T$4+1))*AO49))),IF($I49=給与表!$J$12,AH49+給与表!$J$10*(AN$2-給与表!$T$4+1),IF($I49=給与表!$K$12,AH49+給与表!$K$10*(AN$2-給与表!$T$4+1),IF($I49=給与表!$L$12,AH49+給与表!$L$10*(AN$2-給与表!$T$4+1),(AH49/AI49+給与表!$M$10)*AO49)))))))))</f>
        <v/>
      </c>
      <c r="AO49" s="392"/>
      <c r="AP49" s="357"/>
      <c r="AQ49" s="357"/>
      <c r="AR49" s="357"/>
      <c r="AS49" s="227" t="str">
        <f t="shared" si="5"/>
        <v/>
      </c>
      <c r="AT49" s="224" t="str">
        <f>IF(給与表!$T$4&gt;AT$2,"",IF($H49&lt;AT$2,"",IF($E49&gt;AT$2,"",IF($E49=AT$2,IF($I49=給与表!$J$12,給与表!$J$13,IF($I49=給与表!$K$12,給与表!$K$13,IF($I49=給与表!$L$12,給与表!$L$13,給与表!$M$13*AU49))),IF($E49&lt;AT$2,IF(AN49="",IF($I49=給与表!$J$12,SUMIFS(給与表!$P$13:$P$52,給与表!$B$13:$B$52,AT$2-$E49)+給与表!$J$10*(AT$2-給与表!$T$4+1),IF($I49=給与表!$K$12,SUMIFS(給与表!$Q$13:$Q$52,給与表!$B$13:$B$52,AT$2-$E49)+給与表!$K$10*(AT$2-給与表!$T$4+1),IF($I49=給与表!$L$12,SUMIFS(給与表!$R$13:$R$52,給与表!$B$13:$B$52,AT$2-$E49)+給与表!$L$10*(AT$2-給与表!$T$4+1),(SUMIFS(給与表!$S$13:$S$52,給与表!$B$13:$B$52,AT$2-$E49)+給与表!$M$10*(AT$2-給与表!$T$4+1))*AU49))),IF($I49=給与表!$J$12,AN49+給与表!$J$10*(AT$2-給与表!$T$4+1),IF($I49=給与表!$K$12,AN49+給与表!$K$10*(AT$2-給与表!$T$4+1),IF($I49=給与表!$L$12,AN49+給与表!$L$10*(AT$2-給与表!$T$4+1),(AN49/AO49+給与表!$M$10)*AU49)))))))))</f>
        <v/>
      </c>
      <c r="AU49" s="392"/>
      <c r="AV49" s="357"/>
      <c r="AW49" s="357"/>
      <c r="AX49" s="357"/>
      <c r="AY49" s="227" t="str">
        <f t="shared" si="6"/>
        <v/>
      </c>
      <c r="AZ49" s="224" t="str">
        <f>IF(給与表!$T$4&gt;AZ$2,"",IF($H49&lt;AZ$2,"",IF($E49&gt;AZ$2,"",IF($E49=AZ$2,IF($I49=給与表!$J$12,給与表!$J$13,IF($I49=給与表!$K$12,給与表!$K$13,IF($I49=給与表!$L$12,給与表!$L$13,給与表!$M$13*BA49))),IF($E49&lt;AZ$2,IF(AT49="",IF($I49=給与表!$J$12,SUMIFS(給与表!$P$13:$P$52,給与表!$B$13:$B$52,AZ$2-$E49)+給与表!$J$10*(AZ$2-給与表!$T$4+1),IF($I49=給与表!$K$12,SUMIFS(給与表!$Q$13:$Q$52,給与表!$B$13:$B$52,AZ$2-$E49)+給与表!$K$10*(AZ$2-給与表!$T$4+1),IF($I49=給与表!$L$12,SUMIFS(給与表!$R$13:$R$52,給与表!$B$13:$B$52,AZ$2-$E49)+給与表!$L$10*(AZ$2-給与表!$T$4+1),(SUMIFS(給与表!$S$13:$S$52,給与表!$B$13:$B$52,AZ$2-$E49)+給与表!$M$10*(AZ$2-給与表!$T$4+1))*BA49))),IF($I49=給与表!$J$12,AT49+給与表!$J$10*(AZ$2-給与表!$T$4+1),IF($I49=給与表!$K$12,AT49+給与表!$K$10*(AZ$2-給与表!$T$4+1),IF($I49=給与表!$L$12,AT49+給与表!$L$10*(AZ$2-給与表!$T$4+1),(AT49/AU49+給与表!$M$10)*BA49)))))))))</f>
        <v/>
      </c>
      <c r="BA49" s="392"/>
      <c r="BB49" s="357"/>
      <c r="BC49" s="357"/>
      <c r="BD49" s="357"/>
      <c r="BE49" s="227" t="str">
        <f t="shared" si="7"/>
        <v/>
      </c>
      <c r="BF49" s="224" t="str">
        <f>IF(給与表!$T$4&gt;BF$2,"",IF($H49&lt;BF$2,"",IF($E49&gt;BF$2,"",IF($E49=BF$2,IF($I49=給与表!$J$12,給与表!$J$13,IF($I49=給与表!$K$12,給与表!$K$13,IF($I49=給与表!$L$12,給与表!$L$13,給与表!$M$13*BG49))),IF($E49&lt;BF$2,IF(AZ49="",IF($I49=給与表!$J$12,SUMIFS(給与表!$P$13:$P$52,給与表!$B$13:$B$52,BF$2-$E49)+給与表!$J$10*(BF$2-給与表!$T$4+1),IF($I49=給与表!$K$12,SUMIFS(給与表!$Q$13:$Q$52,給与表!$B$13:$B$52,BF$2-$E49)+給与表!$K$10*(BF$2-給与表!$T$4+1),IF($I49=給与表!$L$12,SUMIFS(給与表!$R$13:$R$52,給与表!$B$13:$B$52,BF$2-$E49)+給与表!$L$10*(BF$2-給与表!$T$4+1),(SUMIFS(給与表!$S$13:$S$52,給与表!$B$13:$B$52,BF$2-$E49)+給与表!$M$10*(BF$2-給与表!$T$4+1))*BG49))),IF($I49=給与表!$J$12,AZ49+給与表!$J$10*(BF$2-給与表!$T$4+1),IF($I49=給与表!$K$12,AZ49+給与表!$K$10*(BF$2-給与表!$T$4+1),IF($I49=給与表!$L$12,AZ49+給与表!$L$10*(BF$2-給与表!$T$4+1),(AZ49/BA49+給与表!$M$10)*BG49)))))))))</f>
        <v/>
      </c>
      <c r="BG49" s="392"/>
      <c r="BH49" s="357"/>
      <c r="BI49" s="357"/>
      <c r="BJ49" s="357"/>
      <c r="BK49" s="227" t="str">
        <f t="shared" si="8"/>
        <v/>
      </c>
      <c r="BL49" s="224" t="str">
        <f>IF(給与表!$T$4&gt;BL$2,"",IF($H49&lt;BL$2,"",IF($E49&gt;BL$2,"",IF($E49=BL$2,IF($I49=給与表!$J$12,給与表!$J$13,IF($I49=給与表!$K$12,給与表!$K$13,IF($I49=給与表!$L$12,給与表!$L$13,給与表!$M$13*BM49))),IF($E49&lt;BL$2,IF(BF49="",IF($I49=給与表!$J$12,SUMIFS(給与表!$P$13:$P$52,給与表!$B$13:$B$52,BL$2-$E49)+給与表!$J$10*(BL$2-給与表!$T$4+1),IF($I49=給与表!$K$12,SUMIFS(給与表!$Q$13:$Q$52,給与表!$B$13:$B$52,BL$2-$E49)+給与表!$K$10*(BL$2-給与表!$T$4+1),IF($I49=給与表!$L$12,SUMIFS(給与表!$R$13:$R$52,給与表!$B$13:$B$52,BL$2-$E49)+給与表!$L$10*(BL$2-給与表!$T$4+1),(SUMIFS(給与表!$S$13:$S$52,給与表!$B$13:$B$52,BL$2-$E49)+給与表!$M$10*(BL$2-給与表!$T$4+1))*BM49))),IF($I49=給与表!$J$12,BF49+給与表!$J$10*(BL$2-給与表!$T$4+1),IF($I49=給与表!$K$12,BF49+給与表!$K$10*(BL$2-給与表!$T$4+1),IF($I49=給与表!$L$12,BF49+給与表!$L$10*(BL$2-給与表!$T$4+1),(BF49/BG49+給与表!$M$10)*BM49)))))))))</f>
        <v/>
      </c>
      <c r="BM49" s="392"/>
      <c r="BN49" s="357"/>
      <c r="BO49" s="357"/>
      <c r="BP49" s="357"/>
      <c r="BQ49" s="227" t="str">
        <f t="shared" si="9"/>
        <v/>
      </c>
    </row>
    <row r="50" spans="1:69">
      <c r="A50" s="20">
        <f t="shared" si="10"/>
        <v>45</v>
      </c>
      <c r="B50" s="359"/>
      <c r="C50" s="358"/>
      <c r="D50" s="359"/>
      <c r="E50" s="6" t="str">
        <f t="shared" si="11"/>
        <v/>
      </c>
      <c r="F50" s="359"/>
      <c r="G50" s="359"/>
      <c r="H50" s="6" t="str">
        <f t="shared" si="12"/>
        <v/>
      </c>
      <c r="I50" s="361"/>
      <c r="J50" s="224" t="str">
        <f>IF(給与表!$T$4&gt;J$2,"",IF($H50&lt;J$2,"",IF($E50&gt;J$2,"",IF($E50=J$2,IF($I50=給与表!$J$12,給与表!$J$13,IF($I50=給与表!$K$12,給与表!$K$13,IF($I50=給与表!$L$12,給与表!$L$13,給与表!$M$13*K50))),IF($E50&lt;J$2,IF($I50=給与表!$J$12,SUMIFS(給与表!$P$13:$P$52,給与表!$B$13:$B$52,J$2-$E50)+給与表!$J$10*(J$2-給与表!$T$4+1),IF($I50=給与表!$K$12,SUMIFS(給与表!$Q$13:$Q$52,給与表!$B$13:$B$52,J$2-$E50)+給与表!$K$10*(J$2-給与表!$T$4+1),IF($I50=給与表!$L$12,SUMIFS(給与表!$R$13:$R$52,給与表!$B$13:$B$52,J$2-$E50)+給与表!$L$10*(J$2-給与表!$T$4+1),(SUMIFS(給与表!$S$13:$S$52,給与表!$B$13:$B$52,J$2-$E50)+給与表!$M$10*(J$2-給与表!$T$4+1))*K50))))))))</f>
        <v/>
      </c>
      <c r="K50" s="392"/>
      <c r="L50" s="357"/>
      <c r="M50" s="357"/>
      <c r="N50" s="357"/>
      <c r="O50" s="227" t="str">
        <f t="shared" si="0"/>
        <v/>
      </c>
      <c r="P50" s="224" t="str">
        <f>IF(給与表!$T$4&gt;P$2,"",IF($H50&lt;P$2,"",IF($E50&gt;P$2,"",IF($E50=P$2,IF($I50=給与表!$J$12,給与表!$J$13,IF($I50=給与表!$K$12,給与表!$K$13,IF($I50=給与表!$L$12,給与表!$L$13,給与表!$M$13*Q50))),IF($E50&lt;P$2,IF(J50="",IF($I50=給与表!$J$12,SUMIFS(給与表!$P$13:$P$52,給与表!$B$13:$B$52,P$2-$E50)+給与表!$J$10*(P$2-給与表!$T$4+1),IF($I50=給与表!$K$12,SUMIFS(給与表!$Q$13:$Q$52,給与表!$B$13:$B$52,P$2-$E50)+給与表!$K$10*(P$2-給与表!$T$4+1),IF($I50=給与表!$L$12,SUMIFS(給与表!$R$13:$R$52,給与表!$B$13:$B$52,P$2-$E50)+給与表!$L$10*(P$2-給与表!$T$4+1),(SUMIFS(給与表!$S$13:$S$52,給与表!$B$13:$B$52,P$2-$E50)+給与表!$M$10*(P$2-給与表!$T$4+1))*Q50))),IF($I50=給与表!$J$12,J50+給与表!$J$10*(P$2-給与表!$T$4+1),IF($I50=給与表!$K$12,J50+給与表!$K$10*(P$2-給与表!$T$4+1),IF($I50=給与表!$L$12,J50+給与表!$L$10*(P$2-給与表!$T$4+1),(J50/K50+給与表!$M$10)*Q50)))))))))</f>
        <v/>
      </c>
      <c r="Q50" s="392"/>
      <c r="R50" s="357"/>
      <c r="S50" s="357"/>
      <c r="T50" s="357"/>
      <c r="U50" s="227" t="str">
        <f t="shared" si="1"/>
        <v/>
      </c>
      <c r="V50" s="224" t="str">
        <f>IF(給与表!$T$4&gt;V$2,"",IF($H50&lt;V$2,"",IF($E50&gt;V$2,"",IF($E50=V$2,IF($I50=給与表!$J$12,給与表!$J$13,IF($I50=給与表!$K$12,給与表!$K$13,IF($I50=給与表!$L$12,給与表!$L$13,給与表!$M$13*W50))),IF($E50&lt;V$2,IF(P50="",IF($I50=給与表!$J$12,SUMIFS(給与表!$P$13:$P$52,給与表!$B$13:$B$52,V$2-$E50)+給与表!$J$10*(V$2-給与表!$T$4+1),IF($I50=給与表!$K$12,SUMIFS(給与表!$Q$13:$Q$52,給与表!$B$13:$B$52,V$2-$E50)+給与表!$K$10*(V$2-給与表!$T$4+1),IF($I50=給与表!$L$12,SUMIFS(給与表!$R$13:$R$52,給与表!$B$13:$B$52,V$2-$E50)+給与表!$L$10*(V$2-給与表!$T$4+1),(SUMIFS(給与表!$S$13:$S$52,給与表!$B$13:$B$52,V$2-$E50)+給与表!$M$10*(V$2-給与表!$T$4+1))*W50))),IF($I50=給与表!$J$12,P50+給与表!$J$10*(V$2-給与表!$T$4+1),IF($I50=給与表!$K$12,P50+給与表!$K$10*(V$2-給与表!$T$4+1),IF($I50=給与表!$L$12,P50+給与表!$L$10*(V$2-給与表!$T$4+1),(P50/Q50+給与表!$M$10)*W50)))))))))</f>
        <v/>
      </c>
      <c r="W50" s="392"/>
      <c r="X50" s="357"/>
      <c r="Y50" s="357"/>
      <c r="Z50" s="357"/>
      <c r="AA50" s="227" t="str">
        <f t="shared" si="2"/>
        <v/>
      </c>
      <c r="AB50" s="224" t="str">
        <f>IF(給与表!$T$4&gt;AB$2,"",IF($H50&lt;AB$2,"",IF($E50&gt;AB$2,"",IF($E50=AB$2,IF($I50=給与表!$J$12,給与表!$J$13,IF($I50=給与表!$K$12,給与表!$K$13,IF($I50=給与表!$L$12,給与表!$L$13,給与表!$M$13*AC50))),IF($E50&lt;AB$2,IF(V50="",IF($I50=給与表!$J$12,SUMIFS(給与表!$P$13:$P$52,給与表!$B$13:$B$52,AB$2-$E50)+給与表!$J$10*(AB$2-給与表!$T$4+1),IF($I50=給与表!$K$12,SUMIFS(給与表!$Q$13:$Q$52,給与表!$B$13:$B$52,AB$2-$E50)+給与表!$K$10*(AB$2-給与表!$T$4+1),IF($I50=給与表!$L$12,SUMIFS(給与表!$R$13:$R$52,給与表!$B$13:$B$52,AB$2-$E50)+給与表!$L$10*(AB$2-給与表!$T$4+1),(SUMIFS(給与表!$S$13:$S$52,給与表!$B$13:$B$52,AB$2-$E50)+給与表!$M$10*(AB$2-給与表!$T$4+1))*AC50))),IF($I50=給与表!$J$12,V50+給与表!$J$10*(AB$2-給与表!$T$4+1),IF($I50=給与表!$K$12,V50+給与表!$K$10*(AB$2-給与表!$T$4+1),IF($I50=給与表!$L$12,V50+給与表!$L$10*(AB$2-給与表!$T$4+1),(V50/W50+給与表!$M$10)*AC50)))))))))</f>
        <v/>
      </c>
      <c r="AC50" s="392"/>
      <c r="AD50" s="357"/>
      <c r="AE50" s="357"/>
      <c r="AF50" s="357"/>
      <c r="AG50" s="227" t="str">
        <f t="shared" si="3"/>
        <v/>
      </c>
      <c r="AH50" s="224" t="str">
        <f>IF(給与表!$T$4&gt;AH$2,"",IF($H50&lt;AH$2,"",IF($E50&gt;AH$2,"",IF($E50=AH$2,IF($I50=給与表!$J$12,給与表!$J$13,IF($I50=給与表!$K$12,給与表!$K$13,IF($I50=給与表!$L$12,給与表!$L$13,給与表!$M$13*AI50))),IF($E50&lt;AH$2,IF(AB50="",IF($I50=給与表!$J$12,SUMIFS(給与表!$P$13:$P$52,給与表!$B$13:$B$52,AH$2-$E50)+給与表!$J$10*(AH$2-給与表!$T$4+1),IF($I50=給与表!$K$12,SUMIFS(給与表!$Q$13:$Q$52,給与表!$B$13:$B$52,AH$2-$E50)+給与表!$K$10*(AH$2-給与表!$T$4+1),IF($I50=給与表!$L$12,SUMIFS(給与表!$R$13:$R$52,給与表!$B$13:$B$52,AH$2-$E50)+給与表!$L$10*(AH$2-給与表!$T$4+1),(SUMIFS(給与表!$S$13:$S$52,給与表!$B$13:$B$52,AH$2-$E50)+給与表!$M$10*(AH$2-給与表!$T$4+1))*AI50))),IF($I50=給与表!$J$12,AB50+給与表!$J$10*(AH$2-給与表!$T$4+1),IF($I50=給与表!$K$12,AB50+給与表!$K$10*(AH$2-給与表!$T$4+1),IF($I50=給与表!$L$12,AB50+給与表!$L$10*(AH$2-給与表!$T$4+1),(AB50/AC50+給与表!$M$10)*AI50)))))))))</f>
        <v/>
      </c>
      <c r="AI50" s="392"/>
      <c r="AJ50" s="357"/>
      <c r="AK50" s="357"/>
      <c r="AL50" s="357"/>
      <c r="AM50" s="227" t="str">
        <f t="shared" si="4"/>
        <v/>
      </c>
      <c r="AN50" s="224" t="str">
        <f>IF(給与表!$T$4&gt;AN$2,"",IF($H50&lt;AN$2,"",IF($E50&gt;AN$2,"",IF($E50=AN$2,IF($I50=給与表!$J$12,給与表!$J$13,IF($I50=給与表!$K$12,給与表!$K$13,IF($I50=給与表!$L$12,給与表!$L$13,給与表!$M$13*AO50))),IF($E50&lt;AN$2,IF(AH50="",IF($I50=給与表!$J$12,SUMIFS(給与表!$P$13:$P$52,給与表!$B$13:$B$52,AN$2-$E50)+給与表!$J$10*(AN$2-給与表!$T$4+1),IF($I50=給与表!$K$12,SUMIFS(給与表!$Q$13:$Q$52,給与表!$B$13:$B$52,AN$2-$E50)+給与表!$K$10*(AN$2-給与表!$T$4+1),IF($I50=給与表!$L$12,SUMIFS(給与表!$R$13:$R$52,給与表!$B$13:$B$52,AN$2-$E50)+給与表!$L$10*(AN$2-給与表!$T$4+1),(SUMIFS(給与表!$S$13:$S$52,給与表!$B$13:$B$52,AN$2-$E50)+給与表!$M$10*(AN$2-給与表!$T$4+1))*AO50))),IF($I50=給与表!$J$12,AH50+給与表!$J$10*(AN$2-給与表!$T$4+1),IF($I50=給与表!$K$12,AH50+給与表!$K$10*(AN$2-給与表!$T$4+1),IF($I50=給与表!$L$12,AH50+給与表!$L$10*(AN$2-給与表!$T$4+1),(AH50/AI50+給与表!$M$10)*AO50)))))))))</f>
        <v/>
      </c>
      <c r="AO50" s="392"/>
      <c r="AP50" s="357"/>
      <c r="AQ50" s="357"/>
      <c r="AR50" s="357"/>
      <c r="AS50" s="227" t="str">
        <f t="shared" si="5"/>
        <v/>
      </c>
      <c r="AT50" s="224" t="str">
        <f>IF(給与表!$T$4&gt;AT$2,"",IF($H50&lt;AT$2,"",IF($E50&gt;AT$2,"",IF($E50=AT$2,IF($I50=給与表!$J$12,給与表!$J$13,IF($I50=給与表!$K$12,給与表!$K$13,IF($I50=給与表!$L$12,給与表!$L$13,給与表!$M$13*AU50))),IF($E50&lt;AT$2,IF(AN50="",IF($I50=給与表!$J$12,SUMIFS(給与表!$P$13:$P$52,給与表!$B$13:$B$52,AT$2-$E50)+給与表!$J$10*(AT$2-給与表!$T$4+1),IF($I50=給与表!$K$12,SUMIFS(給与表!$Q$13:$Q$52,給与表!$B$13:$B$52,AT$2-$E50)+給与表!$K$10*(AT$2-給与表!$T$4+1),IF($I50=給与表!$L$12,SUMIFS(給与表!$R$13:$R$52,給与表!$B$13:$B$52,AT$2-$E50)+給与表!$L$10*(AT$2-給与表!$T$4+1),(SUMIFS(給与表!$S$13:$S$52,給与表!$B$13:$B$52,AT$2-$E50)+給与表!$M$10*(AT$2-給与表!$T$4+1))*AU50))),IF($I50=給与表!$J$12,AN50+給与表!$J$10*(AT$2-給与表!$T$4+1),IF($I50=給与表!$K$12,AN50+給与表!$K$10*(AT$2-給与表!$T$4+1),IF($I50=給与表!$L$12,AN50+給与表!$L$10*(AT$2-給与表!$T$4+1),(AN50/AO50+給与表!$M$10)*AU50)))))))))</f>
        <v/>
      </c>
      <c r="AU50" s="392"/>
      <c r="AV50" s="357"/>
      <c r="AW50" s="357"/>
      <c r="AX50" s="357"/>
      <c r="AY50" s="227" t="str">
        <f t="shared" si="6"/>
        <v/>
      </c>
      <c r="AZ50" s="224" t="str">
        <f>IF(給与表!$T$4&gt;AZ$2,"",IF($H50&lt;AZ$2,"",IF($E50&gt;AZ$2,"",IF($E50=AZ$2,IF($I50=給与表!$J$12,給与表!$J$13,IF($I50=給与表!$K$12,給与表!$K$13,IF($I50=給与表!$L$12,給与表!$L$13,給与表!$M$13*BA50))),IF($E50&lt;AZ$2,IF(AT50="",IF($I50=給与表!$J$12,SUMIFS(給与表!$P$13:$P$52,給与表!$B$13:$B$52,AZ$2-$E50)+給与表!$J$10*(AZ$2-給与表!$T$4+1),IF($I50=給与表!$K$12,SUMIFS(給与表!$Q$13:$Q$52,給与表!$B$13:$B$52,AZ$2-$E50)+給与表!$K$10*(AZ$2-給与表!$T$4+1),IF($I50=給与表!$L$12,SUMIFS(給与表!$R$13:$R$52,給与表!$B$13:$B$52,AZ$2-$E50)+給与表!$L$10*(AZ$2-給与表!$T$4+1),(SUMIFS(給与表!$S$13:$S$52,給与表!$B$13:$B$52,AZ$2-$E50)+給与表!$M$10*(AZ$2-給与表!$T$4+1))*BA50))),IF($I50=給与表!$J$12,AT50+給与表!$J$10*(AZ$2-給与表!$T$4+1),IF($I50=給与表!$K$12,AT50+給与表!$K$10*(AZ$2-給与表!$T$4+1),IF($I50=給与表!$L$12,AT50+給与表!$L$10*(AZ$2-給与表!$T$4+1),(AT50/AU50+給与表!$M$10)*BA50)))))))))</f>
        <v/>
      </c>
      <c r="BA50" s="392"/>
      <c r="BB50" s="357"/>
      <c r="BC50" s="357"/>
      <c r="BD50" s="357"/>
      <c r="BE50" s="227" t="str">
        <f t="shared" si="7"/>
        <v/>
      </c>
      <c r="BF50" s="224" t="str">
        <f>IF(給与表!$T$4&gt;BF$2,"",IF($H50&lt;BF$2,"",IF($E50&gt;BF$2,"",IF($E50=BF$2,IF($I50=給与表!$J$12,給与表!$J$13,IF($I50=給与表!$K$12,給与表!$K$13,IF($I50=給与表!$L$12,給与表!$L$13,給与表!$M$13*BG50))),IF($E50&lt;BF$2,IF(AZ50="",IF($I50=給与表!$J$12,SUMIFS(給与表!$P$13:$P$52,給与表!$B$13:$B$52,BF$2-$E50)+給与表!$J$10*(BF$2-給与表!$T$4+1),IF($I50=給与表!$K$12,SUMIFS(給与表!$Q$13:$Q$52,給与表!$B$13:$B$52,BF$2-$E50)+給与表!$K$10*(BF$2-給与表!$T$4+1),IF($I50=給与表!$L$12,SUMIFS(給与表!$R$13:$R$52,給与表!$B$13:$B$52,BF$2-$E50)+給与表!$L$10*(BF$2-給与表!$T$4+1),(SUMIFS(給与表!$S$13:$S$52,給与表!$B$13:$B$52,BF$2-$E50)+給与表!$M$10*(BF$2-給与表!$T$4+1))*BG50))),IF($I50=給与表!$J$12,AZ50+給与表!$J$10*(BF$2-給与表!$T$4+1),IF($I50=給与表!$K$12,AZ50+給与表!$K$10*(BF$2-給与表!$T$4+1),IF($I50=給与表!$L$12,AZ50+給与表!$L$10*(BF$2-給与表!$T$4+1),(AZ50/BA50+給与表!$M$10)*BG50)))))))))</f>
        <v/>
      </c>
      <c r="BG50" s="392"/>
      <c r="BH50" s="357"/>
      <c r="BI50" s="357"/>
      <c r="BJ50" s="357"/>
      <c r="BK50" s="227" t="str">
        <f t="shared" si="8"/>
        <v/>
      </c>
      <c r="BL50" s="224" t="str">
        <f>IF(給与表!$T$4&gt;BL$2,"",IF($H50&lt;BL$2,"",IF($E50&gt;BL$2,"",IF($E50=BL$2,IF($I50=給与表!$J$12,給与表!$J$13,IF($I50=給与表!$K$12,給与表!$K$13,IF($I50=給与表!$L$12,給与表!$L$13,給与表!$M$13*BM50))),IF($E50&lt;BL$2,IF(BF50="",IF($I50=給与表!$J$12,SUMIFS(給与表!$P$13:$P$52,給与表!$B$13:$B$52,BL$2-$E50)+給与表!$J$10*(BL$2-給与表!$T$4+1),IF($I50=給与表!$K$12,SUMIFS(給与表!$Q$13:$Q$52,給与表!$B$13:$B$52,BL$2-$E50)+給与表!$K$10*(BL$2-給与表!$T$4+1),IF($I50=給与表!$L$12,SUMIFS(給与表!$R$13:$R$52,給与表!$B$13:$B$52,BL$2-$E50)+給与表!$L$10*(BL$2-給与表!$T$4+1),(SUMIFS(給与表!$S$13:$S$52,給与表!$B$13:$B$52,BL$2-$E50)+給与表!$M$10*(BL$2-給与表!$T$4+1))*BM50))),IF($I50=給与表!$J$12,BF50+給与表!$J$10*(BL$2-給与表!$T$4+1),IF($I50=給与表!$K$12,BF50+給与表!$K$10*(BL$2-給与表!$T$4+1),IF($I50=給与表!$L$12,BF50+給与表!$L$10*(BL$2-給与表!$T$4+1),(BF50/BG50+給与表!$M$10)*BM50)))))))))</f>
        <v/>
      </c>
      <c r="BM50" s="392"/>
      <c r="BN50" s="357"/>
      <c r="BO50" s="357"/>
      <c r="BP50" s="357"/>
      <c r="BQ50" s="227" t="str">
        <f t="shared" si="9"/>
        <v/>
      </c>
    </row>
    <row r="51" spans="1:69">
      <c r="A51" s="20">
        <f t="shared" si="10"/>
        <v>46</v>
      </c>
      <c r="B51" s="359"/>
      <c r="C51" s="358"/>
      <c r="D51" s="359"/>
      <c r="E51" s="6" t="str">
        <f t="shared" si="11"/>
        <v/>
      </c>
      <c r="F51" s="359"/>
      <c r="G51" s="359"/>
      <c r="H51" s="6" t="str">
        <f t="shared" si="12"/>
        <v/>
      </c>
      <c r="I51" s="361"/>
      <c r="J51" s="224" t="str">
        <f>IF(給与表!$T$4&gt;J$2,"",IF($H51&lt;J$2,"",IF($E51&gt;J$2,"",IF($E51=J$2,IF($I51=給与表!$J$12,給与表!$J$13,IF($I51=給与表!$K$12,給与表!$K$13,IF($I51=給与表!$L$12,給与表!$L$13,給与表!$M$13*K51))),IF($E51&lt;J$2,IF($I51=給与表!$J$12,SUMIFS(給与表!$P$13:$P$52,給与表!$B$13:$B$52,J$2-$E51)+給与表!$J$10*(J$2-給与表!$T$4+1),IF($I51=給与表!$K$12,SUMIFS(給与表!$Q$13:$Q$52,給与表!$B$13:$B$52,J$2-$E51)+給与表!$K$10*(J$2-給与表!$T$4+1),IF($I51=給与表!$L$12,SUMIFS(給与表!$R$13:$R$52,給与表!$B$13:$B$52,J$2-$E51)+給与表!$L$10*(J$2-給与表!$T$4+1),(SUMIFS(給与表!$S$13:$S$52,給与表!$B$13:$B$52,J$2-$E51)+給与表!$M$10*(J$2-給与表!$T$4+1))*K51))))))))</f>
        <v/>
      </c>
      <c r="K51" s="392"/>
      <c r="L51" s="357"/>
      <c r="M51" s="357"/>
      <c r="N51" s="357"/>
      <c r="O51" s="227" t="str">
        <f t="shared" si="0"/>
        <v/>
      </c>
      <c r="P51" s="224" t="str">
        <f>IF(給与表!$T$4&gt;P$2,"",IF($H51&lt;P$2,"",IF($E51&gt;P$2,"",IF($E51=P$2,IF($I51=給与表!$J$12,給与表!$J$13,IF($I51=給与表!$K$12,給与表!$K$13,IF($I51=給与表!$L$12,給与表!$L$13,給与表!$M$13*Q51))),IF($E51&lt;P$2,IF(J51="",IF($I51=給与表!$J$12,SUMIFS(給与表!$P$13:$P$52,給与表!$B$13:$B$52,P$2-$E51)+給与表!$J$10*(P$2-給与表!$T$4+1),IF($I51=給与表!$K$12,SUMIFS(給与表!$Q$13:$Q$52,給与表!$B$13:$B$52,P$2-$E51)+給与表!$K$10*(P$2-給与表!$T$4+1),IF($I51=給与表!$L$12,SUMIFS(給与表!$R$13:$R$52,給与表!$B$13:$B$52,P$2-$E51)+給与表!$L$10*(P$2-給与表!$T$4+1),(SUMIFS(給与表!$S$13:$S$52,給与表!$B$13:$B$52,P$2-$E51)+給与表!$M$10*(P$2-給与表!$T$4+1))*Q51))),IF($I51=給与表!$J$12,J51+給与表!$J$10*(P$2-給与表!$T$4+1),IF($I51=給与表!$K$12,J51+給与表!$K$10*(P$2-給与表!$T$4+1),IF($I51=給与表!$L$12,J51+給与表!$L$10*(P$2-給与表!$T$4+1),(J51/K51+給与表!$M$10)*Q51)))))))))</f>
        <v/>
      </c>
      <c r="Q51" s="392"/>
      <c r="R51" s="357"/>
      <c r="S51" s="357"/>
      <c r="T51" s="357"/>
      <c r="U51" s="227" t="str">
        <f t="shared" si="1"/>
        <v/>
      </c>
      <c r="V51" s="224" t="str">
        <f>IF(給与表!$T$4&gt;V$2,"",IF($H51&lt;V$2,"",IF($E51&gt;V$2,"",IF($E51=V$2,IF($I51=給与表!$J$12,給与表!$J$13,IF($I51=給与表!$K$12,給与表!$K$13,IF($I51=給与表!$L$12,給与表!$L$13,給与表!$M$13*W51))),IF($E51&lt;V$2,IF(P51="",IF($I51=給与表!$J$12,SUMIFS(給与表!$P$13:$P$52,給与表!$B$13:$B$52,V$2-$E51)+給与表!$J$10*(V$2-給与表!$T$4+1),IF($I51=給与表!$K$12,SUMIFS(給与表!$Q$13:$Q$52,給与表!$B$13:$B$52,V$2-$E51)+給与表!$K$10*(V$2-給与表!$T$4+1),IF($I51=給与表!$L$12,SUMIFS(給与表!$R$13:$R$52,給与表!$B$13:$B$52,V$2-$E51)+給与表!$L$10*(V$2-給与表!$T$4+1),(SUMIFS(給与表!$S$13:$S$52,給与表!$B$13:$B$52,V$2-$E51)+給与表!$M$10*(V$2-給与表!$T$4+1))*W51))),IF($I51=給与表!$J$12,P51+給与表!$J$10*(V$2-給与表!$T$4+1),IF($I51=給与表!$K$12,P51+給与表!$K$10*(V$2-給与表!$T$4+1),IF($I51=給与表!$L$12,P51+給与表!$L$10*(V$2-給与表!$T$4+1),(P51/Q51+給与表!$M$10)*W51)))))))))</f>
        <v/>
      </c>
      <c r="W51" s="392"/>
      <c r="X51" s="357"/>
      <c r="Y51" s="357"/>
      <c r="Z51" s="357"/>
      <c r="AA51" s="227" t="str">
        <f t="shared" si="2"/>
        <v/>
      </c>
      <c r="AB51" s="224" t="str">
        <f>IF(給与表!$T$4&gt;AB$2,"",IF($H51&lt;AB$2,"",IF($E51&gt;AB$2,"",IF($E51=AB$2,IF($I51=給与表!$J$12,給与表!$J$13,IF($I51=給与表!$K$12,給与表!$K$13,IF($I51=給与表!$L$12,給与表!$L$13,給与表!$M$13*AC51))),IF($E51&lt;AB$2,IF(V51="",IF($I51=給与表!$J$12,SUMIFS(給与表!$P$13:$P$52,給与表!$B$13:$B$52,AB$2-$E51)+給与表!$J$10*(AB$2-給与表!$T$4+1),IF($I51=給与表!$K$12,SUMIFS(給与表!$Q$13:$Q$52,給与表!$B$13:$B$52,AB$2-$E51)+給与表!$K$10*(AB$2-給与表!$T$4+1),IF($I51=給与表!$L$12,SUMIFS(給与表!$R$13:$R$52,給与表!$B$13:$B$52,AB$2-$E51)+給与表!$L$10*(AB$2-給与表!$T$4+1),(SUMIFS(給与表!$S$13:$S$52,給与表!$B$13:$B$52,AB$2-$E51)+給与表!$M$10*(AB$2-給与表!$T$4+1))*AC51))),IF($I51=給与表!$J$12,V51+給与表!$J$10*(AB$2-給与表!$T$4+1),IF($I51=給与表!$K$12,V51+給与表!$K$10*(AB$2-給与表!$T$4+1),IF($I51=給与表!$L$12,V51+給与表!$L$10*(AB$2-給与表!$T$4+1),(V51/W51+給与表!$M$10)*AC51)))))))))</f>
        <v/>
      </c>
      <c r="AC51" s="392"/>
      <c r="AD51" s="357"/>
      <c r="AE51" s="357"/>
      <c r="AF51" s="357"/>
      <c r="AG51" s="227" t="str">
        <f t="shared" si="3"/>
        <v/>
      </c>
      <c r="AH51" s="224" t="str">
        <f>IF(給与表!$T$4&gt;AH$2,"",IF($H51&lt;AH$2,"",IF($E51&gt;AH$2,"",IF($E51=AH$2,IF($I51=給与表!$J$12,給与表!$J$13,IF($I51=給与表!$K$12,給与表!$K$13,IF($I51=給与表!$L$12,給与表!$L$13,給与表!$M$13*AI51))),IF($E51&lt;AH$2,IF(AB51="",IF($I51=給与表!$J$12,SUMIFS(給与表!$P$13:$P$52,給与表!$B$13:$B$52,AH$2-$E51)+給与表!$J$10*(AH$2-給与表!$T$4+1),IF($I51=給与表!$K$12,SUMIFS(給与表!$Q$13:$Q$52,給与表!$B$13:$B$52,AH$2-$E51)+給与表!$K$10*(AH$2-給与表!$T$4+1),IF($I51=給与表!$L$12,SUMIFS(給与表!$R$13:$R$52,給与表!$B$13:$B$52,AH$2-$E51)+給与表!$L$10*(AH$2-給与表!$T$4+1),(SUMIFS(給与表!$S$13:$S$52,給与表!$B$13:$B$52,AH$2-$E51)+給与表!$M$10*(AH$2-給与表!$T$4+1))*AI51))),IF($I51=給与表!$J$12,AB51+給与表!$J$10*(AH$2-給与表!$T$4+1),IF($I51=給与表!$K$12,AB51+給与表!$K$10*(AH$2-給与表!$T$4+1),IF($I51=給与表!$L$12,AB51+給与表!$L$10*(AH$2-給与表!$T$4+1),(AB51/AC51+給与表!$M$10)*AI51)))))))))</f>
        <v/>
      </c>
      <c r="AI51" s="392"/>
      <c r="AJ51" s="357"/>
      <c r="AK51" s="357"/>
      <c r="AL51" s="357"/>
      <c r="AM51" s="227" t="str">
        <f t="shared" si="4"/>
        <v/>
      </c>
      <c r="AN51" s="224" t="str">
        <f>IF(給与表!$T$4&gt;AN$2,"",IF($H51&lt;AN$2,"",IF($E51&gt;AN$2,"",IF($E51=AN$2,IF($I51=給与表!$J$12,給与表!$J$13,IF($I51=給与表!$K$12,給与表!$K$13,IF($I51=給与表!$L$12,給与表!$L$13,給与表!$M$13*AO51))),IF($E51&lt;AN$2,IF(AH51="",IF($I51=給与表!$J$12,SUMIFS(給与表!$P$13:$P$52,給与表!$B$13:$B$52,AN$2-$E51)+給与表!$J$10*(AN$2-給与表!$T$4+1),IF($I51=給与表!$K$12,SUMIFS(給与表!$Q$13:$Q$52,給与表!$B$13:$B$52,AN$2-$E51)+給与表!$K$10*(AN$2-給与表!$T$4+1),IF($I51=給与表!$L$12,SUMIFS(給与表!$R$13:$R$52,給与表!$B$13:$B$52,AN$2-$E51)+給与表!$L$10*(AN$2-給与表!$T$4+1),(SUMIFS(給与表!$S$13:$S$52,給与表!$B$13:$B$52,AN$2-$E51)+給与表!$M$10*(AN$2-給与表!$T$4+1))*AO51))),IF($I51=給与表!$J$12,AH51+給与表!$J$10*(AN$2-給与表!$T$4+1),IF($I51=給与表!$K$12,AH51+給与表!$K$10*(AN$2-給与表!$T$4+1),IF($I51=給与表!$L$12,AH51+給与表!$L$10*(AN$2-給与表!$T$4+1),(AH51/AI51+給与表!$M$10)*AO51)))))))))</f>
        <v/>
      </c>
      <c r="AO51" s="392"/>
      <c r="AP51" s="357"/>
      <c r="AQ51" s="357"/>
      <c r="AR51" s="357"/>
      <c r="AS51" s="227" t="str">
        <f t="shared" si="5"/>
        <v/>
      </c>
      <c r="AT51" s="224" t="str">
        <f>IF(給与表!$T$4&gt;AT$2,"",IF($H51&lt;AT$2,"",IF($E51&gt;AT$2,"",IF($E51=AT$2,IF($I51=給与表!$J$12,給与表!$J$13,IF($I51=給与表!$K$12,給与表!$K$13,IF($I51=給与表!$L$12,給与表!$L$13,給与表!$M$13*AU51))),IF($E51&lt;AT$2,IF(AN51="",IF($I51=給与表!$J$12,SUMIFS(給与表!$P$13:$P$52,給与表!$B$13:$B$52,AT$2-$E51)+給与表!$J$10*(AT$2-給与表!$T$4+1),IF($I51=給与表!$K$12,SUMIFS(給与表!$Q$13:$Q$52,給与表!$B$13:$B$52,AT$2-$E51)+給与表!$K$10*(AT$2-給与表!$T$4+1),IF($I51=給与表!$L$12,SUMIFS(給与表!$R$13:$R$52,給与表!$B$13:$B$52,AT$2-$E51)+給与表!$L$10*(AT$2-給与表!$T$4+1),(SUMIFS(給与表!$S$13:$S$52,給与表!$B$13:$B$52,AT$2-$E51)+給与表!$M$10*(AT$2-給与表!$T$4+1))*AU51))),IF($I51=給与表!$J$12,AN51+給与表!$J$10*(AT$2-給与表!$T$4+1),IF($I51=給与表!$K$12,AN51+給与表!$K$10*(AT$2-給与表!$T$4+1),IF($I51=給与表!$L$12,AN51+給与表!$L$10*(AT$2-給与表!$T$4+1),(AN51/AO51+給与表!$M$10)*AU51)))))))))</f>
        <v/>
      </c>
      <c r="AU51" s="392"/>
      <c r="AV51" s="357"/>
      <c r="AW51" s="357"/>
      <c r="AX51" s="357"/>
      <c r="AY51" s="227" t="str">
        <f t="shared" si="6"/>
        <v/>
      </c>
      <c r="AZ51" s="224" t="str">
        <f>IF(給与表!$T$4&gt;AZ$2,"",IF($H51&lt;AZ$2,"",IF($E51&gt;AZ$2,"",IF($E51=AZ$2,IF($I51=給与表!$J$12,給与表!$J$13,IF($I51=給与表!$K$12,給与表!$K$13,IF($I51=給与表!$L$12,給与表!$L$13,給与表!$M$13*BA51))),IF($E51&lt;AZ$2,IF(AT51="",IF($I51=給与表!$J$12,SUMIFS(給与表!$P$13:$P$52,給与表!$B$13:$B$52,AZ$2-$E51)+給与表!$J$10*(AZ$2-給与表!$T$4+1),IF($I51=給与表!$K$12,SUMIFS(給与表!$Q$13:$Q$52,給与表!$B$13:$B$52,AZ$2-$E51)+給与表!$K$10*(AZ$2-給与表!$T$4+1),IF($I51=給与表!$L$12,SUMIFS(給与表!$R$13:$R$52,給与表!$B$13:$B$52,AZ$2-$E51)+給与表!$L$10*(AZ$2-給与表!$T$4+1),(SUMIFS(給与表!$S$13:$S$52,給与表!$B$13:$B$52,AZ$2-$E51)+給与表!$M$10*(AZ$2-給与表!$T$4+1))*BA51))),IF($I51=給与表!$J$12,AT51+給与表!$J$10*(AZ$2-給与表!$T$4+1),IF($I51=給与表!$K$12,AT51+給与表!$K$10*(AZ$2-給与表!$T$4+1),IF($I51=給与表!$L$12,AT51+給与表!$L$10*(AZ$2-給与表!$T$4+1),(AT51/AU51+給与表!$M$10)*BA51)))))))))</f>
        <v/>
      </c>
      <c r="BA51" s="392"/>
      <c r="BB51" s="357"/>
      <c r="BC51" s="357"/>
      <c r="BD51" s="357"/>
      <c r="BE51" s="227" t="str">
        <f t="shared" si="7"/>
        <v/>
      </c>
      <c r="BF51" s="224" t="str">
        <f>IF(給与表!$T$4&gt;BF$2,"",IF($H51&lt;BF$2,"",IF($E51&gt;BF$2,"",IF($E51=BF$2,IF($I51=給与表!$J$12,給与表!$J$13,IF($I51=給与表!$K$12,給与表!$K$13,IF($I51=給与表!$L$12,給与表!$L$13,給与表!$M$13*BG51))),IF($E51&lt;BF$2,IF(AZ51="",IF($I51=給与表!$J$12,SUMIFS(給与表!$P$13:$P$52,給与表!$B$13:$B$52,BF$2-$E51)+給与表!$J$10*(BF$2-給与表!$T$4+1),IF($I51=給与表!$K$12,SUMIFS(給与表!$Q$13:$Q$52,給与表!$B$13:$B$52,BF$2-$E51)+給与表!$K$10*(BF$2-給与表!$T$4+1),IF($I51=給与表!$L$12,SUMIFS(給与表!$R$13:$R$52,給与表!$B$13:$B$52,BF$2-$E51)+給与表!$L$10*(BF$2-給与表!$T$4+1),(SUMIFS(給与表!$S$13:$S$52,給与表!$B$13:$B$52,BF$2-$E51)+給与表!$M$10*(BF$2-給与表!$T$4+1))*BG51))),IF($I51=給与表!$J$12,AZ51+給与表!$J$10*(BF$2-給与表!$T$4+1),IF($I51=給与表!$K$12,AZ51+給与表!$K$10*(BF$2-給与表!$T$4+1),IF($I51=給与表!$L$12,AZ51+給与表!$L$10*(BF$2-給与表!$T$4+1),(AZ51/BA51+給与表!$M$10)*BG51)))))))))</f>
        <v/>
      </c>
      <c r="BG51" s="392"/>
      <c r="BH51" s="357"/>
      <c r="BI51" s="357"/>
      <c r="BJ51" s="357"/>
      <c r="BK51" s="227" t="str">
        <f t="shared" si="8"/>
        <v/>
      </c>
      <c r="BL51" s="224" t="str">
        <f>IF(給与表!$T$4&gt;BL$2,"",IF($H51&lt;BL$2,"",IF($E51&gt;BL$2,"",IF($E51=BL$2,IF($I51=給与表!$J$12,給与表!$J$13,IF($I51=給与表!$K$12,給与表!$K$13,IF($I51=給与表!$L$12,給与表!$L$13,給与表!$M$13*BM51))),IF($E51&lt;BL$2,IF(BF51="",IF($I51=給与表!$J$12,SUMIFS(給与表!$P$13:$P$52,給与表!$B$13:$B$52,BL$2-$E51)+給与表!$J$10*(BL$2-給与表!$T$4+1),IF($I51=給与表!$K$12,SUMIFS(給与表!$Q$13:$Q$52,給与表!$B$13:$B$52,BL$2-$E51)+給与表!$K$10*(BL$2-給与表!$T$4+1),IF($I51=給与表!$L$12,SUMIFS(給与表!$R$13:$R$52,給与表!$B$13:$B$52,BL$2-$E51)+給与表!$L$10*(BL$2-給与表!$T$4+1),(SUMIFS(給与表!$S$13:$S$52,給与表!$B$13:$B$52,BL$2-$E51)+給与表!$M$10*(BL$2-給与表!$T$4+1))*BM51))),IF($I51=給与表!$J$12,BF51+給与表!$J$10*(BL$2-給与表!$T$4+1),IF($I51=給与表!$K$12,BF51+給与表!$K$10*(BL$2-給与表!$T$4+1),IF($I51=給与表!$L$12,BF51+給与表!$L$10*(BL$2-給与表!$T$4+1),(BF51/BG51+給与表!$M$10)*BM51)))))))))</f>
        <v/>
      </c>
      <c r="BM51" s="392"/>
      <c r="BN51" s="357"/>
      <c r="BO51" s="357"/>
      <c r="BP51" s="357"/>
      <c r="BQ51" s="227" t="str">
        <f t="shared" si="9"/>
        <v/>
      </c>
    </row>
    <row r="52" spans="1:69">
      <c r="A52" s="20">
        <f t="shared" si="10"/>
        <v>47</v>
      </c>
      <c r="B52" s="359"/>
      <c r="C52" s="358"/>
      <c r="D52" s="359"/>
      <c r="E52" s="6" t="str">
        <f t="shared" si="11"/>
        <v/>
      </c>
      <c r="F52" s="359"/>
      <c r="G52" s="359"/>
      <c r="H52" s="6" t="str">
        <f t="shared" si="12"/>
        <v/>
      </c>
      <c r="I52" s="361"/>
      <c r="J52" s="224" t="str">
        <f>IF(給与表!$T$4&gt;J$2,"",IF($H52&lt;J$2,"",IF($E52&gt;J$2,"",IF($E52=J$2,IF($I52=給与表!$J$12,給与表!$J$13,IF($I52=給与表!$K$12,給与表!$K$13,IF($I52=給与表!$L$12,給与表!$L$13,給与表!$M$13*K52))),IF($E52&lt;J$2,IF($I52=給与表!$J$12,SUMIFS(給与表!$P$13:$P$52,給与表!$B$13:$B$52,J$2-$E52)+給与表!$J$10*(J$2-給与表!$T$4+1),IF($I52=給与表!$K$12,SUMIFS(給与表!$Q$13:$Q$52,給与表!$B$13:$B$52,J$2-$E52)+給与表!$K$10*(J$2-給与表!$T$4+1),IF($I52=給与表!$L$12,SUMIFS(給与表!$R$13:$R$52,給与表!$B$13:$B$52,J$2-$E52)+給与表!$L$10*(J$2-給与表!$T$4+1),(SUMIFS(給与表!$S$13:$S$52,給与表!$B$13:$B$52,J$2-$E52)+給与表!$M$10*(J$2-給与表!$T$4+1))*K52))))))))</f>
        <v/>
      </c>
      <c r="K52" s="392"/>
      <c r="L52" s="357"/>
      <c r="M52" s="357"/>
      <c r="N52" s="357"/>
      <c r="O52" s="227" t="str">
        <f t="shared" si="0"/>
        <v/>
      </c>
      <c r="P52" s="224" t="str">
        <f>IF(給与表!$T$4&gt;P$2,"",IF($H52&lt;P$2,"",IF($E52&gt;P$2,"",IF($E52=P$2,IF($I52=給与表!$J$12,給与表!$J$13,IF($I52=給与表!$K$12,給与表!$K$13,IF($I52=給与表!$L$12,給与表!$L$13,給与表!$M$13*Q52))),IF($E52&lt;P$2,IF(J52="",IF($I52=給与表!$J$12,SUMIFS(給与表!$P$13:$P$52,給与表!$B$13:$B$52,P$2-$E52)+給与表!$J$10*(P$2-給与表!$T$4+1),IF($I52=給与表!$K$12,SUMIFS(給与表!$Q$13:$Q$52,給与表!$B$13:$B$52,P$2-$E52)+給与表!$K$10*(P$2-給与表!$T$4+1),IF($I52=給与表!$L$12,SUMIFS(給与表!$R$13:$R$52,給与表!$B$13:$B$52,P$2-$E52)+給与表!$L$10*(P$2-給与表!$T$4+1),(SUMIFS(給与表!$S$13:$S$52,給与表!$B$13:$B$52,P$2-$E52)+給与表!$M$10*(P$2-給与表!$T$4+1))*Q52))),IF($I52=給与表!$J$12,J52+給与表!$J$10*(P$2-給与表!$T$4+1),IF($I52=給与表!$K$12,J52+給与表!$K$10*(P$2-給与表!$T$4+1),IF($I52=給与表!$L$12,J52+給与表!$L$10*(P$2-給与表!$T$4+1),(J52/K52+給与表!$M$10)*Q52)))))))))</f>
        <v/>
      </c>
      <c r="Q52" s="392"/>
      <c r="R52" s="357"/>
      <c r="S52" s="357"/>
      <c r="T52" s="357"/>
      <c r="U52" s="227" t="str">
        <f t="shared" si="1"/>
        <v/>
      </c>
      <c r="V52" s="224" t="str">
        <f>IF(給与表!$T$4&gt;V$2,"",IF($H52&lt;V$2,"",IF($E52&gt;V$2,"",IF($E52=V$2,IF($I52=給与表!$J$12,給与表!$J$13,IF($I52=給与表!$K$12,給与表!$K$13,IF($I52=給与表!$L$12,給与表!$L$13,給与表!$M$13*W52))),IF($E52&lt;V$2,IF(P52="",IF($I52=給与表!$J$12,SUMIFS(給与表!$P$13:$P$52,給与表!$B$13:$B$52,V$2-$E52)+給与表!$J$10*(V$2-給与表!$T$4+1),IF($I52=給与表!$K$12,SUMIFS(給与表!$Q$13:$Q$52,給与表!$B$13:$B$52,V$2-$E52)+給与表!$K$10*(V$2-給与表!$T$4+1),IF($I52=給与表!$L$12,SUMIFS(給与表!$R$13:$R$52,給与表!$B$13:$B$52,V$2-$E52)+給与表!$L$10*(V$2-給与表!$T$4+1),(SUMIFS(給与表!$S$13:$S$52,給与表!$B$13:$B$52,V$2-$E52)+給与表!$M$10*(V$2-給与表!$T$4+1))*W52))),IF($I52=給与表!$J$12,P52+給与表!$J$10*(V$2-給与表!$T$4+1),IF($I52=給与表!$K$12,P52+給与表!$K$10*(V$2-給与表!$T$4+1),IF($I52=給与表!$L$12,P52+給与表!$L$10*(V$2-給与表!$T$4+1),(P52/Q52+給与表!$M$10)*W52)))))))))</f>
        <v/>
      </c>
      <c r="W52" s="392"/>
      <c r="X52" s="357"/>
      <c r="Y52" s="357"/>
      <c r="Z52" s="357"/>
      <c r="AA52" s="227" t="str">
        <f t="shared" si="2"/>
        <v/>
      </c>
      <c r="AB52" s="224" t="str">
        <f>IF(給与表!$T$4&gt;AB$2,"",IF($H52&lt;AB$2,"",IF($E52&gt;AB$2,"",IF($E52=AB$2,IF($I52=給与表!$J$12,給与表!$J$13,IF($I52=給与表!$K$12,給与表!$K$13,IF($I52=給与表!$L$12,給与表!$L$13,給与表!$M$13*AC52))),IF($E52&lt;AB$2,IF(V52="",IF($I52=給与表!$J$12,SUMIFS(給与表!$P$13:$P$52,給与表!$B$13:$B$52,AB$2-$E52)+給与表!$J$10*(AB$2-給与表!$T$4+1),IF($I52=給与表!$K$12,SUMIFS(給与表!$Q$13:$Q$52,給与表!$B$13:$B$52,AB$2-$E52)+給与表!$K$10*(AB$2-給与表!$T$4+1),IF($I52=給与表!$L$12,SUMIFS(給与表!$R$13:$R$52,給与表!$B$13:$B$52,AB$2-$E52)+給与表!$L$10*(AB$2-給与表!$T$4+1),(SUMIFS(給与表!$S$13:$S$52,給与表!$B$13:$B$52,AB$2-$E52)+給与表!$M$10*(AB$2-給与表!$T$4+1))*AC52))),IF($I52=給与表!$J$12,V52+給与表!$J$10*(AB$2-給与表!$T$4+1),IF($I52=給与表!$K$12,V52+給与表!$K$10*(AB$2-給与表!$T$4+1),IF($I52=給与表!$L$12,V52+給与表!$L$10*(AB$2-給与表!$T$4+1),(V52/W52+給与表!$M$10)*AC52)))))))))</f>
        <v/>
      </c>
      <c r="AC52" s="392"/>
      <c r="AD52" s="357"/>
      <c r="AE52" s="357"/>
      <c r="AF52" s="357"/>
      <c r="AG52" s="227" t="str">
        <f t="shared" si="3"/>
        <v/>
      </c>
      <c r="AH52" s="224" t="str">
        <f>IF(給与表!$T$4&gt;AH$2,"",IF($H52&lt;AH$2,"",IF($E52&gt;AH$2,"",IF($E52=AH$2,IF($I52=給与表!$J$12,給与表!$J$13,IF($I52=給与表!$K$12,給与表!$K$13,IF($I52=給与表!$L$12,給与表!$L$13,給与表!$M$13*AI52))),IF($E52&lt;AH$2,IF(AB52="",IF($I52=給与表!$J$12,SUMIFS(給与表!$P$13:$P$52,給与表!$B$13:$B$52,AH$2-$E52)+給与表!$J$10*(AH$2-給与表!$T$4+1),IF($I52=給与表!$K$12,SUMIFS(給与表!$Q$13:$Q$52,給与表!$B$13:$B$52,AH$2-$E52)+給与表!$K$10*(AH$2-給与表!$T$4+1),IF($I52=給与表!$L$12,SUMIFS(給与表!$R$13:$R$52,給与表!$B$13:$B$52,AH$2-$E52)+給与表!$L$10*(AH$2-給与表!$T$4+1),(SUMIFS(給与表!$S$13:$S$52,給与表!$B$13:$B$52,AH$2-$E52)+給与表!$M$10*(AH$2-給与表!$T$4+1))*AI52))),IF($I52=給与表!$J$12,AB52+給与表!$J$10*(AH$2-給与表!$T$4+1),IF($I52=給与表!$K$12,AB52+給与表!$K$10*(AH$2-給与表!$T$4+1),IF($I52=給与表!$L$12,AB52+給与表!$L$10*(AH$2-給与表!$T$4+1),(AB52/AC52+給与表!$M$10)*AI52)))))))))</f>
        <v/>
      </c>
      <c r="AI52" s="392"/>
      <c r="AJ52" s="357"/>
      <c r="AK52" s="357"/>
      <c r="AL52" s="357"/>
      <c r="AM52" s="227" t="str">
        <f t="shared" si="4"/>
        <v/>
      </c>
      <c r="AN52" s="224" t="str">
        <f>IF(給与表!$T$4&gt;AN$2,"",IF($H52&lt;AN$2,"",IF($E52&gt;AN$2,"",IF($E52=AN$2,IF($I52=給与表!$J$12,給与表!$J$13,IF($I52=給与表!$K$12,給与表!$K$13,IF($I52=給与表!$L$12,給与表!$L$13,給与表!$M$13*AO52))),IF($E52&lt;AN$2,IF(AH52="",IF($I52=給与表!$J$12,SUMIFS(給与表!$P$13:$P$52,給与表!$B$13:$B$52,AN$2-$E52)+給与表!$J$10*(AN$2-給与表!$T$4+1),IF($I52=給与表!$K$12,SUMIFS(給与表!$Q$13:$Q$52,給与表!$B$13:$B$52,AN$2-$E52)+給与表!$K$10*(AN$2-給与表!$T$4+1),IF($I52=給与表!$L$12,SUMIFS(給与表!$R$13:$R$52,給与表!$B$13:$B$52,AN$2-$E52)+給与表!$L$10*(AN$2-給与表!$T$4+1),(SUMIFS(給与表!$S$13:$S$52,給与表!$B$13:$B$52,AN$2-$E52)+給与表!$M$10*(AN$2-給与表!$T$4+1))*AO52))),IF($I52=給与表!$J$12,AH52+給与表!$J$10*(AN$2-給与表!$T$4+1),IF($I52=給与表!$K$12,AH52+給与表!$K$10*(AN$2-給与表!$T$4+1),IF($I52=給与表!$L$12,AH52+給与表!$L$10*(AN$2-給与表!$T$4+1),(AH52/AI52+給与表!$M$10)*AO52)))))))))</f>
        <v/>
      </c>
      <c r="AO52" s="392"/>
      <c r="AP52" s="357"/>
      <c r="AQ52" s="357"/>
      <c r="AR52" s="357"/>
      <c r="AS52" s="227" t="str">
        <f t="shared" si="5"/>
        <v/>
      </c>
      <c r="AT52" s="224" t="str">
        <f>IF(給与表!$T$4&gt;AT$2,"",IF($H52&lt;AT$2,"",IF($E52&gt;AT$2,"",IF($E52=AT$2,IF($I52=給与表!$J$12,給与表!$J$13,IF($I52=給与表!$K$12,給与表!$K$13,IF($I52=給与表!$L$12,給与表!$L$13,給与表!$M$13*AU52))),IF($E52&lt;AT$2,IF(AN52="",IF($I52=給与表!$J$12,SUMIFS(給与表!$P$13:$P$52,給与表!$B$13:$B$52,AT$2-$E52)+給与表!$J$10*(AT$2-給与表!$T$4+1),IF($I52=給与表!$K$12,SUMIFS(給与表!$Q$13:$Q$52,給与表!$B$13:$B$52,AT$2-$E52)+給与表!$K$10*(AT$2-給与表!$T$4+1),IF($I52=給与表!$L$12,SUMIFS(給与表!$R$13:$R$52,給与表!$B$13:$B$52,AT$2-$E52)+給与表!$L$10*(AT$2-給与表!$T$4+1),(SUMIFS(給与表!$S$13:$S$52,給与表!$B$13:$B$52,AT$2-$E52)+給与表!$M$10*(AT$2-給与表!$T$4+1))*AU52))),IF($I52=給与表!$J$12,AN52+給与表!$J$10*(AT$2-給与表!$T$4+1),IF($I52=給与表!$K$12,AN52+給与表!$K$10*(AT$2-給与表!$T$4+1),IF($I52=給与表!$L$12,AN52+給与表!$L$10*(AT$2-給与表!$T$4+1),(AN52/AO52+給与表!$M$10)*AU52)))))))))</f>
        <v/>
      </c>
      <c r="AU52" s="392"/>
      <c r="AV52" s="357"/>
      <c r="AW52" s="357"/>
      <c r="AX52" s="357"/>
      <c r="AY52" s="227" t="str">
        <f t="shared" si="6"/>
        <v/>
      </c>
      <c r="AZ52" s="224" t="str">
        <f>IF(給与表!$T$4&gt;AZ$2,"",IF($H52&lt;AZ$2,"",IF($E52&gt;AZ$2,"",IF($E52=AZ$2,IF($I52=給与表!$J$12,給与表!$J$13,IF($I52=給与表!$K$12,給与表!$K$13,IF($I52=給与表!$L$12,給与表!$L$13,給与表!$M$13*BA52))),IF($E52&lt;AZ$2,IF(AT52="",IF($I52=給与表!$J$12,SUMIFS(給与表!$P$13:$P$52,給与表!$B$13:$B$52,AZ$2-$E52)+給与表!$J$10*(AZ$2-給与表!$T$4+1),IF($I52=給与表!$K$12,SUMIFS(給与表!$Q$13:$Q$52,給与表!$B$13:$B$52,AZ$2-$E52)+給与表!$K$10*(AZ$2-給与表!$T$4+1),IF($I52=給与表!$L$12,SUMIFS(給与表!$R$13:$R$52,給与表!$B$13:$B$52,AZ$2-$E52)+給与表!$L$10*(AZ$2-給与表!$T$4+1),(SUMIFS(給与表!$S$13:$S$52,給与表!$B$13:$B$52,AZ$2-$E52)+給与表!$M$10*(AZ$2-給与表!$T$4+1))*BA52))),IF($I52=給与表!$J$12,AT52+給与表!$J$10*(AZ$2-給与表!$T$4+1),IF($I52=給与表!$K$12,AT52+給与表!$K$10*(AZ$2-給与表!$T$4+1),IF($I52=給与表!$L$12,AT52+給与表!$L$10*(AZ$2-給与表!$T$4+1),(AT52/AU52+給与表!$M$10)*BA52)))))))))</f>
        <v/>
      </c>
      <c r="BA52" s="392"/>
      <c r="BB52" s="357"/>
      <c r="BC52" s="357"/>
      <c r="BD52" s="357"/>
      <c r="BE52" s="227" t="str">
        <f t="shared" si="7"/>
        <v/>
      </c>
      <c r="BF52" s="224" t="str">
        <f>IF(給与表!$T$4&gt;BF$2,"",IF($H52&lt;BF$2,"",IF($E52&gt;BF$2,"",IF($E52=BF$2,IF($I52=給与表!$J$12,給与表!$J$13,IF($I52=給与表!$K$12,給与表!$K$13,IF($I52=給与表!$L$12,給与表!$L$13,給与表!$M$13*BG52))),IF($E52&lt;BF$2,IF(AZ52="",IF($I52=給与表!$J$12,SUMIFS(給与表!$P$13:$P$52,給与表!$B$13:$B$52,BF$2-$E52)+給与表!$J$10*(BF$2-給与表!$T$4+1),IF($I52=給与表!$K$12,SUMIFS(給与表!$Q$13:$Q$52,給与表!$B$13:$B$52,BF$2-$E52)+給与表!$K$10*(BF$2-給与表!$T$4+1),IF($I52=給与表!$L$12,SUMIFS(給与表!$R$13:$R$52,給与表!$B$13:$B$52,BF$2-$E52)+給与表!$L$10*(BF$2-給与表!$T$4+1),(SUMIFS(給与表!$S$13:$S$52,給与表!$B$13:$B$52,BF$2-$E52)+給与表!$M$10*(BF$2-給与表!$T$4+1))*BG52))),IF($I52=給与表!$J$12,AZ52+給与表!$J$10*(BF$2-給与表!$T$4+1),IF($I52=給与表!$K$12,AZ52+給与表!$K$10*(BF$2-給与表!$T$4+1),IF($I52=給与表!$L$12,AZ52+給与表!$L$10*(BF$2-給与表!$T$4+1),(AZ52/BA52+給与表!$M$10)*BG52)))))))))</f>
        <v/>
      </c>
      <c r="BG52" s="392"/>
      <c r="BH52" s="357"/>
      <c r="BI52" s="357"/>
      <c r="BJ52" s="357"/>
      <c r="BK52" s="227" t="str">
        <f t="shared" si="8"/>
        <v/>
      </c>
      <c r="BL52" s="224" t="str">
        <f>IF(給与表!$T$4&gt;BL$2,"",IF($H52&lt;BL$2,"",IF($E52&gt;BL$2,"",IF($E52=BL$2,IF($I52=給与表!$J$12,給与表!$J$13,IF($I52=給与表!$K$12,給与表!$K$13,IF($I52=給与表!$L$12,給与表!$L$13,給与表!$M$13*BM52))),IF($E52&lt;BL$2,IF(BF52="",IF($I52=給与表!$J$12,SUMIFS(給与表!$P$13:$P$52,給与表!$B$13:$B$52,BL$2-$E52)+給与表!$J$10*(BL$2-給与表!$T$4+1),IF($I52=給与表!$K$12,SUMIFS(給与表!$Q$13:$Q$52,給与表!$B$13:$B$52,BL$2-$E52)+給与表!$K$10*(BL$2-給与表!$T$4+1),IF($I52=給与表!$L$12,SUMIFS(給与表!$R$13:$R$52,給与表!$B$13:$B$52,BL$2-$E52)+給与表!$L$10*(BL$2-給与表!$T$4+1),(SUMIFS(給与表!$S$13:$S$52,給与表!$B$13:$B$52,BL$2-$E52)+給与表!$M$10*(BL$2-給与表!$T$4+1))*BM52))),IF($I52=給与表!$J$12,BF52+給与表!$J$10*(BL$2-給与表!$T$4+1),IF($I52=給与表!$K$12,BF52+給与表!$K$10*(BL$2-給与表!$T$4+1),IF($I52=給与表!$L$12,BF52+給与表!$L$10*(BL$2-給与表!$T$4+1),(BF52/BG52+給与表!$M$10)*BM52)))))))))</f>
        <v/>
      </c>
      <c r="BM52" s="392"/>
      <c r="BN52" s="357"/>
      <c r="BO52" s="357"/>
      <c r="BP52" s="357"/>
      <c r="BQ52" s="227" t="str">
        <f t="shared" si="9"/>
        <v/>
      </c>
    </row>
    <row r="53" spans="1:69">
      <c r="A53" s="20">
        <f t="shared" si="10"/>
        <v>48</v>
      </c>
      <c r="B53" s="359"/>
      <c r="C53" s="358"/>
      <c r="D53" s="359"/>
      <c r="E53" s="6" t="str">
        <f t="shared" si="11"/>
        <v/>
      </c>
      <c r="F53" s="359"/>
      <c r="G53" s="359"/>
      <c r="H53" s="6" t="str">
        <f t="shared" si="12"/>
        <v/>
      </c>
      <c r="I53" s="361"/>
      <c r="J53" s="224" t="str">
        <f>IF(給与表!$T$4&gt;J$2,"",IF($H53&lt;J$2,"",IF($E53&gt;J$2,"",IF($E53=J$2,IF($I53=給与表!$J$12,給与表!$J$13,IF($I53=給与表!$K$12,給与表!$K$13,IF($I53=給与表!$L$12,給与表!$L$13,給与表!$M$13*K53))),IF($E53&lt;J$2,IF($I53=給与表!$J$12,SUMIFS(給与表!$P$13:$P$52,給与表!$B$13:$B$52,J$2-$E53)+給与表!$J$10*(J$2-給与表!$T$4+1),IF($I53=給与表!$K$12,SUMIFS(給与表!$Q$13:$Q$52,給与表!$B$13:$B$52,J$2-$E53)+給与表!$K$10*(J$2-給与表!$T$4+1),IF($I53=給与表!$L$12,SUMIFS(給与表!$R$13:$R$52,給与表!$B$13:$B$52,J$2-$E53)+給与表!$L$10*(J$2-給与表!$T$4+1),(SUMIFS(給与表!$S$13:$S$52,給与表!$B$13:$B$52,J$2-$E53)+給与表!$M$10*(J$2-給与表!$T$4+1))*K53))))))))</f>
        <v/>
      </c>
      <c r="K53" s="392"/>
      <c r="L53" s="357"/>
      <c r="M53" s="357"/>
      <c r="N53" s="357"/>
      <c r="O53" s="227" t="str">
        <f t="shared" si="0"/>
        <v/>
      </c>
      <c r="P53" s="224" t="str">
        <f>IF(給与表!$T$4&gt;P$2,"",IF($H53&lt;P$2,"",IF($E53&gt;P$2,"",IF($E53=P$2,IF($I53=給与表!$J$12,給与表!$J$13,IF($I53=給与表!$K$12,給与表!$K$13,IF($I53=給与表!$L$12,給与表!$L$13,給与表!$M$13*Q53))),IF($E53&lt;P$2,IF(J53="",IF($I53=給与表!$J$12,SUMIFS(給与表!$P$13:$P$52,給与表!$B$13:$B$52,P$2-$E53)+給与表!$J$10*(P$2-給与表!$T$4+1),IF($I53=給与表!$K$12,SUMIFS(給与表!$Q$13:$Q$52,給与表!$B$13:$B$52,P$2-$E53)+給与表!$K$10*(P$2-給与表!$T$4+1),IF($I53=給与表!$L$12,SUMIFS(給与表!$R$13:$R$52,給与表!$B$13:$B$52,P$2-$E53)+給与表!$L$10*(P$2-給与表!$T$4+1),(SUMIFS(給与表!$S$13:$S$52,給与表!$B$13:$B$52,P$2-$E53)+給与表!$M$10*(P$2-給与表!$T$4+1))*Q53))),IF($I53=給与表!$J$12,J53+給与表!$J$10*(P$2-給与表!$T$4+1),IF($I53=給与表!$K$12,J53+給与表!$K$10*(P$2-給与表!$T$4+1),IF($I53=給与表!$L$12,J53+給与表!$L$10*(P$2-給与表!$T$4+1),(J53/K53+給与表!$M$10)*Q53)))))))))</f>
        <v/>
      </c>
      <c r="Q53" s="392"/>
      <c r="R53" s="357"/>
      <c r="S53" s="357"/>
      <c r="T53" s="357"/>
      <c r="U53" s="227" t="str">
        <f t="shared" si="1"/>
        <v/>
      </c>
      <c r="V53" s="224" t="str">
        <f>IF(給与表!$T$4&gt;V$2,"",IF($H53&lt;V$2,"",IF($E53&gt;V$2,"",IF($E53=V$2,IF($I53=給与表!$J$12,給与表!$J$13,IF($I53=給与表!$K$12,給与表!$K$13,IF($I53=給与表!$L$12,給与表!$L$13,給与表!$M$13*W53))),IF($E53&lt;V$2,IF(P53="",IF($I53=給与表!$J$12,SUMIFS(給与表!$P$13:$P$52,給与表!$B$13:$B$52,V$2-$E53)+給与表!$J$10*(V$2-給与表!$T$4+1),IF($I53=給与表!$K$12,SUMIFS(給与表!$Q$13:$Q$52,給与表!$B$13:$B$52,V$2-$E53)+給与表!$K$10*(V$2-給与表!$T$4+1),IF($I53=給与表!$L$12,SUMIFS(給与表!$R$13:$R$52,給与表!$B$13:$B$52,V$2-$E53)+給与表!$L$10*(V$2-給与表!$T$4+1),(SUMIFS(給与表!$S$13:$S$52,給与表!$B$13:$B$52,V$2-$E53)+給与表!$M$10*(V$2-給与表!$T$4+1))*W53))),IF($I53=給与表!$J$12,P53+給与表!$J$10*(V$2-給与表!$T$4+1),IF($I53=給与表!$K$12,P53+給与表!$K$10*(V$2-給与表!$T$4+1),IF($I53=給与表!$L$12,P53+給与表!$L$10*(V$2-給与表!$T$4+1),(P53/Q53+給与表!$M$10)*W53)))))))))</f>
        <v/>
      </c>
      <c r="W53" s="392"/>
      <c r="X53" s="357"/>
      <c r="Y53" s="357"/>
      <c r="Z53" s="357"/>
      <c r="AA53" s="227" t="str">
        <f t="shared" si="2"/>
        <v/>
      </c>
      <c r="AB53" s="224" t="str">
        <f>IF(給与表!$T$4&gt;AB$2,"",IF($H53&lt;AB$2,"",IF($E53&gt;AB$2,"",IF($E53=AB$2,IF($I53=給与表!$J$12,給与表!$J$13,IF($I53=給与表!$K$12,給与表!$K$13,IF($I53=給与表!$L$12,給与表!$L$13,給与表!$M$13*AC53))),IF($E53&lt;AB$2,IF(V53="",IF($I53=給与表!$J$12,SUMIFS(給与表!$P$13:$P$52,給与表!$B$13:$B$52,AB$2-$E53)+給与表!$J$10*(AB$2-給与表!$T$4+1),IF($I53=給与表!$K$12,SUMIFS(給与表!$Q$13:$Q$52,給与表!$B$13:$B$52,AB$2-$E53)+給与表!$K$10*(AB$2-給与表!$T$4+1),IF($I53=給与表!$L$12,SUMIFS(給与表!$R$13:$R$52,給与表!$B$13:$B$52,AB$2-$E53)+給与表!$L$10*(AB$2-給与表!$T$4+1),(SUMIFS(給与表!$S$13:$S$52,給与表!$B$13:$B$52,AB$2-$E53)+給与表!$M$10*(AB$2-給与表!$T$4+1))*AC53))),IF($I53=給与表!$J$12,V53+給与表!$J$10*(AB$2-給与表!$T$4+1),IF($I53=給与表!$K$12,V53+給与表!$K$10*(AB$2-給与表!$T$4+1),IF($I53=給与表!$L$12,V53+給与表!$L$10*(AB$2-給与表!$T$4+1),(V53/W53+給与表!$M$10)*AC53)))))))))</f>
        <v/>
      </c>
      <c r="AC53" s="392"/>
      <c r="AD53" s="357"/>
      <c r="AE53" s="357"/>
      <c r="AF53" s="357"/>
      <c r="AG53" s="227" t="str">
        <f t="shared" si="3"/>
        <v/>
      </c>
      <c r="AH53" s="224" t="str">
        <f>IF(給与表!$T$4&gt;AH$2,"",IF($H53&lt;AH$2,"",IF($E53&gt;AH$2,"",IF($E53=AH$2,IF($I53=給与表!$J$12,給与表!$J$13,IF($I53=給与表!$K$12,給与表!$K$13,IF($I53=給与表!$L$12,給与表!$L$13,給与表!$M$13*AI53))),IF($E53&lt;AH$2,IF(AB53="",IF($I53=給与表!$J$12,SUMIFS(給与表!$P$13:$P$52,給与表!$B$13:$B$52,AH$2-$E53)+給与表!$J$10*(AH$2-給与表!$T$4+1),IF($I53=給与表!$K$12,SUMIFS(給与表!$Q$13:$Q$52,給与表!$B$13:$B$52,AH$2-$E53)+給与表!$K$10*(AH$2-給与表!$T$4+1),IF($I53=給与表!$L$12,SUMIFS(給与表!$R$13:$R$52,給与表!$B$13:$B$52,AH$2-$E53)+給与表!$L$10*(AH$2-給与表!$T$4+1),(SUMIFS(給与表!$S$13:$S$52,給与表!$B$13:$B$52,AH$2-$E53)+給与表!$M$10*(AH$2-給与表!$T$4+1))*AI53))),IF($I53=給与表!$J$12,AB53+給与表!$J$10*(AH$2-給与表!$T$4+1),IF($I53=給与表!$K$12,AB53+給与表!$K$10*(AH$2-給与表!$T$4+1),IF($I53=給与表!$L$12,AB53+給与表!$L$10*(AH$2-給与表!$T$4+1),(AB53/AC53+給与表!$M$10)*AI53)))))))))</f>
        <v/>
      </c>
      <c r="AI53" s="392"/>
      <c r="AJ53" s="357"/>
      <c r="AK53" s="357"/>
      <c r="AL53" s="357"/>
      <c r="AM53" s="227" t="str">
        <f t="shared" si="4"/>
        <v/>
      </c>
      <c r="AN53" s="224" t="str">
        <f>IF(給与表!$T$4&gt;AN$2,"",IF($H53&lt;AN$2,"",IF($E53&gt;AN$2,"",IF($E53=AN$2,IF($I53=給与表!$J$12,給与表!$J$13,IF($I53=給与表!$K$12,給与表!$K$13,IF($I53=給与表!$L$12,給与表!$L$13,給与表!$M$13*AO53))),IF($E53&lt;AN$2,IF(AH53="",IF($I53=給与表!$J$12,SUMIFS(給与表!$P$13:$P$52,給与表!$B$13:$B$52,AN$2-$E53)+給与表!$J$10*(AN$2-給与表!$T$4+1),IF($I53=給与表!$K$12,SUMIFS(給与表!$Q$13:$Q$52,給与表!$B$13:$B$52,AN$2-$E53)+給与表!$K$10*(AN$2-給与表!$T$4+1),IF($I53=給与表!$L$12,SUMIFS(給与表!$R$13:$R$52,給与表!$B$13:$B$52,AN$2-$E53)+給与表!$L$10*(AN$2-給与表!$T$4+1),(SUMIFS(給与表!$S$13:$S$52,給与表!$B$13:$B$52,AN$2-$E53)+給与表!$M$10*(AN$2-給与表!$T$4+1))*AO53))),IF($I53=給与表!$J$12,AH53+給与表!$J$10*(AN$2-給与表!$T$4+1),IF($I53=給与表!$K$12,AH53+給与表!$K$10*(AN$2-給与表!$T$4+1),IF($I53=給与表!$L$12,AH53+給与表!$L$10*(AN$2-給与表!$T$4+1),(AH53/AI53+給与表!$M$10)*AO53)))))))))</f>
        <v/>
      </c>
      <c r="AO53" s="392"/>
      <c r="AP53" s="357"/>
      <c r="AQ53" s="357"/>
      <c r="AR53" s="357"/>
      <c r="AS53" s="227" t="str">
        <f t="shared" si="5"/>
        <v/>
      </c>
      <c r="AT53" s="224" t="str">
        <f>IF(給与表!$T$4&gt;AT$2,"",IF($H53&lt;AT$2,"",IF($E53&gt;AT$2,"",IF($E53=AT$2,IF($I53=給与表!$J$12,給与表!$J$13,IF($I53=給与表!$K$12,給与表!$K$13,IF($I53=給与表!$L$12,給与表!$L$13,給与表!$M$13*AU53))),IF($E53&lt;AT$2,IF(AN53="",IF($I53=給与表!$J$12,SUMIFS(給与表!$P$13:$P$52,給与表!$B$13:$B$52,AT$2-$E53)+給与表!$J$10*(AT$2-給与表!$T$4+1),IF($I53=給与表!$K$12,SUMIFS(給与表!$Q$13:$Q$52,給与表!$B$13:$B$52,AT$2-$E53)+給与表!$K$10*(AT$2-給与表!$T$4+1),IF($I53=給与表!$L$12,SUMIFS(給与表!$R$13:$R$52,給与表!$B$13:$B$52,AT$2-$E53)+給与表!$L$10*(AT$2-給与表!$T$4+1),(SUMIFS(給与表!$S$13:$S$52,給与表!$B$13:$B$52,AT$2-$E53)+給与表!$M$10*(AT$2-給与表!$T$4+1))*AU53))),IF($I53=給与表!$J$12,AN53+給与表!$J$10*(AT$2-給与表!$T$4+1),IF($I53=給与表!$K$12,AN53+給与表!$K$10*(AT$2-給与表!$T$4+1),IF($I53=給与表!$L$12,AN53+給与表!$L$10*(AT$2-給与表!$T$4+1),(AN53/AO53+給与表!$M$10)*AU53)))))))))</f>
        <v/>
      </c>
      <c r="AU53" s="392"/>
      <c r="AV53" s="357"/>
      <c r="AW53" s="357"/>
      <c r="AX53" s="357"/>
      <c r="AY53" s="227" t="str">
        <f t="shared" si="6"/>
        <v/>
      </c>
      <c r="AZ53" s="224" t="str">
        <f>IF(給与表!$T$4&gt;AZ$2,"",IF($H53&lt;AZ$2,"",IF($E53&gt;AZ$2,"",IF($E53=AZ$2,IF($I53=給与表!$J$12,給与表!$J$13,IF($I53=給与表!$K$12,給与表!$K$13,IF($I53=給与表!$L$12,給与表!$L$13,給与表!$M$13*BA53))),IF($E53&lt;AZ$2,IF(AT53="",IF($I53=給与表!$J$12,SUMIFS(給与表!$P$13:$P$52,給与表!$B$13:$B$52,AZ$2-$E53)+給与表!$J$10*(AZ$2-給与表!$T$4+1),IF($I53=給与表!$K$12,SUMIFS(給与表!$Q$13:$Q$52,給与表!$B$13:$B$52,AZ$2-$E53)+給与表!$K$10*(AZ$2-給与表!$T$4+1),IF($I53=給与表!$L$12,SUMIFS(給与表!$R$13:$R$52,給与表!$B$13:$B$52,AZ$2-$E53)+給与表!$L$10*(AZ$2-給与表!$T$4+1),(SUMIFS(給与表!$S$13:$S$52,給与表!$B$13:$B$52,AZ$2-$E53)+給与表!$M$10*(AZ$2-給与表!$T$4+1))*BA53))),IF($I53=給与表!$J$12,AT53+給与表!$J$10*(AZ$2-給与表!$T$4+1),IF($I53=給与表!$K$12,AT53+給与表!$K$10*(AZ$2-給与表!$T$4+1),IF($I53=給与表!$L$12,AT53+給与表!$L$10*(AZ$2-給与表!$T$4+1),(AT53/AU53+給与表!$M$10)*BA53)))))))))</f>
        <v/>
      </c>
      <c r="BA53" s="392"/>
      <c r="BB53" s="357"/>
      <c r="BC53" s="357"/>
      <c r="BD53" s="357"/>
      <c r="BE53" s="227" t="str">
        <f t="shared" si="7"/>
        <v/>
      </c>
      <c r="BF53" s="224" t="str">
        <f>IF(給与表!$T$4&gt;BF$2,"",IF($H53&lt;BF$2,"",IF($E53&gt;BF$2,"",IF($E53=BF$2,IF($I53=給与表!$J$12,給与表!$J$13,IF($I53=給与表!$K$12,給与表!$K$13,IF($I53=給与表!$L$12,給与表!$L$13,給与表!$M$13*BG53))),IF($E53&lt;BF$2,IF(AZ53="",IF($I53=給与表!$J$12,SUMIFS(給与表!$P$13:$P$52,給与表!$B$13:$B$52,BF$2-$E53)+給与表!$J$10*(BF$2-給与表!$T$4+1),IF($I53=給与表!$K$12,SUMIFS(給与表!$Q$13:$Q$52,給与表!$B$13:$B$52,BF$2-$E53)+給与表!$K$10*(BF$2-給与表!$T$4+1),IF($I53=給与表!$L$12,SUMIFS(給与表!$R$13:$R$52,給与表!$B$13:$B$52,BF$2-$E53)+給与表!$L$10*(BF$2-給与表!$T$4+1),(SUMIFS(給与表!$S$13:$S$52,給与表!$B$13:$B$52,BF$2-$E53)+給与表!$M$10*(BF$2-給与表!$T$4+1))*BG53))),IF($I53=給与表!$J$12,AZ53+給与表!$J$10*(BF$2-給与表!$T$4+1),IF($I53=給与表!$K$12,AZ53+給与表!$K$10*(BF$2-給与表!$T$4+1),IF($I53=給与表!$L$12,AZ53+給与表!$L$10*(BF$2-給与表!$T$4+1),(AZ53/BA53+給与表!$M$10)*BG53)))))))))</f>
        <v/>
      </c>
      <c r="BG53" s="392"/>
      <c r="BH53" s="357"/>
      <c r="BI53" s="357"/>
      <c r="BJ53" s="357"/>
      <c r="BK53" s="227" t="str">
        <f t="shared" si="8"/>
        <v/>
      </c>
      <c r="BL53" s="224" t="str">
        <f>IF(給与表!$T$4&gt;BL$2,"",IF($H53&lt;BL$2,"",IF($E53&gt;BL$2,"",IF($E53=BL$2,IF($I53=給与表!$J$12,給与表!$J$13,IF($I53=給与表!$K$12,給与表!$K$13,IF($I53=給与表!$L$12,給与表!$L$13,給与表!$M$13*BM53))),IF($E53&lt;BL$2,IF(BF53="",IF($I53=給与表!$J$12,SUMIFS(給与表!$P$13:$P$52,給与表!$B$13:$B$52,BL$2-$E53)+給与表!$J$10*(BL$2-給与表!$T$4+1),IF($I53=給与表!$K$12,SUMIFS(給与表!$Q$13:$Q$52,給与表!$B$13:$B$52,BL$2-$E53)+給与表!$K$10*(BL$2-給与表!$T$4+1),IF($I53=給与表!$L$12,SUMIFS(給与表!$R$13:$R$52,給与表!$B$13:$B$52,BL$2-$E53)+給与表!$L$10*(BL$2-給与表!$T$4+1),(SUMIFS(給与表!$S$13:$S$52,給与表!$B$13:$B$52,BL$2-$E53)+給与表!$M$10*(BL$2-給与表!$T$4+1))*BM53))),IF($I53=給与表!$J$12,BF53+給与表!$J$10*(BL$2-給与表!$T$4+1),IF($I53=給与表!$K$12,BF53+給与表!$K$10*(BL$2-給与表!$T$4+1),IF($I53=給与表!$L$12,BF53+給与表!$L$10*(BL$2-給与表!$T$4+1),(BF53/BG53+給与表!$M$10)*BM53)))))))))</f>
        <v/>
      </c>
      <c r="BM53" s="392"/>
      <c r="BN53" s="357"/>
      <c r="BO53" s="357"/>
      <c r="BP53" s="357"/>
      <c r="BQ53" s="227" t="str">
        <f t="shared" si="9"/>
        <v/>
      </c>
    </row>
    <row r="54" spans="1:69">
      <c r="A54" s="20">
        <f t="shared" si="10"/>
        <v>49</v>
      </c>
      <c r="B54" s="359"/>
      <c r="C54" s="358"/>
      <c r="D54" s="359"/>
      <c r="E54" s="6" t="str">
        <f t="shared" si="11"/>
        <v/>
      </c>
      <c r="F54" s="359"/>
      <c r="G54" s="359"/>
      <c r="H54" s="6" t="str">
        <f t="shared" si="12"/>
        <v/>
      </c>
      <c r="I54" s="361"/>
      <c r="J54" s="224" t="str">
        <f>IF(給与表!$T$4&gt;J$2,"",IF($H54&lt;J$2,"",IF($E54&gt;J$2,"",IF($E54=J$2,IF($I54=給与表!$J$12,給与表!$J$13,IF($I54=給与表!$K$12,給与表!$K$13,IF($I54=給与表!$L$12,給与表!$L$13,給与表!$M$13*K54))),IF($E54&lt;J$2,IF($I54=給与表!$J$12,SUMIFS(給与表!$P$13:$P$52,給与表!$B$13:$B$52,J$2-$E54)+給与表!$J$10*(J$2-給与表!$T$4+1),IF($I54=給与表!$K$12,SUMIFS(給与表!$Q$13:$Q$52,給与表!$B$13:$B$52,J$2-$E54)+給与表!$K$10*(J$2-給与表!$T$4+1),IF($I54=給与表!$L$12,SUMIFS(給与表!$R$13:$R$52,給与表!$B$13:$B$52,J$2-$E54)+給与表!$L$10*(J$2-給与表!$T$4+1),(SUMIFS(給与表!$S$13:$S$52,給与表!$B$13:$B$52,J$2-$E54)+給与表!$M$10*(J$2-給与表!$T$4+1))*K54))))))))</f>
        <v/>
      </c>
      <c r="K54" s="392"/>
      <c r="L54" s="357"/>
      <c r="M54" s="357"/>
      <c r="N54" s="357"/>
      <c r="O54" s="227" t="str">
        <f t="shared" si="0"/>
        <v/>
      </c>
      <c r="P54" s="224" t="str">
        <f>IF(給与表!$T$4&gt;P$2,"",IF($H54&lt;P$2,"",IF($E54&gt;P$2,"",IF($E54=P$2,IF($I54=給与表!$J$12,給与表!$J$13,IF($I54=給与表!$K$12,給与表!$K$13,IF($I54=給与表!$L$12,給与表!$L$13,給与表!$M$13*Q54))),IF($E54&lt;P$2,IF(J54="",IF($I54=給与表!$J$12,SUMIFS(給与表!$P$13:$P$52,給与表!$B$13:$B$52,P$2-$E54)+給与表!$J$10*(P$2-給与表!$T$4+1),IF($I54=給与表!$K$12,SUMIFS(給与表!$Q$13:$Q$52,給与表!$B$13:$B$52,P$2-$E54)+給与表!$K$10*(P$2-給与表!$T$4+1),IF($I54=給与表!$L$12,SUMIFS(給与表!$R$13:$R$52,給与表!$B$13:$B$52,P$2-$E54)+給与表!$L$10*(P$2-給与表!$T$4+1),(SUMIFS(給与表!$S$13:$S$52,給与表!$B$13:$B$52,P$2-$E54)+給与表!$M$10*(P$2-給与表!$T$4+1))*Q54))),IF($I54=給与表!$J$12,J54+給与表!$J$10*(P$2-給与表!$T$4+1),IF($I54=給与表!$K$12,J54+給与表!$K$10*(P$2-給与表!$T$4+1),IF($I54=給与表!$L$12,J54+給与表!$L$10*(P$2-給与表!$T$4+1),(J54/K54+給与表!$M$10)*Q54)))))))))</f>
        <v/>
      </c>
      <c r="Q54" s="392"/>
      <c r="R54" s="357"/>
      <c r="S54" s="357"/>
      <c r="T54" s="357"/>
      <c r="U54" s="227" t="str">
        <f t="shared" si="1"/>
        <v/>
      </c>
      <c r="V54" s="224" t="str">
        <f>IF(給与表!$T$4&gt;V$2,"",IF($H54&lt;V$2,"",IF($E54&gt;V$2,"",IF($E54=V$2,IF($I54=給与表!$J$12,給与表!$J$13,IF($I54=給与表!$K$12,給与表!$K$13,IF($I54=給与表!$L$12,給与表!$L$13,給与表!$M$13*W54))),IF($E54&lt;V$2,IF(P54="",IF($I54=給与表!$J$12,SUMIFS(給与表!$P$13:$P$52,給与表!$B$13:$B$52,V$2-$E54)+給与表!$J$10*(V$2-給与表!$T$4+1),IF($I54=給与表!$K$12,SUMIFS(給与表!$Q$13:$Q$52,給与表!$B$13:$B$52,V$2-$E54)+給与表!$K$10*(V$2-給与表!$T$4+1),IF($I54=給与表!$L$12,SUMIFS(給与表!$R$13:$R$52,給与表!$B$13:$B$52,V$2-$E54)+給与表!$L$10*(V$2-給与表!$T$4+1),(SUMIFS(給与表!$S$13:$S$52,給与表!$B$13:$B$52,V$2-$E54)+給与表!$M$10*(V$2-給与表!$T$4+1))*W54))),IF($I54=給与表!$J$12,P54+給与表!$J$10*(V$2-給与表!$T$4+1),IF($I54=給与表!$K$12,P54+給与表!$K$10*(V$2-給与表!$T$4+1),IF($I54=給与表!$L$12,P54+給与表!$L$10*(V$2-給与表!$T$4+1),(P54/Q54+給与表!$M$10)*W54)))))))))</f>
        <v/>
      </c>
      <c r="W54" s="392"/>
      <c r="X54" s="357"/>
      <c r="Y54" s="357"/>
      <c r="Z54" s="357"/>
      <c r="AA54" s="227" t="str">
        <f t="shared" si="2"/>
        <v/>
      </c>
      <c r="AB54" s="224" t="str">
        <f>IF(給与表!$T$4&gt;AB$2,"",IF($H54&lt;AB$2,"",IF($E54&gt;AB$2,"",IF($E54=AB$2,IF($I54=給与表!$J$12,給与表!$J$13,IF($I54=給与表!$K$12,給与表!$K$13,IF($I54=給与表!$L$12,給与表!$L$13,給与表!$M$13*AC54))),IF($E54&lt;AB$2,IF(V54="",IF($I54=給与表!$J$12,SUMIFS(給与表!$P$13:$P$52,給与表!$B$13:$B$52,AB$2-$E54)+給与表!$J$10*(AB$2-給与表!$T$4+1),IF($I54=給与表!$K$12,SUMIFS(給与表!$Q$13:$Q$52,給与表!$B$13:$B$52,AB$2-$E54)+給与表!$K$10*(AB$2-給与表!$T$4+1),IF($I54=給与表!$L$12,SUMIFS(給与表!$R$13:$R$52,給与表!$B$13:$B$52,AB$2-$E54)+給与表!$L$10*(AB$2-給与表!$T$4+1),(SUMIFS(給与表!$S$13:$S$52,給与表!$B$13:$B$52,AB$2-$E54)+給与表!$M$10*(AB$2-給与表!$T$4+1))*AC54))),IF($I54=給与表!$J$12,V54+給与表!$J$10*(AB$2-給与表!$T$4+1),IF($I54=給与表!$K$12,V54+給与表!$K$10*(AB$2-給与表!$T$4+1),IF($I54=給与表!$L$12,V54+給与表!$L$10*(AB$2-給与表!$T$4+1),(V54/W54+給与表!$M$10)*AC54)))))))))</f>
        <v/>
      </c>
      <c r="AC54" s="392"/>
      <c r="AD54" s="357"/>
      <c r="AE54" s="357"/>
      <c r="AF54" s="357"/>
      <c r="AG54" s="227" t="str">
        <f t="shared" si="3"/>
        <v/>
      </c>
      <c r="AH54" s="224" t="str">
        <f>IF(給与表!$T$4&gt;AH$2,"",IF($H54&lt;AH$2,"",IF($E54&gt;AH$2,"",IF($E54=AH$2,IF($I54=給与表!$J$12,給与表!$J$13,IF($I54=給与表!$K$12,給与表!$K$13,IF($I54=給与表!$L$12,給与表!$L$13,給与表!$M$13*AI54))),IF($E54&lt;AH$2,IF(AB54="",IF($I54=給与表!$J$12,SUMIFS(給与表!$P$13:$P$52,給与表!$B$13:$B$52,AH$2-$E54)+給与表!$J$10*(AH$2-給与表!$T$4+1),IF($I54=給与表!$K$12,SUMIFS(給与表!$Q$13:$Q$52,給与表!$B$13:$B$52,AH$2-$E54)+給与表!$K$10*(AH$2-給与表!$T$4+1),IF($I54=給与表!$L$12,SUMIFS(給与表!$R$13:$R$52,給与表!$B$13:$B$52,AH$2-$E54)+給与表!$L$10*(AH$2-給与表!$T$4+1),(SUMIFS(給与表!$S$13:$S$52,給与表!$B$13:$B$52,AH$2-$E54)+給与表!$M$10*(AH$2-給与表!$T$4+1))*AI54))),IF($I54=給与表!$J$12,AB54+給与表!$J$10*(AH$2-給与表!$T$4+1),IF($I54=給与表!$K$12,AB54+給与表!$K$10*(AH$2-給与表!$T$4+1),IF($I54=給与表!$L$12,AB54+給与表!$L$10*(AH$2-給与表!$T$4+1),(AB54/AC54+給与表!$M$10)*AI54)))))))))</f>
        <v/>
      </c>
      <c r="AI54" s="392"/>
      <c r="AJ54" s="357"/>
      <c r="AK54" s="357"/>
      <c r="AL54" s="357"/>
      <c r="AM54" s="227" t="str">
        <f t="shared" si="4"/>
        <v/>
      </c>
      <c r="AN54" s="224" t="str">
        <f>IF(給与表!$T$4&gt;AN$2,"",IF($H54&lt;AN$2,"",IF($E54&gt;AN$2,"",IF($E54=AN$2,IF($I54=給与表!$J$12,給与表!$J$13,IF($I54=給与表!$K$12,給与表!$K$13,IF($I54=給与表!$L$12,給与表!$L$13,給与表!$M$13*AO54))),IF($E54&lt;AN$2,IF(AH54="",IF($I54=給与表!$J$12,SUMIFS(給与表!$P$13:$P$52,給与表!$B$13:$B$52,AN$2-$E54)+給与表!$J$10*(AN$2-給与表!$T$4+1),IF($I54=給与表!$K$12,SUMIFS(給与表!$Q$13:$Q$52,給与表!$B$13:$B$52,AN$2-$E54)+給与表!$K$10*(AN$2-給与表!$T$4+1),IF($I54=給与表!$L$12,SUMIFS(給与表!$R$13:$R$52,給与表!$B$13:$B$52,AN$2-$E54)+給与表!$L$10*(AN$2-給与表!$T$4+1),(SUMIFS(給与表!$S$13:$S$52,給与表!$B$13:$B$52,AN$2-$E54)+給与表!$M$10*(AN$2-給与表!$T$4+1))*AO54))),IF($I54=給与表!$J$12,AH54+給与表!$J$10*(AN$2-給与表!$T$4+1),IF($I54=給与表!$K$12,AH54+給与表!$K$10*(AN$2-給与表!$T$4+1),IF($I54=給与表!$L$12,AH54+給与表!$L$10*(AN$2-給与表!$T$4+1),(AH54/AI54+給与表!$M$10)*AO54)))))))))</f>
        <v/>
      </c>
      <c r="AO54" s="392"/>
      <c r="AP54" s="357"/>
      <c r="AQ54" s="357"/>
      <c r="AR54" s="357"/>
      <c r="AS54" s="227" t="str">
        <f t="shared" si="5"/>
        <v/>
      </c>
      <c r="AT54" s="224" t="str">
        <f>IF(給与表!$T$4&gt;AT$2,"",IF($H54&lt;AT$2,"",IF($E54&gt;AT$2,"",IF($E54=AT$2,IF($I54=給与表!$J$12,給与表!$J$13,IF($I54=給与表!$K$12,給与表!$K$13,IF($I54=給与表!$L$12,給与表!$L$13,給与表!$M$13*AU54))),IF($E54&lt;AT$2,IF(AN54="",IF($I54=給与表!$J$12,SUMIFS(給与表!$P$13:$P$52,給与表!$B$13:$B$52,AT$2-$E54)+給与表!$J$10*(AT$2-給与表!$T$4+1),IF($I54=給与表!$K$12,SUMIFS(給与表!$Q$13:$Q$52,給与表!$B$13:$B$52,AT$2-$E54)+給与表!$K$10*(AT$2-給与表!$T$4+1),IF($I54=給与表!$L$12,SUMIFS(給与表!$R$13:$R$52,給与表!$B$13:$B$52,AT$2-$E54)+給与表!$L$10*(AT$2-給与表!$T$4+1),(SUMIFS(給与表!$S$13:$S$52,給与表!$B$13:$B$52,AT$2-$E54)+給与表!$M$10*(AT$2-給与表!$T$4+1))*AU54))),IF($I54=給与表!$J$12,AN54+給与表!$J$10*(AT$2-給与表!$T$4+1),IF($I54=給与表!$K$12,AN54+給与表!$K$10*(AT$2-給与表!$T$4+1),IF($I54=給与表!$L$12,AN54+給与表!$L$10*(AT$2-給与表!$T$4+1),(AN54/AO54+給与表!$M$10)*AU54)))))))))</f>
        <v/>
      </c>
      <c r="AU54" s="392"/>
      <c r="AV54" s="357"/>
      <c r="AW54" s="357"/>
      <c r="AX54" s="357"/>
      <c r="AY54" s="227" t="str">
        <f t="shared" si="6"/>
        <v/>
      </c>
      <c r="AZ54" s="224" t="str">
        <f>IF(給与表!$T$4&gt;AZ$2,"",IF($H54&lt;AZ$2,"",IF($E54&gt;AZ$2,"",IF($E54=AZ$2,IF($I54=給与表!$J$12,給与表!$J$13,IF($I54=給与表!$K$12,給与表!$K$13,IF($I54=給与表!$L$12,給与表!$L$13,給与表!$M$13*BA54))),IF($E54&lt;AZ$2,IF(AT54="",IF($I54=給与表!$J$12,SUMIFS(給与表!$P$13:$P$52,給与表!$B$13:$B$52,AZ$2-$E54)+給与表!$J$10*(AZ$2-給与表!$T$4+1),IF($I54=給与表!$K$12,SUMIFS(給与表!$Q$13:$Q$52,給与表!$B$13:$B$52,AZ$2-$E54)+給与表!$K$10*(AZ$2-給与表!$T$4+1),IF($I54=給与表!$L$12,SUMIFS(給与表!$R$13:$R$52,給与表!$B$13:$B$52,AZ$2-$E54)+給与表!$L$10*(AZ$2-給与表!$T$4+1),(SUMIFS(給与表!$S$13:$S$52,給与表!$B$13:$B$52,AZ$2-$E54)+給与表!$M$10*(AZ$2-給与表!$T$4+1))*BA54))),IF($I54=給与表!$J$12,AT54+給与表!$J$10*(AZ$2-給与表!$T$4+1),IF($I54=給与表!$K$12,AT54+給与表!$K$10*(AZ$2-給与表!$T$4+1),IF($I54=給与表!$L$12,AT54+給与表!$L$10*(AZ$2-給与表!$T$4+1),(AT54/AU54+給与表!$M$10)*BA54)))))))))</f>
        <v/>
      </c>
      <c r="BA54" s="392"/>
      <c r="BB54" s="357"/>
      <c r="BC54" s="357"/>
      <c r="BD54" s="357"/>
      <c r="BE54" s="227" t="str">
        <f t="shared" si="7"/>
        <v/>
      </c>
      <c r="BF54" s="224" t="str">
        <f>IF(給与表!$T$4&gt;BF$2,"",IF($H54&lt;BF$2,"",IF($E54&gt;BF$2,"",IF($E54=BF$2,IF($I54=給与表!$J$12,給与表!$J$13,IF($I54=給与表!$K$12,給与表!$K$13,IF($I54=給与表!$L$12,給与表!$L$13,給与表!$M$13*BG54))),IF($E54&lt;BF$2,IF(AZ54="",IF($I54=給与表!$J$12,SUMIFS(給与表!$P$13:$P$52,給与表!$B$13:$B$52,BF$2-$E54)+給与表!$J$10*(BF$2-給与表!$T$4+1),IF($I54=給与表!$K$12,SUMIFS(給与表!$Q$13:$Q$52,給与表!$B$13:$B$52,BF$2-$E54)+給与表!$K$10*(BF$2-給与表!$T$4+1),IF($I54=給与表!$L$12,SUMIFS(給与表!$R$13:$R$52,給与表!$B$13:$B$52,BF$2-$E54)+給与表!$L$10*(BF$2-給与表!$T$4+1),(SUMIFS(給与表!$S$13:$S$52,給与表!$B$13:$B$52,BF$2-$E54)+給与表!$M$10*(BF$2-給与表!$T$4+1))*BG54))),IF($I54=給与表!$J$12,AZ54+給与表!$J$10*(BF$2-給与表!$T$4+1),IF($I54=給与表!$K$12,AZ54+給与表!$K$10*(BF$2-給与表!$T$4+1),IF($I54=給与表!$L$12,AZ54+給与表!$L$10*(BF$2-給与表!$T$4+1),(AZ54/BA54+給与表!$M$10)*BG54)))))))))</f>
        <v/>
      </c>
      <c r="BG54" s="392"/>
      <c r="BH54" s="357"/>
      <c r="BI54" s="357"/>
      <c r="BJ54" s="357"/>
      <c r="BK54" s="227" t="str">
        <f t="shared" si="8"/>
        <v/>
      </c>
      <c r="BL54" s="224" t="str">
        <f>IF(給与表!$T$4&gt;BL$2,"",IF($H54&lt;BL$2,"",IF($E54&gt;BL$2,"",IF($E54=BL$2,IF($I54=給与表!$J$12,給与表!$J$13,IF($I54=給与表!$K$12,給与表!$K$13,IF($I54=給与表!$L$12,給与表!$L$13,給与表!$M$13*BM54))),IF($E54&lt;BL$2,IF(BF54="",IF($I54=給与表!$J$12,SUMIFS(給与表!$P$13:$P$52,給与表!$B$13:$B$52,BL$2-$E54)+給与表!$J$10*(BL$2-給与表!$T$4+1),IF($I54=給与表!$K$12,SUMIFS(給与表!$Q$13:$Q$52,給与表!$B$13:$B$52,BL$2-$E54)+給与表!$K$10*(BL$2-給与表!$T$4+1),IF($I54=給与表!$L$12,SUMIFS(給与表!$R$13:$R$52,給与表!$B$13:$B$52,BL$2-$E54)+給与表!$L$10*(BL$2-給与表!$T$4+1),(SUMIFS(給与表!$S$13:$S$52,給与表!$B$13:$B$52,BL$2-$E54)+給与表!$M$10*(BL$2-給与表!$T$4+1))*BM54))),IF($I54=給与表!$J$12,BF54+給与表!$J$10*(BL$2-給与表!$T$4+1),IF($I54=給与表!$K$12,BF54+給与表!$K$10*(BL$2-給与表!$T$4+1),IF($I54=給与表!$L$12,BF54+給与表!$L$10*(BL$2-給与表!$T$4+1),(BF54/BG54+給与表!$M$10)*BM54)))))))))</f>
        <v/>
      </c>
      <c r="BM54" s="392"/>
      <c r="BN54" s="357"/>
      <c r="BO54" s="357"/>
      <c r="BP54" s="357"/>
      <c r="BQ54" s="227" t="str">
        <f t="shared" si="9"/>
        <v/>
      </c>
    </row>
    <row r="55" spans="1:69">
      <c r="A55" s="20">
        <f t="shared" si="10"/>
        <v>50</v>
      </c>
      <c r="B55" s="359"/>
      <c r="C55" s="358"/>
      <c r="D55" s="359"/>
      <c r="E55" s="6" t="str">
        <f t="shared" si="11"/>
        <v/>
      </c>
      <c r="F55" s="358"/>
      <c r="G55" s="358"/>
      <c r="H55" s="6" t="str">
        <f t="shared" si="12"/>
        <v/>
      </c>
      <c r="I55" s="361"/>
      <c r="J55" s="224" t="str">
        <f>IF(給与表!$T$4&gt;J$2,"",IF($H55&lt;J$2,"",IF($E55&gt;J$2,"",IF($E55=J$2,IF($I55=給与表!$J$12,給与表!$J$13,IF($I55=給与表!$K$12,給与表!$K$13,IF($I55=給与表!$L$12,給与表!$L$13,給与表!$M$13*K55))),IF($E55&lt;J$2,IF($I55=給与表!$J$12,SUMIFS(給与表!$P$13:$P$52,給与表!$B$13:$B$52,J$2-$E55)+給与表!$J$10*(J$2-給与表!$T$4+1),IF($I55=給与表!$K$12,SUMIFS(給与表!$Q$13:$Q$52,給与表!$B$13:$B$52,J$2-$E55)+給与表!$K$10*(J$2-給与表!$T$4+1),IF($I55=給与表!$L$12,SUMIFS(給与表!$R$13:$R$52,給与表!$B$13:$B$52,J$2-$E55)+給与表!$L$10*(J$2-給与表!$T$4+1),(SUMIFS(給与表!$S$13:$S$52,給与表!$B$13:$B$52,J$2-$E55)+給与表!$M$10*(J$2-給与表!$T$4+1))*K55))))))))</f>
        <v/>
      </c>
      <c r="K55" s="392"/>
      <c r="L55" s="357"/>
      <c r="M55" s="357"/>
      <c r="N55" s="357"/>
      <c r="O55" s="227" t="str">
        <f t="shared" si="0"/>
        <v/>
      </c>
      <c r="P55" s="224" t="str">
        <f>IF(給与表!$T$4&gt;P$2,"",IF($H55&lt;P$2,"",IF($E55&gt;P$2,"",IF($E55=P$2,IF($I55=給与表!$J$12,給与表!$J$13,IF($I55=給与表!$K$12,給与表!$K$13,IF($I55=給与表!$L$12,給与表!$L$13,給与表!$M$13*Q55))),IF($E55&lt;P$2,IF(J55="",IF($I55=給与表!$J$12,SUMIFS(給与表!$P$13:$P$52,給与表!$B$13:$B$52,P$2-$E55)+給与表!$J$10*(P$2-給与表!$T$4+1),IF($I55=給与表!$K$12,SUMIFS(給与表!$Q$13:$Q$52,給与表!$B$13:$B$52,P$2-$E55)+給与表!$K$10*(P$2-給与表!$T$4+1),IF($I55=給与表!$L$12,SUMIFS(給与表!$R$13:$R$52,給与表!$B$13:$B$52,P$2-$E55)+給与表!$L$10*(P$2-給与表!$T$4+1),(SUMIFS(給与表!$S$13:$S$52,給与表!$B$13:$B$52,P$2-$E55)+給与表!$M$10*(P$2-給与表!$T$4+1))*Q55))),IF($I55=給与表!$J$12,J55+給与表!$J$10*(P$2-給与表!$T$4+1),IF($I55=給与表!$K$12,J55+給与表!$K$10*(P$2-給与表!$T$4+1),IF($I55=給与表!$L$12,J55+給与表!$L$10*(P$2-給与表!$T$4+1),(J55/K55+給与表!$M$10)*Q55)))))))))</f>
        <v/>
      </c>
      <c r="Q55" s="392"/>
      <c r="R55" s="357"/>
      <c r="S55" s="357"/>
      <c r="T55" s="357"/>
      <c r="U55" s="227" t="str">
        <f t="shared" si="1"/>
        <v/>
      </c>
      <c r="V55" s="224" t="str">
        <f>IF(給与表!$T$4&gt;V$2,"",IF($H55&lt;V$2,"",IF($E55&gt;V$2,"",IF($E55=V$2,IF($I55=給与表!$J$12,給与表!$J$13,IF($I55=給与表!$K$12,給与表!$K$13,IF($I55=給与表!$L$12,給与表!$L$13,給与表!$M$13*W55))),IF($E55&lt;V$2,IF(P55="",IF($I55=給与表!$J$12,SUMIFS(給与表!$P$13:$P$52,給与表!$B$13:$B$52,V$2-$E55)+給与表!$J$10*(V$2-給与表!$T$4+1),IF($I55=給与表!$K$12,SUMIFS(給与表!$Q$13:$Q$52,給与表!$B$13:$B$52,V$2-$E55)+給与表!$K$10*(V$2-給与表!$T$4+1),IF($I55=給与表!$L$12,SUMIFS(給与表!$R$13:$R$52,給与表!$B$13:$B$52,V$2-$E55)+給与表!$L$10*(V$2-給与表!$T$4+1),(SUMIFS(給与表!$S$13:$S$52,給与表!$B$13:$B$52,V$2-$E55)+給与表!$M$10*(V$2-給与表!$T$4+1))*W55))),IF($I55=給与表!$J$12,P55+給与表!$J$10*(V$2-給与表!$T$4+1),IF($I55=給与表!$K$12,P55+給与表!$K$10*(V$2-給与表!$T$4+1),IF($I55=給与表!$L$12,P55+給与表!$L$10*(V$2-給与表!$T$4+1),(P55/Q55+給与表!$M$10)*W55)))))))))</f>
        <v/>
      </c>
      <c r="W55" s="392"/>
      <c r="X55" s="357"/>
      <c r="Y55" s="357"/>
      <c r="Z55" s="357"/>
      <c r="AA55" s="227" t="str">
        <f t="shared" si="2"/>
        <v/>
      </c>
      <c r="AB55" s="224" t="str">
        <f>IF(給与表!$T$4&gt;AB$2,"",IF($H55&lt;AB$2,"",IF($E55&gt;AB$2,"",IF($E55=AB$2,IF($I55=給与表!$J$12,給与表!$J$13,IF($I55=給与表!$K$12,給与表!$K$13,IF($I55=給与表!$L$12,給与表!$L$13,給与表!$M$13*AC55))),IF($E55&lt;AB$2,IF(V55="",IF($I55=給与表!$J$12,SUMIFS(給与表!$P$13:$P$52,給与表!$B$13:$B$52,AB$2-$E55)+給与表!$J$10*(AB$2-給与表!$T$4+1),IF($I55=給与表!$K$12,SUMIFS(給与表!$Q$13:$Q$52,給与表!$B$13:$B$52,AB$2-$E55)+給与表!$K$10*(AB$2-給与表!$T$4+1),IF($I55=給与表!$L$12,SUMIFS(給与表!$R$13:$R$52,給与表!$B$13:$B$52,AB$2-$E55)+給与表!$L$10*(AB$2-給与表!$T$4+1),(SUMIFS(給与表!$S$13:$S$52,給与表!$B$13:$B$52,AB$2-$E55)+給与表!$M$10*(AB$2-給与表!$T$4+1))*AC55))),IF($I55=給与表!$J$12,V55+給与表!$J$10*(AB$2-給与表!$T$4+1),IF($I55=給与表!$K$12,V55+給与表!$K$10*(AB$2-給与表!$T$4+1),IF($I55=給与表!$L$12,V55+給与表!$L$10*(AB$2-給与表!$T$4+1),(V55/W55+給与表!$M$10)*AC55)))))))))</f>
        <v/>
      </c>
      <c r="AC55" s="392"/>
      <c r="AD55" s="357"/>
      <c r="AE55" s="357"/>
      <c r="AF55" s="357"/>
      <c r="AG55" s="227" t="str">
        <f t="shared" si="3"/>
        <v/>
      </c>
      <c r="AH55" s="224" t="str">
        <f>IF(給与表!$T$4&gt;AH$2,"",IF($H55&lt;AH$2,"",IF($E55&gt;AH$2,"",IF($E55=AH$2,IF($I55=給与表!$J$12,給与表!$J$13,IF($I55=給与表!$K$12,給与表!$K$13,IF($I55=給与表!$L$12,給与表!$L$13,給与表!$M$13*AI55))),IF($E55&lt;AH$2,IF(AB55="",IF($I55=給与表!$J$12,SUMIFS(給与表!$P$13:$P$52,給与表!$B$13:$B$52,AH$2-$E55)+給与表!$J$10*(AH$2-給与表!$T$4+1),IF($I55=給与表!$K$12,SUMIFS(給与表!$Q$13:$Q$52,給与表!$B$13:$B$52,AH$2-$E55)+給与表!$K$10*(AH$2-給与表!$T$4+1),IF($I55=給与表!$L$12,SUMIFS(給与表!$R$13:$R$52,給与表!$B$13:$B$52,AH$2-$E55)+給与表!$L$10*(AH$2-給与表!$T$4+1),(SUMIFS(給与表!$S$13:$S$52,給与表!$B$13:$B$52,AH$2-$E55)+給与表!$M$10*(AH$2-給与表!$T$4+1))*AI55))),IF($I55=給与表!$J$12,AB55+給与表!$J$10*(AH$2-給与表!$T$4+1),IF($I55=給与表!$K$12,AB55+給与表!$K$10*(AH$2-給与表!$T$4+1),IF($I55=給与表!$L$12,AB55+給与表!$L$10*(AH$2-給与表!$T$4+1),(AB55/AC55+給与表!$M$10)*AI55)))))))))</f>
        <v/>
      </c>
      <c r="AI55" s="392"/>
      <c r="AJ55" s="357"/>
      <c r="AK55" s="357"/>
      <c r="AL55" s="357"/>
      <c r="AM55" s="227" t="str">
        <f t="shared" si="4"/>
        <v/>
      </c>
      <c r="AN55" s="224" t="str">
        <f>IF(給与表!$T$4&gt;AN$2,"",IF($H55&lt;AN$2,"",IF($E55&gt;AN$2,"",IF($E55=AN$2,IF($I55=給与表!$J$12,給与表!$J$13,IF($I55=給与表!$K$12,給与表!$K$13,IF($I55=給与表!$L$12,給与表!$L$13,給与表!$M$13*AO55))),IF($E55&lt;AN$2,IF(AH55="",IF($I55=給与表!$J$12,SUMIFS(給与表!$P$13:$P$52,給与表!$B$13:$B$52,AN$2-$E55)+給与表!$J$10*(AN$2-給与表!$T$4+1),IF($I55=給与表!$K$12,SUMIFS(給与表!$Q$13:$Q$52,給与表!$B$13:$B$52,AN$2-$E55)+給与表!$K$10*(AN$2-給与表!$T$4+1),IF($I55=給与表!$L$12,SUMIFS(給与表!$R$13:$R$52,給与表!$B$13:$B$52,AN$2-$E55)+給与表!$L$10*(AN$2-給与表!$T$4+1),(SUMIFS(給与表!$S$13:$S$52,給与表!$B$13:$B$52,AN$2-$E55)+給与表!$M$10*(AN$2-給与表!$T$4+1))*AO55))),IF($I55=給与表!$J$12,AH55+給与表!$J$10*(AN$2-給与表!$T$4+1),IF($I55=給与表!$K$12,AH55+給与表!$K$10*(AN$2-給与表!$T$4+1),IF($I55=給与表!$L$12,AH55+給与表!$L$10*(AN$2-給与表!$T$4+1),(AH55/AI55+給与表!$M$10)*AO55)))))))))</f>
        <v/>
      </c>
      <c r="AO55" s="392"/>
      <c r="AP55" s="357"/>
      <c r="AQ55" s="357"/>
      <c r="AR55" s="357"/>
      <c r="AS55" s="227" t="str">
        <f t="shared" si="5"/>
        <v/>
      </c>
      <c r="AT55" s="224" t="str">
        <f>IF(給与表!$T$4&gt;AT$2,"",IF($H55&lt;AT$2,"",IF($E55&gt;AT$2,"",IF($E55=AT$2,IF($I55=給与表!$J$12,給与表!$J$13,IF($I55=給与表!$K$12,給与表!$K$13,IF($I55=給与表!$L$12,給与表!$L$13,給与表!$M$13*AU55))),IF($E55&lt;AT$2,IF(AN55="",IF($I55=給与表!$J$12,SUMIFS(給与表!$P$13:$P$52,給与表!$B$13:$B$52,AT$2-$E55)+給与表!$J$10*(AT$2-給与表!$T$4+1),IF($I55=給与表!$K$12,SUMIFS(給与表!$Q$13:$Q$52,給与表!$B$13:$B$52,AT$2-$E55)+給与表!$K$10*(AT$2-給与表!$T$4+1),IF($I55=給与表!$L$12,SUMIFS(給与表!$R$13:$R$52,給与表!$B$13:$B$52,AT$2-$E55)+給与表!$L$10*(AT$2-給与表!$T$4+1),(SUMIFS(給与表!$S$13:$S$52,給与表!$B$13:$B$52,AT$2-$E55)+給与表!$M$10*(AT$2-給与表!$T$4+1))*AU55))),IF($I55=給与表!$J$12,AN55+給与表!$J$10*(AT$2-給与表!$T$4+1),IF($I55=給与表!$K$12,AN55+給与表!$K$10*(AT$2-給与表!$T$4+1),IF($I55=給与表!$L$12,AN55+給与表!$L$10*(AT$2-給与表!$T$4+1),(AN55/AO55+給与表!$M$10)*AU55)))))))))</f>
        <v/>
      </c>
      <c r="AU55" s="392"/>
      <c r="AV55" s="357"/>
      <c r="AW55" s="357"/>
      <c r="AX55" s="357"/>
      <c r="AY55" s="227" t="str">
        <f t="shared" si="6"/>
        <v/>
      </c>
      <c r="AZ55" s="224" t="str">
        <f>IF(給与表!$T$4&gt;AZ$2,"",IF($H55&lt;AZ$2,"",IF($E55&gt;AZ$2,"",IF($E55=AZ$2,IF($I55=給与表!$J$12,給与表!$J$13,IF($I55=給与表!$K$12,給与表!$K$13,IF($I55=給与表!$L$12,給与表!$L$13,給与表!$M$13*BA55))),IF($E55&lt;AZ$2,IF(AT55="",IF($I55=給与表!$J$12,SUMIFS(給与表!$P$13:$P$52,給与表!$B$13:$B$52,AZ$2-$E55)+給与表!$J$10*(AZ$2-給与表!$T$4+1),IF($I55=給与表!$K$12,SUMIFS(給与表!$Q$13:$Q$52,給与表!$B$13:$B$52,AZ$2-$E55)+給与表!$K$10*(AZ$2-給与表!$T$4+1),IF($I55=給与表!$L$12,SUMIFS(給与表!$R$13:$R$52,給与表!$B$13:$B$52,AZ$2-$E55)+給与表!$L$10*(AZ$2-給与表!$T$4+1),(SUMIFS(給与表!$S$13:$S$52,給与表!$B$13:$B$52,AZ$2-$E55)+給与表!$M$10*(AZ$2-給与表!$T$4+1))*BA55))),IF($I55=給与表!$J$12,AT55+給与表!$J$10*(AZ$2-給与表!$T$4+1),IF($I55=給与表!$K$12,AT55+給与表!$K$10*(AZ$2-給与表!$T$4+1),IF($I55=給与表!$L$12,AT55+給与表!$L$10*(AZ$2-給与表!$T$4+1),(AT55/AU55+給与表!$M$10)*BA55)))))))))</f>
        <v/>
      </c>
      <c r="BA55" s="392"/>
      <c r="BB55" s="357"/>
      <c r="BC55" s="357"/>
      <c r="BD55" s="357"/>
      <c r="BE55" s="227" t="str">
        <f t="shared" si="7"/>
        <v/>
      </c>
      <c r="BF55" s="224" t="str">
        <f>IF(給与表!$T$4&gt;BF$2,"",IF($H55&lt;BF$2,"",IF($E55&gt;BF$2,"",IF($E55=BF$2,IF($I55=給与表!$J$12,給与表!$J$13,IF($I55=給与表!$K$12,給与表!$K$13,IF($I55=給与表!$L$12,給与表!$L$13,給与表!$M$13*BG55))),IF($E55&lt;BF$2,IF(AZ55="",IF($I55=給与表!$J$12,SUMIFS(給与表!$P$13:$P$52,給与表!$B$13:$B$52,BF$2-$E55)+給与表!$J$10*(BF$2-給与表!$T$4+1),IF($I55=給与表!$K$12,SUMIFS(給与表!$Q$13:$Q$52,給与表!$B$13:$B$52,BF$2-$E55)+給与表!$K$10*(BF$2-給与表!$T$4+1),IF($I55=給与表!$L$12,SUMIFS(給与表!$R$13:$R$52,給与表!$B$13:$B$52,BF$2-$E55)+給与表!$L$10*(BF$2-給与表!$T$4+1),(SUMIFS(給与表!$S$13:$S$52,給与表!$B$13:$B$52,BF$2-$E55)+給与表!$M$10*(BF$2-給与表!$T$4+1))*BG55))),IF($I55=給与表!$J$12,AZ55+給与表!$J$10*(BF$2-給与表!$T$4+1),IF($I55=給与表!$K$12,AZ55+給与表!$K$10*(BF$2-給与表!$T$4+1),IF($I55=給与表!$L$12,AZ55+給与表!$L$10*(BF$2-給与表!$T$4+1),(AZ55/BA55+給与表!$M$10)*BG55)))))))))</f>
        <v/>
      </c>
      <c r="BG55" s="392"/>
      <c r="BH55" s="357"/>
      <c r="BI55" s="357"/>
      <c r="BJ55" s="357"/>
      <c r="BK55" s="227" t="str">
        <f t="shared" si="8"/>
        <v/>
      </c>
      <c r="BL55" s="224" t="str">
        <f>IF(給与表!$T$4&gt;BL$2,"",IF($H55&lt;BL$2,"",IF($E55&gt;BL$2,"",IF($E55=BL$2,IF($I55=給与表!$J$12,給与表!$J$13,IF($I55=給与表!$K$12,給与表!$K$13,IF($I55=給与表!$L$12,給与表!$L$13,給与表!$M$13*BM55))),IF($E55&lt;BL$2,IF(BF55="",IF($I55=給与表!$J$12,SUMIFS(給与表!$P$13:$P$52,給与表!$B$13:$B$52,BL$2-$E55)+給与表!$J$10*(BL$2-給与表!$T$4+1),IF($I55=給与表!$K$12,SUMIFS(給与表!$Q$13:$Q$52,給与表!$B$13:$B$52,BL$2-$E55)+給与表!$K$10*(BL$2-給与表!$T$4+1),IF($I55=給与表!$L$12,SUMIFS(給与表!$R$13:$R$52,給与表!$B$13:$B$52,BL$2-$E55)+給与表!$L$10*(BL$2-給与表!$T$4+1),(SUMIFS(給与表!$S$13:$S$52,給与表!$B$13:$B$52,BL$2-$E55)+給与表!$M$10*(BL$2-給与表!$T$4+1))*BM55))),IF($I55=給与表!$J$12,BF55+給与表!$J$10*(BL$2-給与表!$T$4+1),IF($I55=給与表!$K$12,BF55+給与表!$K$10*(BL$2-給与表!$T$4+1),IF($I55=給与表!$L$12,BF55+給与表!$L$10*(BL$2-給与表!$T$4+1),(BF55/BG55+給与表!$M$10)*BM55)))))))))</f>
        <v/>
      </c>
      <c r="BM55" s="392"/>
      <c r="BN55" s="357"/>
      <c r="BO55" s="357"/>
      <c r="BP55" s="357"/>
      <c r="BQ55" s="227" t="str">
        <f t="shared" si="9"/>
        <v/>
      </c>
    </row>
    <row r="56" spans="1:69">
      <c r="A56" s="20">
        <f t="shared" si="10"/>
        <v>51</v>
      </c>
      <c r="B56" s="359"/>
      <c r="C56" s="358"/>
      <c r="D56" s="359"/>
      <c r="E56" s="6" t="str">
        <f t="shared" si="11"/>
        <v/>
      </c>
      <c r="F56" s="359"/>
      <c r="G56" s="359"/>
      <c r="H56" s="6" t="str">
        <f t="shared" si="12"/>
        <v/>
      </c>
      <c r="I56" s="361"/>
      <c r="J56" s="224" t="str">
        <f>IF(給与表!$T$4&gt;J$2,"",IF($H56&lt;J$2,"",IF($E56&gt;J$2,"",IF($E56=J$2,IF($I56=給与表!$J$12,給与表!$J$13,IF($I56=給与表!$K$12,給与表!$K$13,IF($I56=給与表!$L$12,給与表!$L$13,給与表!$M$13*K56))),IF($E56&lt;J$2,IF($I56=給与表!$J$12,SUMIFS(給与表!$P$13:$P$52,給与表!$B$13:$B$52,J$2-$E56)+給与表!$J$10*(J$2-給与表!$T$4+1),IF($I56=給与表!$K$12,SUMIFS(給与表!$Q$13:$Q$52,給与表!$B$13:$B$52,J$2-$E56)+給与表!$K$10*(J$2-給与表!$T$4+1),IF($I56=給与表!$L$12,SUMIFS(給与表!$R$13:$R$52,給与表!$B$13:$B$52,J$2-$E56)+給与表!$L$10*(J$2-給与表!$T$4+1),(SUMIFS(給与表!$S$13:$S$52,給与表!$B$13:$B$52,J$2-$E56)+給与表!$M$10*(J$2-給与表!$T$4+1))*K56))))))))</f>
        <v/>
      </c>
      <c r="K56" s="392"/>
      <c r="L56" s="357"/>
      <c r="M56" s="357"/>
      <c r="N56" s="357"/>
      <c r="O56" s="227" t="str">
        <f t="shared" si="0"/>
        <v/>
      </c>
      <c r="P56" s="224" t="str">
        <f>IF(給与表!$T$4&gt;P$2,"",IF($H56&lt;P$2,"",IF($E56&gt;P$2,"",IF($E56=P$2,IF($I56=給与表!$J$12,給与表!$J$13,IF($I56=給与表!$K$12,給与表!$K$13,IF($I56=給与表!$L$12,給与表!$L$13,給与表!$M$13*Q56))),IF($E56&lt;P$2,IF(J56="",IF($I56=給与表!$J$12,SUMIFS(給与表!$P$13:$P$52,給与表!$B$13:$B$52,P$2-$E56)+給与表!$J$10*(P$2-給与表!$T$4+1),IF($I56=給与表!$K$12,SUMIFS(給与表!$Q$13:$Q$52,給与表!$B$13:$B$52,P$2-$E56)+給与表!$K$10*(P$2-給与表!$T$4+1),IF($I56=給与表!$L$12,SUMIFS(給与表!$R$13:$R$52,給与表!$B$13:$B$52,P$2-$E56)+給与表!$L$10*(P$2-給与表!$T$4+1),(SUMIFS(給与表!$S$13:$S$52,給与表!$B$13:$B$52,P$2-$E56)+給与表!$M$10*(P$2-給与表!$T$4+1))*Q56))),IF($I56=給与表!$J$12,J56+給与表!$J$10*(P$2-給与表!$T$4+1),IF($I56=給与表!$K$12,J56+給与表!$K$10*(P$2-給与表!$T$4+1),IF($I56=給与表!$L$12,J56+給与表!$L$10*(P$2-給与表!$T$4+1),(J56/K56+給与表!$M$10)*Q56)))))))))</f>
        <v/>
      </c>
      <c r="Q56" s="392"/>
      <c r="R56" s="357"/>
      <c r="S56" s="357"/>
      <c r="T56" s="357"/>
      <c r="U56" s="227" t="str">
        <f t="shared" si="1"/>
        <v/>
      </c>
      <c r="V56" s="224" t="str">
        <f>IF(給与表!$T$4&gt;V$2,"",IF($H56&lt;V$2,"",IF($E56&gt;V$2,"",IF($E56=V$2,IF($I56=給与表!$J$12,給与表!$J$13,IF($I56=給与表!$K$12,給与表!$K$13,IF($I56=給与表!$L$12,給与表!$L$13,給与表!$M$13*W56))),IF($E56&lt;V$2,IF(P56="",IF($I56=給与表!$J$12,SUMIFS(給与表!$P$13:$P$52,給与表!$B$13:$B$52,V$2-$E56)+給与表!$J$10*(V$2-給与表!$T$4+1),IF($I56=給与表!$K$12,SUMIFS(給与表!$Q$13:$Q$52,給与表!$B$13:$B$52,V$2-$E56)+給与表!$K$10*(V$2-給与表!$T$4+1),IF($I56=給与表!$L$12,SUMIFS(給与表!$R$13:$R$52,給与表!$B$13:$B$52,V$2-$E56)+給与表!$L$10*(V$2-給与表!$T$4+1),(SUMIFS(給与表!$S$13:$S$52,給与表!$B$13:$B$52,V$2-$E56)+給与表!$M$10*(V$2-給与表!$T$4+1))*W56))),IF($I56=給与表!$J$12,P56+給与表!$J$10*(V$2-給与表!$T$4+1),IF($I56=給与表!$K$12,P56+給与表!$K$10*(V$2-給与表!$T$4+1),IF($I56=給与表!$L$12,P56+給与表!$L$10*(V$2-給与表!$T$4+1),(P56/Q56+給与表!$M$10)*W56)))))))))</f>
        <v/>
      </c>
      <c r="W56" s="392"/>
      <c r="X56" s="357"/>
      <c r="Y56" s="357"/>
      <c r="Z56" s="357"/>
      <c r="AA56" s="227" t="str">
        <f t="shared" si="2"/>
        <v/>
      </c>
      <c r="AB56" s="224" t="str">
        <f>IF(給与表!$T$4&gt;AB$2,"",IF($H56&lt;AB$2,"",IF($E56&gt;AB$2,"",IF($E56=AB$2,IF($I56=給与表!$J$12,給与表!$J$13,IF($I56=給与表!$K$12,給与表!$K$13,IF($I56=給与表!$L$12,給与表!$L$13,給与表!$M$13*AC56))),IF($E56&lt;AB$2,IF(V56="",IF($I56=給与表!$J$12,SUMIFS(給与表!$P$13:$P$52,給与表!$B$13:$B$52,AB$2-$E56)+給与表!$J$10*(AB$2-給与表!$T$4+1),IF($I56=給与表!$K$12,SUMIFS(給与表!$Q$13:$Q$52,給与表!$B$13:$B$52,AB$2-$E56)+給与表!$K$10*(AB$2-給与表!$T$4+1),IF($I56=給与表!$L$12,SUMIFS(給与表!$R$13:$R$52,給与表!$B$13:$B$52,AB$2-$E56)+給与表!$L$10*(AB$2-給与表!$T$4+1),(SUMIFS(給与表!$S$13:$S$52,給与表!$B$13:$B$52,AB$2-$E56)+給与表!$M$10*(AB$2-給与表!$T$4+1))*AC56))),IF($I56=給与表!$J$12,V56+給与表!$J$10*(AB$2-給与表!$T$4+1),IF($I56=給与表!$K$12,V56+給与表!$K$10*(AB$2-給与表!$T$4+1),IF($I56=給与表!$L$12,V56+給与表!$L$10*(AB$2-給与表!$T$4+1),(V56/W56+給与表!$M$10)*AC56)))))))))</f>
        <v/>
      </c>
      <c r="AC56" s="392"/>
      <c r="AD56" s="357"/>
      <c r="AE56" s="357"/>
      <c r="AF56" s="357"/>
      <c r="AG56" s="227" t="str">
        <f t="shared" si="3"/>
        <v/>
      </c>
      <c r="AH56" s="224" t="str">
        <f>IF(給与表!$T$4&gt;AH$2,"",IF($H56&lt;AH$2,"",IF($E56&gt;AH$2,"",IF($E56=AH$2,IF($I56=給与表!$J$12,給与表!$J$13,IF($I56=給与表!$K$12,給与表!$K$13,IF($I56=給与表!$L$12,給与表!$L$13,給与表!$M$13*AI56))),IF($E56&lt;AH$2,IF(AB56="",IF($I56=給与表!$J$12,SUMIFS(給与表!$P$13:$P$52,給与表!$B$13:$B$52,AH$2-$E56)+給与表!$J$10*(AH$2-給与表!$T$4+1),IF($I56=給与表!$K$12,SUMIFS(給与表!$Q$13:$Q$52,給与表!$B$13:$B$52,AH$2-$E56)+給与表!$K$10*(AH$2-給与表!$T$4+1),IF($I56=給与表!$L$12,SUMIFS(給与表!$R$13:$R$52,給与表!$B$13:$B$52,AH$2-$E56)+給与表!$L$10*(AH$2-給与表!$T$4+1),(SUMIFS(給与表!$S$13:$S$52,給与表!$B$13:$B$52,AH$2-$E56)+給与表!$M$10*(AH$2-給与表!$T$4+1))*AI56))),IF($I56=給与表!$J$12,AB56+給与表!$J$10*(AH$2-給与表!$T$4+1),IF($I56=給与表!$K$12,AB56+給与表!$K$10*(AH$2-給与表!$T$4+1),IF($I56=給与表!$L$12,AB56+給与表!$L$10*(AH$2-給与表!$T$4+1),(AB56/AC56+給与表!$M$10)*AI56)))))))))</f>
        <v/>
      </c>
      <c r="AI56" s="392"/>
      <c r="AJ56" s="357"/>
      <c r="AK56" s="357"/>
      <c r="AL56" s="357"/>
      <c r="AM56" s="227" t="str">
        <f t="shared" si="4"/>
        <v/>
      </c>
      <c r="AN56" s="224" t="str">
        <f>IF(給与表!$T$4&gt;AN$2,"",IF($H56&lt;AN$2,"",IF($E56&gt;AN$2,"",IF($E56=AN$2,IF($I56=給与表!$J$12,給与表!$J$13,IF($I56=給与表!$K$12,給与表!$K$13,IF($I56=給与表!$L$12,給与表!$L$13,給与表!$M$13*AO56))),IF($E56&lt;AN$2,IF(AH56="",IF($I56=給与表!$J$12,SUMIFS(給与表!$P$13:$P$52,給与表!$B$13:$B$52,AN$2-$E56)+給与表!$J$10*(AN$2-給与表!$T$4+1),IF($I56=給与表!$K$12,SUMIFS(給与表!$Q$13:$Q$52,給与表!$B$13:$B$52,AN$2-$E56)+給与表!$K$10*(AN$2-給与表!$T$4+1),IF($I56=給与表!$L$12,SUMIFS(給与表!$R$13:$R$52,給与表!$B$13:$B$52,AN$2-$E56)+給与表!$L$10*(AN$2-給与表!$T$4+1),(SUMIFS(給与表!$S$13:$S$52,給与表!$B$13:$B$52,AN$2-$E56)+給与表!$M$10*(AN$2-給与表!$T$4+1))*AO56))),IF($I56=給与表!$J$12,AH56+給与表!$J$10*(AN$2-給与表!$T$4+1),IF($I56=給与表!$K$12,AH56+給与表!$K$10*(AN$2-給与表!$T$4+1),IF($I56=給与表!$L$12,AH56+給与表!$L$10*(AN$2-給与表!$T$4+1),(AH56/AI56+給与表!$M$10)*AO56)))))))))</f>
        <v/>
      </c>
      <c r="AO56" s="392"/>
      <c r="AP56" s="357"/>
      <c r="AQ56" s="357"/>
      <c r="AR56" s="357"/>
      <c r="AS56" s="227" t="str">
        <f t="shared" si="5"/>
        <v/>
      </c>
      <c r="AT56" s="224" t="str">
        <f>IF(給与表!$T$4&gt;AT$2,"",IF($H56&lt;AT$2,"",IF($E56&gt;AT$2,"",IF($E56=AT$2,IF($I56=給与表!$J$12,給与表!$J$13,IF($I56=給与表!$K$12,給与表!$K$13,IF($I56=給与表!$L$12,給与表!$L$13,給与表!$M$13*AU56))),IF($E56&lt;AT$2,IF(AN56="",IF($I56=給与表!$J$12,SUMIFS(給与表!$P$13:$P$52,給与表!$B$13:$B$52,AT$2-$E56)+給与表!$J$10*(AT$2-給与表!$T$4+1),IF($I56=給与表!$K$12,SUMIFS(給与表!$Q$13:$Q$52,給与表!$B$13:$B$52,AT$2-$E56)+給与表!$K$10*(AT$2-給与表!$T$4+1),IF($I56=給与表!$L$12,SUMIFS(給与表!$R$13:$R$52,給与表!$B$13:$B$52,AT$2-$E56)+給与表!$L$10*(AT$2-給与表!$T$4+1),(SUMIFS(給与表!$S$13:$S$52,給与表!$B$13:$B$52,AT$2-$E56)+給与表!$M$10*(AT$2-給与表!$T$4+1))*AU56))),IF($I56=給与表!$J$12,AN56+給与表!$J$10*(AT$2-給与表!$T$4+1),IF($I56=給与表!$K$12,AN56+給与表!$K$10*(AT$2-給与表!$T$4+1),IF($I56=給与表!$L$12,AN56+給与表!$L$10*(AT$2-給与表!$T$4+1),(AN56/AO56+給与表!$M$10)*AU56)))))))))</f>
        <v/>
      </c>
      <c r="AU56" s="392"/>
      <c r="AV56" s="357"/>
      <c r="AW56" s="357"/>
      <c r="AX56" s="357"/>
      <c r="AY56" s="227" t="str">
        <f t="shared" si="6"/>
        <v/>
      </c>
      <c r="AZ56" s="224" t="str">
        <f>IF(給与表!$T$4&gt;AZ$2,"",IF($H56&lt;AZ$2,"",IF($E56&gt;AZ$2,"",IF($E56=AZ$2,IF($I56=給与表!$J$12,給与表!$J$13,IF($I56=給与表!$K$12,給与表!$K$13,IF($I56=給与表!$L$12,給与表!$L$13,給与表!$M$13*BA56))),IF($E56&lt;AZ$2,IF(AT56="",IF($I56=給与表!$J$12,SUMIFS(給与表!$P$13:$P$52,給与表!$B$13:$B$52,AZ$2-$E56)+給与表!$J$10*(AZ$2-給与表!$T$4+1),IF($I56=給与表!$K$12,SUMIFS(給与表!$Q$13:$Q$52,給与表!$B$13:$B$52,AZ$2-$E56)+給与表!$K$10*(AZ$2-給与表!$T$4+1),IF($I56=給与表!$L$12,SUMIFS(給与表!$R$13:$R$52,給与表!$B$13:$B$52,AZ$2-$E56)+給与表!$L$10*(AZ$2-給与表!$T$4+1),(SUMIFS(給与表!$S$13:$S$52,給与表!$B$13:$B$52,AZ$2-$E56)+給与表!$M$10*(AZ$2-給与表!$T$4+1))*BA56))),IF($I56=給与表!$J$12,AT56+給与表!$J$10*(AZ$2-給与表!$T$4+1),IF($I56=給与表!$K$12,AT56+給与表!$K$10*(AZ$2-給与表!$T$4+1),IF($I56=給与表!$L$12,AT56+給与表!$L$10*(AZ$2-給与表!$T$4+1),(AT56/AU56+給与表!$M$10)*BA56)))))))))</f>
        <v/>
      </c>
      <c r="BA56" s="392"/>
      <c r="BB56" s="357"/>
      <c r="BC56" s="357"/>
      <c r="BD56" s="357"/>
      <c r="BE56" s="227" t="str">
        <f t="shared" si="7"/>
        <v/>
      </c>
      <c r="BF56" s="224" t="str">
        <f>IF(給与表!$T$4&gt;BF$2,"",IF($H56&lt;BF$2,"",IF($E56&gt;BF$2,"",IF($E56=BF$2,IF($I56=給与表!$J$12,給与表!$J$13,IF($I56=給与表!$K$12,給与表!$K$13,IF($I56=給与表!$L$12,給与表!$L$13,給与表!$M$13*BG56))),IF($E56&lt;BF$2,IF(AZ56="",IF($I56=給与表!$J$12,SUMIFS(給与表!$P$13:$P$52,給与表!$B$13:$B$52,BF$2-$E56)+給与表!$J$10*(BF$2-給与表!$T$4+1),IF($I56=給与表!$K$12,SUMIFS(給与表!$Q$13:$Q$52,給与表!$B$13:$B$52,BF$2-$E56)+給与表!$K$10*(BF$2-給与表!$T$4+1),IF($I56=給与表!$L$12,SUMIFS(給与表!$R$13:$R$52,給与表!$B$13:$B$52,BF$2-$E56)+給与表!$L$10*(BF$2-給与表!$T$4+1),(SUMIFS(給与表!$S$13:$S$52,給与表!$B$13:$B$52,BF$2-$E56)+給与表!$M$10*(BF$2-給与表!$T$4+1))*BG56))),IF($I56=給与表!$J$12,AZ56+給与表!$J$10*(BF$2-給与表!$T$4+1),IF($I56=給与表!$K$12,AZ56+給与表!$K$10*(BF$2-給与表!$T$4+1),IF($I56=給与表!$L$12,AZ56+給与表!$L$10*(BF$2-給与表!$T$4+1),(AZ56/BA56+給与表!$M$10)*BG56)))))))))</f>
        <v/>
      </c>
      <c r="BG56" s="392"/>
      <c r="BH56" s="357"/>
      <c r="BI56" s="357"/>
      <c r="BJ56" s="357"/>
      <c r="BK56" s="227" t="str">
        <f t="shared" si="8"/>
        <v/>
      </c>
      <c r="BL56" s="224" t="str">
        <f>IF(給与表!$T$4&gt;BL$2,"",IF($H56&lt;BL$2,"",IF($E56&gt;BL$2,"",IF($E56=BL$2,IF($I56=給与表!$J$12,給与表!$J$13,IF($I56=給与表!$K$12,給与表!$K$13,IF($I56=給与表!$L$12,給与表!$L$13,給与表!$M$13*BM56))),IF($E56&lt;BL$2,IF(BF56="",IF($I56=給与表!$J$12,SUMIFS(給与表!$P$13:$P$52,給与表!$B$13:$B$52,BL$2-$E56)+給与表!$J$10*(BL$2-給与表!$T$4+1),IF($I56=給与表!$K$12,SUMIFS(給与表!$Q$13:$Q$52,給与表!$B$13:$B$52,BL$2-$E56)+給与表!$K$10*(BL$2-給与表!$T$4+1),IF($I56=給与表!$L$12,SUMIFS(給与表!$R$13:$R$52,給与表!$B$13:$B$52,BL$2-$E56)+給与表!$L$10*(BL$2-給与表!$T$4+1),(SUMIFS(給与表!$S$13:$S$52,給与表!$B$13:$B$52,BL$2-$E56)+給与表!$M$10*(BL$2-給与表!$T$4+1))*BM56))),IF($I56=給与表!$J$12,BF56+給与表!$J$10*(BL$2-給与表!$T$4+1),IF($I56=給与表!$K$12,BF56+給与表!$K$10*(BL$2-給与表!$T$4+1),IF($I56=給与表!$L$12,BF56+給与表!$L$10*(BL$2-給与表!$T$4+1),(BF56/BG56+給与表!$M$10)*BM56)))))))))</f>
        <v/>
      </c>
      <c r="BM56" s="392"/>
      <c r="BN56" s="357"/>
      <c r="BO56" s="357"/>
      <c r="BP56" s="357"/>
      <c r="BQ56" s="227" t="str">
        <f t="shared" si="9"/>
        <v/>
      </c>
    </row>
    <row r="57" spans="1:69">
      <c r="A57" s="20">
        <f t="shared" si="10"/>
        <v>52</v>
      </c>
      <c r="B57" s="359"/>
      <c r="C57" s="359"/>
      <c r="D57" s="359"/>
      <c r="E57" s="6" t="str">
        <f t="shared" si="11"/>
        <v/>
      </c>
      <c r="F57" s="359"/>
      <c r="G57" s="359"/>
      <c r="H57" s="6" t="str">
        <f t="shared" si="12"/>
        <v/>
      </c>
      <c r="I57" s="361"/>
      <c r="J57" s="224" t="str">
        <f>IF(給与表!$T$4&gt;J$2,"",IF($H57&lt;J$2,"",IF($E57&gt;J$2,"",IF($E57=J$2,IF($I57=給与表!$J$12,給与表!$J$13,IF($I57=給与表!$K$12,給与表!$K$13,IF($I57=給与表!$L$12,給与表!$L$13,給与表!$M$13*K57))),IF($E57&lt;J$2,IF($I57=給与表!$J$12,SUMIFS(給与表!$P$13:$P$52,給与表!$B$13:$B$52,J$2-$E57)+給与表!$J$10*(J$2-給与表!$T$4+1),IF($I57=給与表!$K$12,SUMIFS(給与表!$Q$13:$Q$52,給与表!$B$13:$B$52,J$2-$E57)+給与表!$K$10*(J$2-給与表!$T$4+1),IF($I57=給与表!$L$12,SUMIFS(給与表!$R$13:$R$52,給与表!$B$13:$B$52,J$2-$E57)+給与表!$L$10*(J$2-給与表!$T$4+1),(SUMIFS(給与表!$S$13:$S$52,給与表!$B$13:$B$52,J$2-$E57)+給与表!$M$10*(J$2-給与表!$T$4+1))*K57))))))))</f>
        <v/>
      </c>
      <c r="K57" s="392"/>
      <c r="L57" s="357"/>
      <c r="M57" s="357"/>
      <c r="N57" s="357"/>
      <c r="O57" s="227" t="str">
        <f t="shared" si="0"/>
        <v/>
      </c>
      <c r="P57" s="224" t="str">
        <f>IF(給与表!$T$4&gt;P$2,"",IF($H57&lt;P$2,"",IF($E57&gt;P$2,"",IF($E57=P$2,IF($I57=給与表!$J$12,給与表!$J$13,IF($I57=給与表!$K$12,給与表!$K$13,IF($I57=給与表!$L$12,給与表!$L$13,給与表!$M$13*Q57))),IF($E57&lt;P$2,IF(J57="",IF($I57=給与表!$J$12,SUMIFS(給与表!$P$13:$P$52,給与表!$B$13:$B$52,P$2-$E57)+給与表!$J$10*(P$2-給与表!$T$4+1),IF($I57=給与表!$K$12,SUMIFS(給与表!$Q$13:$Q$52,給与表!$B$13:$B$52,P$2-$E57)+給与表!$K$10*(P$2-給与表!$T$4+1),IF($I57=給与表!$L$12,SUMIFS(給与表!$R$13:$R$52,給与表!$B$13:$B$52,P$2-$E57)+給与表!$L$10*(P$2-給与表!$T$4+1),(SUMIFS(給与表!$S$13:$S$52,給与表!$B$13:$B$52,P$2-$E57)+給与表!$M$10*(P$2-給与表!$T$4+1))*Q57))),IF($I57=給与表!$J$12,J57+給与表!$J$10*(P$2-給与表!$T$4+1),IF($I57=給与表!$K$12,J57+給与表!$K$10*(P$2-給与表!$T$4+1),IF($I57=給与表!$L$12,J57+給与表!$L$10*(P$2-給与表!$T$4+1),(J57/K57+給与表!$M$10)*Q57)))))))))</f>
        <v/>
      </c>
      <c r="Q57" s="392"/>
      <c r="R57" s="357"/>
      <c r="S57" s="357"/>
      <c r="T57" s="357"/>
      <c r="U57" s="227" t="str">
        <f t="shared" si="1"/>
        <v/>
      </c>
      <c r="V57" s="224" t="str">
        <f>IF(給与表!$T$4&gt;V$2,"",IF($H57&lt;V$2,"",IF($E57&gt;V$2,"",IF($E57=V$2,IF($I57=給与表!$J$12,給与表!$J$13,IF($I57=給与表!$K$12,給与表!$K$13,IF($I57=給与表!$L$12,給与表!$L$13,給与表!$M$13*W57))),IF($E57&lt;V$2,IF(P57="",IF($I57=給与表!$J$12,SUMIFS(給与表!$P$13:$P$52,給与表!$B$13:$B$52,V$2-$E57)+給与表!$J$10*(V$2-給与表!$T$4+1),IF($I57=給与表!$K$12,SUMIFS(給与表!$Q$13:$Q$52,給与表!$B$13:$B$52,V$2-$E57)+給与表!$K$10*(V$2-給与表!$T$4+1),IF($I57=給与表!$L$12,SUMIFS(給与表!$R$13:$R$52,給与表!$B$13:$B$52,V$2-$E57)+給与表!$L$10*(V$2-給与表!$T$4+1),(SUMIFS(給与表!$S$13:$S$52,給与表!$B$13:$B$52,V$2-$E57)+給与表!$M$10*(V$2-給与表!$T$4+1))*W57))),IF($I57=給与表!$J$12,P57+給与表!$J$10*(V$2-給与表!$T$4+1),IF($I57=給与表!$K$12,P57+給与表!$K$10*(V$2-給与表!$T$4+1),IF($I57=給与表!$L$12,P57+給与表!$L$10*(V$2-給与表!$T$4+1),(P57/Q57+給与表!$M$10)*W57)))))))))</f>
        <v/>
      </c>
      <c r="W57" s="392"/>
      <c r="X57" s="357"/>
      <c r="Y57" s="357"/>
      <c r="Z57" s="357"/>
      <c r="AA57" s="227" t="str">
        <f t="shared" si="2"/>
        <v/>
      </c>
      <c r="AB57" s="224" t="str">
        <f>IF(給与表!$T$4&gt;AB$2,"",IF($H57&lt;AB$2,"",IF($E57&gt;AB$2,"",IF($E57=AB$2,IF($I57=給与表!$J$12,給与表!$J$13,IF($I57=給与表!$K$12,給与表!$K$13,IF($I57=給与表!$L$12,給与表!$L$13,給与表!$M$13*AC57))),IF($E57&lt;AB$2,IF(V57="",IF($I57=給与表!$J$12,SUMIFS(給与表!$P$13:$P$52,給与表!$B$13:$B$52,AB$2-$E57)+給与表!$J$10*(AB$2-給与表!$T$4+1),IF($I57=給与表!$K$12,SUMIFS(給与表!$Q$13:$Q$52,給与表!$B$13:$B$52,AB$2-$E57)+給与表!$K$10*(AB$2-給与表!$T$4+1),IF($I57=給与表!$L$12,SUMIFS(給与表!$R$13:$R$52,給与表!$B$13:$B$52,AB$2-$E57)+給与表!$L$10*(AB$2-給与表!$T$4+1),(SUMIFS(給与表!$S$13:$S$52,給与表!$B$13:$B$52,AB$2-$E57)+給与表!$M$10*(AB$2-給与表!$T$4+1))*AC57))),IF($I57=給与表!$J$12,V57+給与表!$J$10*(AB$2-給与表!$T$4+1),IF($I57=給与表!$K$12,V57+給与表!$K$10*(AB$2-給与表!$T$4+1),IF($I57=給与表!$L$12,V57+給与表!$L$10*(AB$2-給与表!$T$4+1),(V57/W57+給与表!$M$10)*AC57)))))))))</f>
        <v/>
      </c>
      <c r="AC57" s="392"/>
      <c r="AD57" s="357"/>
      <c r="AE57" s="357"/>
      <c r="AF57" s="357"/>
      <c r="AG57" s="227" t="str">
        <f t="shared" si="3"/>
        <v/>
      </c>
      <c r="AH57" s="224" t="str">
        <f>IF(給与表!$T$4&gt;AH$2,"",IF($H57&lt;AH$2,"",IF($E57&gt;AH$2,"",IF($E57=AH$2,IF($I57=給与表!$J$12,給与表!$J$13,IF($I57=給与表!$K$12,給与表!$K$13,IF($I57=給与表!$L$12,給与表!$L$13,給与表!$M$13*AI57))),IF($E57&lt;AH$2,IF(AB57="",IF($I57=給与表!$J$12,SUMIFS(給与表!$P$13:$P$52,給与表!$B$13:$B$52,AH$2-$E57)+給与表!$J$10*(AH$2-給与表!$T$4+1),IF($I57=給与表!$K$12,SUMIFS(給与表!$Q$13:$Q$52,給与表!$B$13:$B$52,AH$2-$E57)+給与表!$K$10*(AH$2-給与表!$T$4+1),IF($I57=給与表!$L$12,SUMIFS(給与表!$R$13:$R$52,給与表!$B$13:$B$52,AH$2-$E57)+給与表!$L$10*(AH$2-給与表!$T$4+1),(SUMIFS(給与表!$S$13:$S$52,給与表!$B$13:$B$52,AH$2-$E57)+給与表!$M$10*(AH$2-給与表!$T$4+1))*AI57))),IF($I57=給与表!$J$12,AB57+給与表!$J$10*(AH$2-給与表!$T$4+1),IF($I57=給与表!$K$12,AB57+給与表!$K$10*(AH$2-給与表!$T$4+1),IF($I57=給与表!$L$12,AB57+給与表!$L$10*(AH$2-給与表!$T$4+1),(AB57/AC57+給与表!$M$10)*AI57)))))))))</f>
        <v/>
      </c>
      <c r="AI57" s="392"/>
      <c r="AJ57" s="357"/>
      <c r="AK57" s="357"/>
      <c r="AL57" s="357"/>
      <c r="AM57" s="227" t="str">
        <f t="shared" si="4"/>
        <v/>
      </c>
      <c r="AN57" s="224" t="str">
        <f>IF(給与表!$T$4&gt;AN$2,"",IF($H57&lt;AN$2,"",IF($E57&gt;AN$2,"",IF($E57=AN$2,IF($I57=給与表!$J$12,給与表!$J$13,IF($I57=給与表!$K$12,給与表!$K$13,IF($I57=給与表!$L$12,給与表!$L$13,給与表!$M$13*AO57))),IF($E57&lt;AN$2,IF(AH57="",IF($I57=給与表!$J$12,SUMIFS(給与表!$P$13:$P$52,給与表!$B$13:$B$52,AN$2-$E57)+給与表!$J$10*(AN$2-給与表!$T$4+1),IF($I57=給与表!$K$12,SUMIFS(給与表!$Q$13:$Q$52,給与表!$B$13:$B$52,AN$2-$E57)+給与表!$K$10*(AN$2-給与表!$T$4+1),IF($I57=給与表!$L$12,SUMIFS(給与表!$R$13:$R$52,給与表!$B$13:$B$52,AN$2-$E57)+給与表!$L$10*(AN$2-給与表!$T$4+1),(SUMIFS(給与表!$S$13:$S$52,給与表!$B$13:$B$52,AN$2-$E57)+給与表!$M$10*(AN$2-給与表!$T$4+1))*AO57))),IF($I57=給与表!$J$12,AH57+給与表!$J$10*(AN$2-給与表!$T$4+1),IF($I57=給与表!$K$12,AH57+給与表!$K$10*(AN$2-給与表!$T$4+1),IF($I57=給与表!$L$12,AH57+給与表!$L$10*(AN$2-給与表!$T$4+1),(AH57/AI57+給与表!$M$10)*AO57)))))))))</f>
        <v/>
      </c>
      <c r="AO57" s="392"/>
      <c r="AP57" s="357"/>
      <c r="AQ57" s="357"/>
      <c r="AR57" s="357"/>
      <c r="AS57" s="227" t="str">
        <f t="shared" si="5"/>
        <v/>
      </c>
      <c r="AT57" s="224" t="str">
        <f>IF(給与表!$T$4&gt;AT$2,"",IF($H57&lt;AT$2,"",IF($E57&gt;AT$2,"",IF($E57=AT$2,IF($I57=給与表!$J$12,給与表!$J$13,IF($I57=給与表!$K$12,給与表!$K$13,IF($I57=給与表!$L$12,給与表!$L$13,給与表!$M$13*AU57))),IF($E57&lt;AT$2,IF(AN57="",IF($I57=給与表!$J$12,SUMIFS(給与表!$P$13:$P$52,給与表!$B$13:$B$52,AT$2-$E57)+給与表!$J$10*(AT$2-給与表!$T$4+1),IF($I57=給与表!$K$12,SUMIFS(給与表!$Q$13:$Q$52,給与表!$B$13:$B$52,AT$2-$E57)+給与表!$K$10*(AT$2-給与表!$T$4+1),IF($I57=給与表!$L$12,SUMIFS(給与表!$R$13:$R$52,給与表!$B$13:$B$52,AT$2-$E57)+給与表!$L$10*(AT$2-給与表!$T$4+1),(SUMIFS(給与表!$S$13:$S$52,給与表!$B$13:$B$52,AT$2-$E57)+給与表!$M$10*(AT$2-給与表!$T$4+1))*AU57))),IF($I57=給与表!$J$12,AN57+給与表!$J$10*(AT$2-給与表!$T$4+1),IF($I57=給与表!$K$12,AN57+給与表!$K$10*(AT$2-給与表!$T$4+1),IF($I57=給与表!$L$12,AN57+給与表!$L$10*(AT$2-給与表!$T$4+1),(AN57/AO57+給与表!$M$10)*AU57)))))))))</f>
        <v/>
      </c>
      <c r="AU57" s="392"/>
      <c r="AV57" s="357"/>
      <c r="AW57" s="357"/>
      <c r="AX57" s="357"/>
      <c r="AY57" s="227" t="str">
        <f t="shared" si="6"/>
        <v/>
      </c>
      <c r="AZ57" s="224" t="str">
        <f>IF(給与表!$T$4&gt;AZ$2,"",IF($H57&lt;AZ$2,"",IF($E57&gt;AZ$2,"",IF($E57=AZ$2,IF($I57=給与表!$J$12,給与表!$J$13,IF($I57=給与表!$K$12,給与表!$K$13,IF($I57=給与表!$L$12,給与表!$L$13,給与表!$M$13*BA57))),IF($E57&lt;AZ$2,IF(AT57="",IF($I57=給与表!$J$12,SUMIFS(給与表!$P$13:$P$52,給与表!$B$13:$B$52,AZ$2-$E57)+給与表!$J$10*(AZ$2-給与表!$T$4+1),IF($I57=給与表!$K$12,SUMIFS(給与表!$Q$13:$Q$52,給与表!$B$13:$B$52,AZ$2-$E57)+給与表!$K$10*(AZ$2-給与表!$T$4+1),IF($I57=給与表!$L$12,SUMIFS(給与表!$R$13:$R$52,給与表!$B$13:$B$52,AZ$2-$E57)+給与表!$L$10*(AZ$2-給与表!$T$4+1),(SUMIFS(給与表!$S$13:$S$52,給与表!$B$13:$B$52,AZ$2-$E57)+給与表!$M$10*(AZ$2-給与表!$T$4+1))*BA57))),IF($I57=給与表!$J$12,AT57+給与表!$J$10*(AZ$2-給与表!$T$4+1),IF($I57=給与表!$K$12,AT57+給与表!$K$10*(AZ$2-給与表!$T$4+1),IF($I57=給与表!$L$12,AT57+給与表!$L$10*(AZ$2-給与表!$T$4+1),(AT57/AU57+給与表!$M$10)*BA57)))))))))</f>
        <v/>
      </c>
      <c r="BA57" s="392"/>
      <c r="BB57" s="357"/>
      <c r="BC57" s="357"/>
      <c r="BD57" s="357"/>
      <c r="BE57" s="227" t="str">
        <f t="shared" si="7"/>
        <v/>
      </c>
      <c r="BF57" s="224" t="str">
        <f>IF(給与表!$T$4&gt;BF$2,"",IF($H57&lt;BF$2,"",IF($E57&gt;BF$2,"",IF($E57=BF$2,IF($I57=給与表!$J$12,給与表!$J$13,IF($I57=給与表!$K$12,給与表!$K$13,IF($I57=給与表!$L$12,給与表!$L$13,給与表!$M$13*BG57))),IF($E57&lt;BF$2,IF(AZ57="",IF($I57=給与表!$J$12,SUMIFS(給与表!$P$13:$P$52,給与表!$B$13:$B$52,BF$2-$E57)+給与表!$J$10*(BF$2-給与表!$T$4+1),IF($I57=給与表!$K$12,SUMIFS(給与表!$Q$13:$Q$52,給与表!$B$13:$B$52,BF$2-$E57)+給与表!$K$10*(BF$2-給与表!$T$4+1),IF($I57=給与表!$L$12,SUMIFS(給与表!$R$13:$R$52,給与表!$B$13:$B$52,BF$2-$E57)+給与表!$L$10*(BF$2-給与表!$T$4+1),(SUMIFS(給与表!$S$13:$S$52,給与表!$B$13:$B$52,BF$2-$E57)+給与表!$M$10*(BF$2-給与表!$T$4+1))*BG57))),IF($I57=給与表!$J$12,AZ57+給与表!$J$10*(BF$2-給与表!$T$4+1),IF($I57=給与表!$K$12,AZ57+給与表!$K$10*(BF$2-給与表!$T$4+1),IF($I57=給与表!$L$12,AZ57+給与表!$L$10*(BF$2-給与表!$T$4+1),(AZ57/BA57+給与表!$M$10)*BG57)))))))))</f>
        <v/>
      </c>
      <c r="BG57" s="392"/>
      <c r="BH57" s="357"/>
      <c r="BI57" s="357"/>
      <c r="BJ57" s="357"/>
      <c r="BK57" s="227" t="str">
        <f t="shared" si="8"/>
        <v/>
      </c>
      <c r="BL57" s="224" t="str">
        <f>IF(給与表!$T$4&gt;BL$2,"",IF($H57&lt;BL$2,"",IF($E57&gt;BL$2,"",IF($E57=BL$2,IF($I57=給与表!$J$12,給与表!$J$13,IF($I57=給与表!$K$12,給与表!$K$13,IF($I57=給与表!$L$12,給与表!$L$13,給与表!$M$13*BM57))),IF($E57&lt;BL$2,IF(BF57="",IF($I57=給与表!$J$12,SUMIFS(給与表!$P$13:$P$52,給与表!$B$13:$B$52,BL$2-$E57)+給与表!$J$10*(BL$2-給与表!$T$4+1),IF($I57=給与表!$K$12,SUMIFS(給与表!$Q$13:$Q$52,給与表!$B$13:$B$52,BL$2-$E57)+給与表!$K$10*(BL$2-給与表!$T$4+1),IF($I57=給与表!$L$12,SUMIFS(給与表!$R$13:$R$52,給与表!$B$13:$B$52,BL$2-$E57)+給与表!$L$10*(BL$2-給与表!$T$4+1),(SUMIFS(給与表!$S$13:$S$52,給与表!$B$13:$B$52,BL$2-$E57)+給与表!$M$10*(BL$2-給与表!$T$4+1))*BM57))),IF($I57=給与表!$J$12,BF57+給与表!$J$10*(BL$2-給与表!$T$4+1),IF($I57=給与表!$K$12,BF57+給与表!$K$10*(BL$2-給与表!$T$4+1),IF($I57=給与表!$L$12,BF57+給与表!$L$10*(BL$2-給与表!$T$4+1),(BF57/BG57+給与表!$M$10)*BM57)))))))))</f>
        <v/>
      </c>
      <c r="BM57" s="392"/>
      <c r="BN57" s="357"/>
      <c r="BO57" s="357"/>
      <c r="BP57" s="357"/>
      <c r="BQ57" s="227" t="str">
        <f t="shared" si="9"/>
        <v/>
      </c>
    </row>
    <row r="58" spans="1:69">
      <c r="A58" s="20">
        <f t="shared" si="10"/>
        <v>53</v>
      </c>
      <c r="B58" s="359"/>
      <c r="C58" s="359"/>
      <c r="D58" s="359"/>
      <c r="E58" s="6" t="str">
        <f t="shared" si="11"/>
        <v/>
      </c>
      <c r="F58" s="359"/>
      <c r="G58" s="359"/>
      <c r="H58" s="6" t="str">
        <f t="shared" si="12"/>
        <v/>
      </c>
      <c r="I58" s="361"/>
      <c r="J58" s="224" t="str">
        <f>IF(給与表!$T$4&gt;J$2,"",IF($H58&lt;J$2,"",IF($E58&gt;J$2,"",IF($E58=J$2,IF($I58=給与表!$J$12,給与表!$J$13,IF($I58=給与表!$K$12,給与表!$K$13,IF($I58=給与表!$L$12,給与表!$L$13,給与表!$M$13*K58))),IF($E58&lt;J$2,IF($I58=給与表!$J$12,SUMIFS(給与表!$P$13:$P$52,給与表!$B$13:$B$52,J$2-$E58)+給与表!$J$10*(J$2-給与表!$T$4+1),IF($I58=給与表!$K$12,SUMIFS(給与表!$Q$13:$Q$52,給与表!$B$13:$B$52,J$2-$E58)+給与表!$K$10*(J$2-給与表!$T$4+1),IF($I58=給与表!$L$12,SUMIFS(給与表!$R$13:$R$52,給与表!$B$13:$B$52,J$2-$E58)+給与表!$L$10*(J$2-給与表!$T$4+1),(SUMIFS(給与表!$S$13:$S$52,給与表!$B$13:$B$52,J$2-$E58)+給与表!$M$10*(J$2-給与表!$T$4+1))*K58))))))))</f>
        <v/>
      </c>
      <c r="K58" s="392"/>
      <c r="L58" s="357"/>
      <c r="M58" s="357"/>
      <c r="N58" s="357"/>
      <c r="O58" s="227" t="str">
        <f t="shared" si="0"/>
        <v/>
      </c>
      <c r="P58" s="224" t="str">
        <f>IF(給与表!$T$4&gt;P$2,"",IF($H58&lt;P$2,"",IF($E58&gt;P$2,"",IF($E58=P$2,IF($I58=給与表!$J$12,給与表!$J$13,IF($I58=給与表!$K$12,給与表!$K$13,IF($I58=給与表!$L$12,給与表!$L$13,給与表!$M$13*Q58))),IF($E58&lt;P$2,IF(J58="",IF($I58=給与表!$J$12,SUMIFS(給与表!$P$13:$P$52,給与表!$B$13:$B$52,P$2-$E58)+給与表!$J$10*(P$2-給与表!$T$4+1),IF($I58=給与表!$K$12,SUMIFS(給与表!$Q$13:$Q$52,給与表!$B$13:$B$52,P$2-$E58)+給与表!$K$10*(P$2-給与表!$T$4+1),IF($I58=給与表!$L$12,SUMIFS(給与表!$R$13:$R$52,給与表!$B$13:$B$52,P$2-$E58)+給与表!$L$10*(P$2-給与表!$T$4+1),(SUMIFS(給与表!$S$13:$S$52,給与表!$B$13:$B$52,P$2-$E58)+給与表!$M$10*(P$2-給与表!$T$4+1))*Q58))),IF($I58=給与表!$J$12,J58+給与表!$J$10*(P$2-給与表!$T$4+1),IF($I58=給与表!$K$12,J58+給与表!$K$10*(P$2-給与表!$T$4+1),IF($I58=給与表!$L$12,J58+給与表!$L$10*(P$2-給与表!$T$4+1),(J58/K58+給与表!$M$10)*Q58)))))))))</f>
        <v/>
      </c>
      <c r="Q58" s="392"/>
      <c r="R58" s="357"/>
      <c r="S58" s="357"/>
      <c r="T58" s="357"/>
      <c r="U58" s="227" t="str">
        <f t="shared" si="1"/>
        <v/>
      </c>
      <c r="V58" s="224" t="str">
        <f>IF(給与表!$T$4&gt;V$2,"",IF($H58&lt;V$2,"",IF($E58&gt;V$2,"",IF($E58=V$2,IF($I58=給与表!$J$12,給与表!$J$13,IF($I58=給与表!$K$12,給与表!$K$13,IF($I58=給与表!$L$12,給与表!$L$13,給与表!$M$13*W58))),IF($E58&lt;V$2,IF(P58="",IF($I58=給与表!$J$12,SUMIFS(給与表!$P$13:$P$52,給与表!$B$13:$B$52,V$2-$E58)+給与表!$J$10*(V$2-給与表!$T$4+1),IF($I58=給与表!$K$12,SUMIFS(給与表!$Q$13:$Q$52,給与表!$B$13:$B$52,V$2-$E58)+給与表!$K$10*(V$2-給与表!$T$4+1),IF($I58=給与表!$L$12,SUMIFS(給与表!$R$13:$R$52,給与表!$B$13:$B$52,V$2-$E58)+給与表!$L$10*(V$2-給与表!$T$4+1),(SUMIFS(給与表!$S$13:$S$52,給与表!$B$13:$B$52,V$2-$E58)+給与表!$M$10*(V$2-給与表!$T$4+1))*W58))),IF($I58=給与表!$J$12,P58+給与表!$J$10*(V$2-給与表!$T$4+1),IF($I58=給与表!$K$12,P58+給与表!$K$10*(V$2-給与表!$T$4+1),IF($I58=給与表!$L$12,P58+給与表!$L$10*(V$2-給与表!$T$4+1),(P58/Q58+給与表!$M$10)*W58)))))))))</f>
        <v/>
      </c>
      <c r="W58" s="392"/>
      <c r="X58" s="357"/>
      <c r="Y58" s="357"/>
      <c r="Z58" s="357"/>
      <c r="AA58" s="227" t="str">
        <f t="shared" si="2"/>
        <v/>
      </c>
      <c r="AB58" s="224" t="str">
        <f>IF(給与表!$T$4&gt;AB$2,"",IF($H58&lt;AB$2,"",IF($E58&gt;AB$2,"",IF($E58=AB$2,IF($I58=給与表!$J$12,給与表!$J$13,IF($I58=給与表!$K$12,給与表!$K$13,IF($I58=給与表!$L$12,給与表!$L$13,給与表!$M$13*AC58))),IF($E58&lt;AB$2,IF(V58="",IF($I58=給与表!$J$12,SUMIFS(給与表!$P$13:$P$52,給与表!$B$13:$B$52,AB$2-$E58)+給与表!$J$10*(AB$2-給与表!$T$4+1),IF($I58=給与表!$K$12,SUMIFS(給与表!$Q$13:$Q$52,給与表!$B$13:$B$52,AB$2-$E58)+給与表!$K$10*(AB$2-給与表!$T$4+1),IF($I58=給与表!$L$12,SUMIFS(給与表!$R$13:$R$52,給与表!$B$13:$B$52,AB$2-$E58)+給与表!$L$10*(AB$2-給与表!$T$4+1),(SUMIFS(給与表!$S$13:$S$52,給与表!$B$13:$B$52,AB$2-$E58)+給与表!$M$10*(AB$2-給与表!$T$4+1))*AC58))),IF($I58=給与表!$J$12,V58+給与表!$J$10*(AB$2-給与表!$T$4+1),IF($I58=給与表!$K$12,V58+給与表!$K$10*(AB$2-給与表!$T$4+1),IF($I58=給与表!$L$12,V58+給与表!$L$10*(AB$2-給与表!$T$4+1),(V58/W58+給与表!$M$10)*AC58)))))))))</f>
        <v/>
      </c>
      <c r="AC58" s="392"/>
      <c r="AD58" s="357"/>
      <c r="AE58" s="357"/>
      <c r="AF58" s="357"/>
      <c r="AG58" s="227" t="str">
        <f t="shared" si="3"/>
        <v/>
      </c>
      <c r="AH58" s="224" t="str">
        <f>IF(給与表!$T$4&gt;AH$2,"",IF($H58&lt;AH$2,"",IF($E58&gt;AH$2,"",IF($E58=AH$2,IF($I58=給与表!$J$12,給与表!$J$13,IF($I58=給与表!$K$12,給与表!$K$13,IF($I58=給与表!$L$12,給与表!$L$13,給与表!$M$13*AI58))),IF($E58&lt;AH$2,IF(AB58="",IF($I58=給与表!$J$12,SUMIFS(給与表!$P$13:$P$52,給与表!$B$13:$B$52,AH$2-$E58)+給与表!$J$10*(AH$2-給与表!$T$4+1),IF($I58=給与表!$K$12,SUMIFS(給与表!$Q$13:$Q$52,給与表!$B$13:$B$52,AH$2-$E58)+給与表!$K$10*(AH$2-給与表!$T$4+1),IF($I58=給与表!$L$12,SUMIFS(給与表!$R$13:$R$52,給与表!$B$13:$B$52,AH$2-$E58)+給与表!$L$10*(AH$2-給与表!$T$4+1),(SUMIFS(給与表!$S$13:$S$52,給与表!$B$13:$B$52,AH$2-$E58)+給与表!$M$10*(AH$2-給与表!$T$4+1))*AI58))),IF($I58=給与表!$J$12,AB58+給与表!$J$10*(AH$2-給与表!$T$4+1),IF($I58=給与表!$K$12,AB58+給与表!$K$10*(AH$2-給与表!$T$4+1),IF($I58=給与表!$L$12,AB58+給与表!$L$10*(AH$2-給与表!$T$4+1),(AB58/AC58+給与表!$M$10)*AI58)))))))))</f>
        <v/>
      </c>
      <c r="AI58" s="392"/>
      <c r="AJ58" s="357"/>
      <c r="AK58" s="357"/>
      <c r="AL58" s="357"/>
      <c r="AM58" s="227" t="str">
        <f t="shared" si="4"/>
        <v/>
      </c>
      <c r="AN58" s="224" t="str">
        <f>IF(給与表!$T$4&gt;AN$2,"",IF($H58&lt;AN$2,"",IF($E58&gt;AN$2,"",IF($E58=AN$2,IF($I58=給与表!$J$12,給与表!$J$13,IF($I58=給与表!$K$12,給与表!$K$13,IF($I58=給与表!$L$12,給与表!$L$13,給与表!$M$13*AO58))),IF($E58&lt;AN$2,IF(AH58="",IF($I58=給与表!$J$12,SUMIFS(給与表!$P$13:$P$52,給与表!$B$13:$B$52,AN$2-$E58)+給与表!$J$10*(AN$2-給与表!$T$4+1),IF($I58=給与表!$K$12,SUMIFS(給与表!$Q$13:$Q$52,給与表!$B$13:$B$52,AN$2-$E58)+給与表!$K$10*(AN$2-給与表!$T$4+1),IF($I58=給与表!$L$12,SUMIFS(給与表!$R$13:$R$52,給与表!$B$13:$B$52,AN$2-$E58)+給与表!$L$10*(AN$2-給与表!$T$4+1),(SUMIFS(給与表!$S$13:$S$52,給与表!$B$13:$B$52,AN$2-$E58)+給与表!$M$10*(AN$2-給与表!$T$4+1))*AO58))),IF($I58=給与表!$J$12,AH58+給与表!$J$10*(AN$2-給与表!$T$4+1),IF($I58=給与表!$K$12,AH58+給与表!$K$10*(AN$2-給与表!$T$4+1),IF($I58=給与表!$L$12,AH58+給与表!$L$10*(AN$2-給与表!$T$4+1),(AH58/AI58+給与表!$M$10)*AO58)))))))))</f>
        <v/>
      </c>
      <c r="AO58" s="392"/>
      <c r="AP58" s="357"/>
      <c r="AQ58" s="357"/>
      <c r="AR58" s="357"/>
      <c r="AS58" s="227" t="str">
        <f t="shared" si="5"/>
        <v/>
      </c>
      <c r="AT58" s="224" t="str">
        <f>IF(給与表!$T$4&gt;AT$2,"",IF($H58&lt;AT$2,"",IF($E58&gt;AT$2,"",IF($E58=AT$2,IF($I58=給与表!$J$12,給与表!$J$13,IF($I58=給与表!$K$12,給与表!$K$13,IF($I58=給与表!$L$12,給与表!$L$13,給与表!$M$13*AU58))),IF($E58&lt;AT$2,IF(AN58="",IF($I58=給与表!$J$12,SUMIFS(給与表!$P$13:$P$52,給与表!$B$13:$B$52,AT$2-$E58)+給与表!$J$10*(AT$2-給与表!$T$4+1),IF($I58=給与表!$K$12,SUMIFS(給与表!$Q$13:$Q$52,給与表!$B$13:$B$52,AT$2-$E58)+給与表!$K$10*(AT$2-給与表!$T$4+1),IF($I58=給与表!$L$12,SUMIFS(給与表!$R$13:$R$52,給与表!$B$13:$B$52,AT$2-$E58)+給与表!$L$10*(AT$2-給与表!$T$4+1),(SUMIFS(給与表!$S$13:$S$52,給与表!$B$13:$B$52,AT$2-$E58)+給与表!$M$10*(AT$2-給与表!$T$4+1))*AU58))),IF($I58=給与表!$J$12,AN58+給与表!$J$10*(AT$2-給与表!$T$4+1),IF($I58=給与表!$K$12,AN58+給与表!$K$10*(AT$2-給与表!$T$4+1),IF($I58=給与表!$L$12,AN58+給与表!$L$10*(AT$2-給与表!$T$4+1),(AN58/AO58+給与表!$M$10)*AU58)))))))))</f>
        <v/>
      </c>
      <c r="AU58" s="392"/>
      <c r="AV58" s="357"/>
      <c r="AW58" s="357"/>
      <c r="AX58" s="357"/>
      <c r="AY58" s="227" t="str">
        <f t="shared" si="6"/>
        <v/>
      </c>
      <c r="AZ58" s="224" t="str">
        <f>IF(給与表!$T$4&gt;AZ$2,"",IF($H58&lt;AZ$2,"",IF($E58&gt;AZ$2,"",IF($E58=AZ$2,IF($I58=給与表!$J$12,給与表!$J$13,IF($I58=給与表!$K$12,給与表!$K$13,IF($I58=給与表!$L$12,給与表!$L$13,給与表!$M$13*BA58))),IF($E58&lt;AZ$2,IF(AT58="",IF($I58=給与表!$J$12,SUMIFS(給与表!$P$13:$P$52,給与表!$B$13:$B$52,AZ$2-$E58)+給与表!$J$10*(AZ$2-給与表!$T$4+1),IF($I58=給与表!$K$12,SUMIFS(給与表!$Q$13:$Q$52,給与表!$B$13:$B$52,AZ$2-$E58)+給与表!$K$10*(AZ$2-給与表!$T$4+1),IF($I58=給与表!$L$12,SUMIFS(給与表!$R$13:$R$52,給与表!$B$13:$B$52,AZ$2-$E58)+給与表!$L$10*(AZ$2-給与表!$T$4+1),(SUMIFS(給与表!$S$13:$S$52,給与表!$B$13:$B$52,AZ$2-$E58)+給与表!$M$10*(AZ$2-給与表!$T$4+1))*BA58))),IF($I58=給与表!$J$12,AT58+給与表!$J$10*(AZ$2-給与表!$T$4+1),IF($I58=給与表!$K$12,AT58+給与表!$K$10*(AZ$2-給与表!$T$4+1),IF($I58=給与表!$L$12,AT58+給与表!$L$10*(AZ$2-給与表!$T$4+1),(AT58/AU58+給与表!$M$10)*BA58)))))))))</f>
        <v/>
      </c>
      <c r="BA58" s="392"/>
      <c r="BB58" s="357"/>
      <c r="BC58" s="357"/>
      <c r="BD58" s="357"/>
      <c r="BE58" s="227" t="str">
        <f t="shared" si="7"/>
        <v/>
      </c>
      <c r="BF58" s="224" t="str">
        <f>IF(給与表!$T$4&gt;BF$2,"",IF($H58&lt;BF$2,"",IF($E58&gt;BF$2,"",IF($E58=BF$2,IF($I58=給与表!$J$12,給与表!$J$13,IF($I58=給与表!$K$12,給与表!$K$13,IF($I58=給与表!$L$12,給与表!$L$13,給与表!$M$13*BG58))),IF($E58&lt;BF$2,IF(AZ58="",IF($I58=給与表!$J$12,SUMIFS(給与表!$P$13:$P$52,給与表!$B$13:$B$52,BF$2-$E58)+給与表!$J$10*(BF$2-給与表!$T$4+1),IF($I58=給与表!$K$12,SUMIFS(給与表!$Q$13:$Q$52,給与表!$B$13:$B$52,BF$2-$E58)+給与表!$K$10*(BF$2-給与表!$T$4+1),IF($I58=給与表!$L$12,SUMIFS(給与表!$R$13:$R$52,給与表!$B$13:$B$52,BF$2-$E58)+給与表!$L$10*(BF$2-給与表!$T$4+1),(SUMIFS(給与表!$S$13:$S$52,給与表!$B$13:$B$52,BF$2-$E58)+給与表!$M$10*(BF$2-給与表!$T$4+1))*BG58))),IF($I58=給与表!$J$12,AZ58+給与表!$J$10*(BF$2-給与表!$T$4+1),IF($I58=給与表!$K$12,AZ58+給与表!$K$10*(BF$2-給与表!$T$4+1),IF($I58=給与表!$L$12,AZ58+給与表!$L$10*(BF$2-給与表!$T$4+1),(AZ58/BA58+給与表!$M$10)*BG58)))))))))</f>
        <v/>
      </c>
      <c r="BG58" s="392"/>
      <c r="BH58" s="357"/>
      <c r="BI58" s="357"/>
      <c r="BJ58" s="357"/>
      <c r="BK58" s="227" t="str">
        <f t="shared" si="8"/>
        <v/>
      </c>
      <c r="BL58" s="224" t="str">
        <f>IF(給与表!$T$4&gt;BL$2,"",IF($H58&lt;BL$2,"",IF($E58&gt;BL$2,"",IF($E58=BL$2,IF($I58=給与表!$J$12,給与表!$J$13,IF($I58=給与表!$K$12,給与表!$K$13,IF($I58=給与表!$L$12,給与表!$L$13,給与表!$M$13*BM58))),IF($E58&lt;BL$2,IF(BF58="",IF($I58=給与表!$J$12,SUMIFS(給与表!$P$13:$P$52,給与表!$B$13:$B$52,BL$2-$E58)+給与表!$J$10*(BL$2-給与表!$T$4+1),IF($I58=給与表!$K$12,SUMIFS(給与表!$Q$13:$Q$52,給与表!$B$13:$B$52,BL$2-$E58)+給与表!$K$10*(BL$2-給与表!$T$4+1),IF($I58=給与表!$L$12,SUMIFS(給与表!$R$13:$R$52,給与表!$B$13:$B$52,BL$2-$E58)+給与表!$L$10*(BL$2-給与表!$T$4+1),(SUMIFS(給与表!$S$13:$S$52,給与表!$B$13:$B$52,BL$2-$E58)+給与表!$M$10*(BL$2-給与表!$T$4+1))*BM58))),IF($I58=給与表!$J$12,BF58+給与表!$J$10*(BL$2-給与表!$T$4+1),IF($I58=給与表!$K$12,BF58+給与表!$K$10*(BL$2-給与表!$T$4+1),IF($I58=給与表!$L$12,BF58+給与表!$L$10*(BL$2-給与表!$T$4+1),(BF58/BG58+給与表!$M$10)*BM58)))))))))</f>
        <v/>
      </c>
      <c r="BM58" s="392"/>
      <c r="BN58" s="357"/>
      <c r="BO58" s="357"/>
      <c r="BP58" s="357"/>
      <c r="BQ58" s="227" t="str">
        <f t="shared" si="9"/>
        <v/>
      </c>
    </row>
    <row r="59" spans="1:69">
      <c r="A59" s="20">
        <f t="shared" si="10"/>
        <v>54</v>
      </c>
      <c r="B59" s="359"/>
      <c r="C59" s="359"/>
      <c r="D59" s="359"/>
      <c r="E59" s="6" t="str">
        <f t="shared" si="11"/>
        <v/>
      </c>
      <c r="F59" s="359"/>
      <c r="G59" s="359"/>
      <c r="H59" s="6" t="str">
        <f t="shared" si="12"/>
        <v/>
      </c>
      <c r="I59" s="361"/>
      <c r="J59" s="224" t="str">
        <f>IF(給与表!$T$4&gt;J$2,"",IF($H59&lt;J$2,"",IF($E59&gt;J$2,"",IF($E59=J$2,IF($I59=給与表!$J$12,給与表!$J$13,IF($I59=給与表!$K$12,給与表!$K$13,IF($I59=給与表!$L$12,給与表!$L$13,給与表!$M$13*K59))),IF($E59&lt;J$2,IF($I59=給与表!$J$12,SUMIFS(給与表!$P$13:$P$52,給与表!$B$13:$B$52,J$2-$E59)+給与表!$J$10*(J$2-給与表!$T$4+1),IF($I59=給与表!$K$12,SUMIFS(給与表!$Q$13:$Q$52,給与表!$B$13:$B$52,J$2-$E59)+給与表!$K$10*(J$2-給与表!$T$4+1),IF($I59=給与表!$L$12,SUMIFS(給与表!$R$13:$R$52,給与表!$B$13:$B$52,J$2-$E59)+給与表!$L$10*(J$2-給与表!$T$4+1),(SUMIFS(給与表!$S$13:$S$52,給与表!$B$13:$B$52,J$2-$E59)+給与表!$M$10*(J$2-給与表!$T$4+1))*K59))))))))</f>
        <v/>
      </c>
      <c r="K59" s="392"/>
      <c r="L59" s="357"/>
      <c r="M59" s="357"/>
      <c r="N59" s="357"/>
      <c r="O59" s="227" t="str">
        <f t="shared" si="0"/>
        <v/>
      </c>
      <c r="P59" s="224" t="str">
        <f>IF(給与表!$T$4&gt;P$2,"",IF($H59&lt;P$2,"",IF($E59&gt;P$2,"",IF($E59=P$2,IF($I59=給与表!$J$12,給与表!$J$13,IF($I59=給与表!$K$12,給与表!$K$13,IF($I59=給与表!$L$12,給与表!$L$13,給与表!$M$13*Q59))),IF($E59&lt;P$2,IF(J59="",IF($I59=給与表!$J$12,SUMIFS(給与表!$P$13:$P$52,給与表!$B$13:$B$52,P$2-$E59)+給与表!$J$10*(P$2-給与表!$T$4+1),IF($I59=給与表!$K$12,SUMIFS(給与表!$Q$13:$Q$52,給与表!$B$13:$B$52,P$2-$E59)+給与表!$K$10*(P$2-給与表!$T$4+1),IF($I59=給与表!$L$12,SUMIFS(給与表!$R$13:$R$52,給与表!$B$13:$B$52,P$2-$E59)+給与表!$L$10*(P$2-給与表!$T$4+1),(SUMIFS(給与表!$S$13:$S$52,給与表!$B$13:$B$52,P$2-$E59)+給与表!$M$10*(P$2-給与表!$T$4+1))*Q59))),IF($I59=給与表!$J$12,J59+給与表!$J$10*(P$2-給与表!$T$4+1),IF($I59=給与表!$K$12,J59+給与表!$K$10*(P$2-給与表!$T$4+1),IF($I59=給与表!$L$12,J59+給与表!$L$10*(P$2-給与表!$T$4+1),(J59/K59+給与表!$M$10)*Q59)))))))))</f>
        <v/>
      </c>
      <c r="Q59" s="392"/>
      <c r="R59" s="357"/>
      <c r="S59" s="357"/>
      <c r="T59" s="357"/>
      <c r="U59" s="227" t="str">
        <f t="shared" si="1"/>
        <v/>
      </c>
      <c r="V59" s="224" t="str">
        <f>IF(給与表!$T$4&gt;V$2,"",IF($H59&lt;V$2,"",IF($E59&gt;V$2,"",IF($E59=V$2,IF($I59=給与表!$J$12,給与表!$J$13,IF($I59=給与表!$K$12,給与表!$K$13,IF($I59=給与表!$L$12,給与表!$L$13,給与表!$M$13*W59))),IF($E59&lt;V$2,IF(P59="",IF($I59=給与表!$J$12,SUMIFS(給与表!$P$13:$P$52,給与表!$B$13:$B$52,V$2-$E59)+給与表!$J$10*(V$2-給与表!$T$4+1),IF($I59=給与表!$K$12,SUMIFS(給与表!$Q$13:$Q$52,給与表!$B$13:$B$52,V$2-$E59)+給与表!$K$10*(V$2-給与表!$T$4+1),IF($I59=給与表!$L$12,SUMIFS(給与表!$R$13:$R$52,給与表!$B$13:$B$52,V$2-$E59)+給与表!$L$10*(V$2-給与表!$T$4+1),(SUMIFS(給与表!$S$13:$S$52,給与表!$B$13:$B$52,V$2-$E59)+給与表!$M$10*(V$2-給与表!$T$4+1))*W59))),IF($I59=給与表!$J$12,P59+給与表!$J$10*(V$2-給与表!$T$4+1),IF($I59=給与表!$K$12,P59+給与表!$K$10*(V$2-給与表!$T$4+1),IF($I59=給与表!$L$12,P59+給与表!$L$10*(V$2-給与表!$T$4+1),(P59/Q59+給与表!$M$10)*W59)))))))))</f>
        <v/>
      </c>
      <c r="W59" s="392"/>
      <c r="X59" s="357"/>
      <c r="Y59" s="357"/>
      <c r="Z59" s="357"/>
      <c r="AA59" s="227" t="str">
        <f t="shared" si="2"/>
        <v/>
      </c>
      <c r="AB59" s="224" t="str">
        <f>IF(給与表!$T$4&gt;AB$2,"",IF($H59&lt;AB$2,"",IF($E59&gt;AB$2,"",IF($E59=AB$2,IF($I59=給与表!$J$12,給与表!$J$13,IF($I59=給与表!$K$12,給与表!$K$13,IF($I59=給与表!$L$12,給与表!$L$13,給与表!$M$13*AC59))),IF($E59&lt;AB$2,IF(V59="",IF($I59=給与表!$J$12,SUMIFS(給与表!$P$13:$P$52,給与表!$B$13:$B$52,AB$2-$E59)+給与表!$J$10*(AB$2-給与表!$T$4+1),IF($I59=給与表!$K$12,SUMIFS(給与表!$Q$13:$Q$52,給与表!$B$13:$B$52,AB$2-$E59)+給与表!$K$10*(AB$2-給与表!$T$4+1),IF($I59=給与表!$L$12,SUMIFS(給与表!$R$13:$R$52,給与表!$B$13:$B$52,AB$2-$E59)+給与表!$L$10*(AB$2-給与表!$T$4+1),(SUMIFS(給与表!$S$13:$S$52,給与表!$B$13:$B$52,AB$2-$E59)+給与表!$M$10*(AB$2-給与表!$T$4+1))*AC59))),IF($I59=給与表!$J$12,V59+給与表!$J$10*(AB$2-給与表!$T$4+1),IF($I59=給与表!$K$12,V59+給与表!$K$10*(AB$2-給与表!$T$4+1),IF($I59=給与表!$L$12,V59+給与表!$L$10*(AB$2-給与表!$T$4+1),(V59/W59+給与表!$M$10)*AC59)))))))))</f>
        <v/>
      </c>
      <c r="AC59" s="392"/>
      <c r="AD59" s="357"/>
      <c r="AE59" s="357"/>
      <c r="AF59" s="357"/>
      <c r="AG59" s="227" t="str">
        <f t="shared" si="3"/>
        <v/>
      </c>
      <c r="AH59" s="224" t="str">
        <f>IF(給与表!$T$4&gt;AH$2,"",IF($H59&lt;AH$2,"",IF($E59&gt;AH$2,"",IF($E59=AH$2,IF($I59=給与表!$J$12,給与表!$J$13,IF($I59=給与表!$K$12,給与表!$K$13,IF($I59=給与表!$L$12,給与表!$L$13,給与表!$M$13*AI59))),IF($E59&lt;AH$2,IF(AB59="",IF($I59=給与表!$J$12,SUMIFS(給与表!$P$13:$P$52,給与表!$B$13:$B$52,AH$2-$E59)+給与表!$J$10*(AH$2-給与表!$T$4+1),IF($I59=給与表!$K$12,SUMIFS(給与表!$Q$13:$Q$52,給与表!$B$13:$B$52,AH$2-$E59)+給与表!$K$10*(AH$2-給与表!$T$4+1),IF($I59=給与表!$L$12,SUMIFS(給与表!$R$13:$R$52,給与表!$B$13:$B$52,AH$2-$E59)+給与表!$L$10*(AH$2-給与表!$T$4+1),(SUMIFS(給与表!$S$13:$S$52,給与表!$B$13:$B$52,AH$2-$E59)+給与表!$M$10*(AH$2-給与表!$T$4+1))*AI59))),IF($I59=給与表!$J$12,AB59+給与表!$J$10*(AH$2-給与表!$T$4+1),IF($I59=給与表!$K$12,AB59+給与表!$K$10*(AH$2-給与表!$T$4+1),IF($I59=給与表!$L$12,AB59+給与表!$L$10*(AH$2-給与表!$T$4+1),(AB59/AC59+給与表!$M$10)*AI59)))))))))</f>
        <v/>
      </c>
      <c r="AI59" s="392"/>
      <c r="AJ59" s="357"/>
      <c r="AK59" s="357"/>
      <c r="AL59" s="357"/>
      <c r="AM59" s="227" t="str">
        <f t="shared" si="4"/>
        <v/>
      </c>
      <c r="AN59" s="224" t="str">
        <f>IF(給与表!$T$4&gt;AN$2,"",IF($H59&lt;AN$2,"",IF($E59&gt;AN$2,"",IF($E59=AN$2,IF($I59=給与表!$J$12,給与表!$J$13,IF($I59=給与表!$K$12,給与表!$K$13,IF($I59=給与表!$L$12,給与表!$L$13,給与表!$M$13*AO59))),IF($E59&lt;AN$2,IF(AH59="",IF($I59=給与表!$J$12,SUMIFS(給与表!$P$13:$P$52,給与表!$B$13:$B$52,AN$2-$E59)+給与表!$J$10*(AN$2-給与表!$T$4+1),IF($I59=給与表!$K$12,SUMIFS(給与表!$Q$13:$Q$52,給与表!$B$13:$B$52,AN$2-$E59)+給与表!$K$10*(AN$2-給与表!$T$4+1),IF($I59=給与表!$L$12,SUMIFS(給与表!$R$13:$R$52,給与表!$B$13:$B$52,AN$2-$E59)+給与表!$L$10*(AN$2-給与表!$T$4+1),(SUMIFS(給与表!$S$13:$S$52,給与表!$B$13:$B$52,AN$2-$E59)+給与表!$M$10*(AN$2-給与表!$T$4+1))*AO59))),IF($I59=給与表!$J$12,AH59+給与表!$J$10*(AN$2-給与表!$T$4+1),IF($I59=給与表!$K$12,AH59+給与表!$K$10*(AN$2-給与表!$T$4+1),IF($I59=給与表!$L$12,AH59+給与表!$L$10*(AN$2-給与表!$T$4+1),(AH59/AI59+給与表!$M$10)*AO59)))))))))</f>
        <v/>
      </c>
      <c r="AO59" s="392"/>
      <c r="AP59" s="357"/>
      <c r="AQ59" s="357"/>
      <c r="AR59" s="357"/>
      <c r="AS59" s="227" t="str">
        <f t="shared" si="5"/>
        <v/>
      </c>
      <c r="AT59" s="224" t="str">
        <f>IF(給与表!$T$4&gt;AT$2,"",IF($H59&lt;AT$2,"",IF($E59&gt;AT$2,"",IF($E59=AT$2,IF($I59=給与表!$J$12,給与表!$J$13,IF($I59=給与表!$K$12,給与表!$K$13,IF($I59=給与表!$L$12,給与表!$L$13,給与表!$M$13*AU59))),IF($E59&lt;AT$2,IF(AN59="",IF($I59=給与表!$J$12,SUMIFS(給与表!$P$13:$P$52,給与表!$B$13:$B$52,AT$2-$E59)+給与表!$J$10*(AT$2-給与表!$T$4+1),IF($I59=給与表!$K$12,SUMIFS(給与表!$Q$13:$Q$52,給与表!$B$13:$B$52,AT$2-$E59)+給与表!$K$10*(AT$2-給与表!$T$4+1),IF($I59=給与表!$L$12,SUMIFS(給与表!$R$13:$R$52,給与表!$B$13:$B$52,AT$2-$E59)+給与表!$L$10*(AT$2-給与表!$T$4+1),(SUMIFS(給与表!$S$13:$S$52,給与表!$B$13:$B$52,AT$2-$E59)+給与表!$M$10*(AT$2-給与表!$T$4+1))*AU59))),IF($I59=給与表!$J$12,AN59+給与表!$J$10*(AT$2-給与表!$T$4+1),IF($I59=給与表!$K$12,AN59+給与表!$K$10*(AT$2-給与表!$T$4+1),IF($I59=給与表!$L$12,AN59+給与表!$L$10*(AT$2-給与表!$T$4+1),(AN59/AO59+給与表!$M$10)*AU59)))))))))</f>
        <v/>
      </c>
      <c r="AU59" s="392"/>
      <c r="AV59" s="357"/>
      <c r="AW59" s="357"/>
      <c r="AX59" s="357"/>
      <c r="AY59" s="227" t="str">
        <f t="shared" si="6"/>
        <v/>
      </c>
      <c r="AZ59" s="224" t="str">
        <f>IF(給与表!$T$4&gt;AZ$2,"",IF($H59&lt;AZ$2,"",IF($E59&gt;AZ$2,"",IF($E59=AZ$2,IF($I59=給与表!$J$12,給与表!$J$13,IF($I59=給与表!$K$12,給与表!$K$13,IF($I59=給与表!$L$12,給与表!$L$13,給与表!$M$13*BA59))),IF($E59&lt;AZ$2,IF(AT59="",IF($I59=給与表!$J$12,SUMIFS(給与表!$P$13:$P$52,給与表!$B$13:$B$52,AZ$2-$E59)+給与表!$J$10*(AZ$2-給与表!$T$4+1),IF($I59=給与表!$K$12,SUMIFS(給与表!$Q$13:$Q$52,給与表!$B$13:$B$52,AZ$2-$E59)+給与表!$K$10*(AZ$2-給与表!$T$4+1),IF($I59=給与表!$L$12,SUMIFS(給与表!$R$13:$R$52,給与表!$B$13:$B$52,AZ$2-$E59)+給与表!$L$10*(AZ$2-給与表!$T$4+1),(SUMIFS(給与表!$S$13:$S$52,給与表!$B$13:$B$52,AZ$2-$E59)+給与表!$M$10*(AZ$2-給与表!$T$4+1))*BA59))),IF($I59=給与表!$J$12,AT59+給与表!$J$10*(AZ$2-給与表!$T$4+1),IF($I59=給与表!$K$12,AT59+給与表!$K$10*(AZ$2-給与表!$T$4+1),IF($I59=給与表!$L$12,AT59+給与表!$L$10*(AZ$2-給与表!$T$4+1),(AT59/AU59+給与表!$M$10)*BA59)))))))))</f>
        <v/>
      </c>
      <c r="BA59" s="392"/>
      <c r="BB59" s="357"/>
      <c r="BC59" s="357"/>
      <c r="BD59" s="357"/>
      <c r="BE59" s="227" t="str">
        <f t="shared" si="7"/>
        <v/>
      </c>
      <c r="BF59" s="224" t="str">
        <f>IF(給与表!$T$4&gt;BF$2,"",IF($H59&lt;BF$2,"",IF($E59&gt;BF$2,"",IF($E59=BF$2,IF($I59=給与表!$J$12,給与表!$J$13,IF($I59=給与表!$K$12,給与表!$K$13,IF($I59=給与表!$L$12,給与表!$L$13,給与表!$M$13*BG59))),IF($E59&lt;BF$2,IF(AZ59="",IF($I59=給与表!$J$12,SUMIFS(給与表!$P$13:$P$52,給与表!$B$13:$B$52,BF$2-$E59)+給与表!$J$10*(BF$2-給与表!$T$4+1),IF($I59=給与表!$K$12,SUMIFS(給与表!$Q$13:$Q$52,給与表!$B$13:$B$52,BF$2-$E59)+給与表!$K$10*(BF$2-給与表!$T$4+1),IF($I59=給与表!$L$12,SUMIFS(給与表!$R$13:$R$52,給与表!$B$13:$B$52,BF$2-$E59)+給与表!$L$10*(BF$2-給与表!$T$4+1),(SUMIFS(給与表!$S$13:$S$52,給与表!$B$13:$B$52,BF$2-$E59)+給与表!$M$10*(BF$2-給与表!$T$4+1))*BG59))),IF($I59=給与表!$J$12,AZ59+給与表!$J$10*(BF$2-給与表!$T$4+1),IF($I59=給与表!$K$12,AZ59+給与表!$K$10*(BF$2-給与表!$T$4+1),IF($I59=給与表!$L$12,AZ59+給与表!$L$10*(BF$2-給与表!$T$4+1),(AZ59/BA59+給与表!$M$10)*BG59)))))))))</f>
        <v/>
      </c>
      <c r="BG59" s="392"/>
      <c r="BH59" s="357"/>
      <c r="BI59" s="357"/>
      <c r="BJ59" s="357"/>
      <c r="BK59" s="227" t="str">
        <f t="shared" si="8"/>
        <v/>
      </c>
      <c r="BL59" s="224" t="str">
        <f>IF(給与表!$T$4&gt;BL$2,"",IF($H59&lt;BL$2,"",IF($E59&gt;BL$2,"",IF($E59=BL$2,IF($I59=給与表!$J$12,給与表!$J$13,IF($I59=給与表!$K$12,給与表!$K$13,IF($I59=給与表!$L$12,給与表!$L$13,給与表!$M$13*BM59))),IF($E59&lt;BL$2,IF(BF59="",IF($I59=給与表!$J$12,SUMIFS(給与表!$P$13:$P$52,給与表!$B$13:$B$52,BL$2-$E59)+給与表!$J$10*(BL$2-給与表!$T$4+1),IF($I59=給与表!$K$12,SUMIFS(給与表!$Q$13:$Q$52,給与表!$B$13:$B$52,BL$2-$E59)+給与表!$K$10*(BL$2-給与表!$T$4+1),IF($I59=給与表!$L$12,SUMIFS(給与表!$R$13:$R$52,給与表!$B$13:$B$52,BL$2-$E59)+給与表!$L$10*(BL$2-給与表!$T$4+1),(SUMIFS(給与表!$S$13:$S$52,給与表!$B$13:$B$52,BL$2-$E59)+給与表!$M$10*(BL$2-給与表!$T$4+1))*BM59))),IF($I59=給与表!$J$12,BF59+給与表!$J$10*(BL$2-給与表!$T$4+1),IF($I59=給与表!$K$12,BF59+給与表!$K$10*(BL$2-給与表!$T$4+1),IF($I59=給与表!$L$12,BF59+給与表!$L$10*(BL$2-給与表!$T$4+1),(BF59/BG59+給与表!$M$10)*BM59)))))))))</f>
        <v/>
      </c>
      <c r="BM59" s="392"/>
      <c r="BN59" s="357"/>
      <c r="BO59" s="357"/>
      <c r="BP59" s="357"/>
      <c r="BQ59" s="227" t="str">
        <f t="shared" si="9"/>
        <v/>
      </c>
    </row>
    <row r="60" spans="1:69">
      <c r="A60" s="20">
        <f t="shared" si="10"/>
        <v>55</v>
      </c>
      <c r="B60" s="359"/>
      <c r="C60" s="359"/>
      <c r="D60" s="359"/>
      <c r="E60" s="6" t="str">
        <f t="shared" si="11"/>
        <v/>
      </c>
      <c r="F60" s="359"/>
      <c r="G60" s="359"/>
      <c r="H60" s="6" t="str">
        <f t="shared" si="12"/>
        <v/>
      </c>
      <c r="I60" s="361"/>
      <c r="J60" s="224" t="str">
        <f>IF(給与表!$T$4&gt;J$2,"",IF($H60&lt;J$2,"",IF($E60&gt;J$2,"",IF($E60=J$2,IF($I60=給与表!$J$12,給与表!$J$13,IF($I60=給与表!$K$12,給与表!$K$13,IF($I60=給与表!$L$12,給与表!$L$13,給与表!$M$13*K60))),IF($E60&lt;J$2,IF($I60=給与表!$J$12,SUMIFS(給与表!$P$13:$P$52,給与表!$B$13:$B$52,J$2-$E60)+給与表!$J$10*(J$2-給与表!$T$4+1),IF($I60=給与表!$K$12,SUMIFS(給与表!$Q$13:$Q$52,給与表!$B$13:$B$52,J$2-$E60)+給与表!$K$10*(J$2-給与表!$T$4+1),IF($I60=給与表!$L$12,SUMIFS(給与表!$R$13:$R$52,給与表!$B$13:$B$52,J$2-$E60)+給与表!$L$10*(J$2-給与表!$T$4+1),(SUMIFS(給与表!$S$13:$S$52,給与表!$B$13:$B$52,J$2-$E60)+給与表!$M$10*(J$2-給与表!$T$4+1))*K60))))))))</f>
        <v/>
      </c>
      <c r="K60" s="392"/>
      <c r="L60" s="357"/>
      <c r="M60" s="357"/>
      <c r="N60" s="357"/>
      <c r="O60" s="227" t="str">
        <f t="shared" si="0"/>
        <v/>
      </c>
      <c r="P60" s="224" t="str">
        <f>IF(給与表!$T$4&gt;P$2,"",IF($H60&lt;P$2,"",IF($E60&gt;P$2,"",IF($E60=P$2,IF($I60=給与表!$J$12,給与表!$J$13,IF($I60=給与表!$K$12,給与表!$K$13,IF($I60=給与表!$L$12,給与表!$L$13,給与表!$M$13*Q60))),IF($E60&lt;P$2,IF(J60="",IF($I60=給与表!$J$12,SUMIFS(給与表!$P$13:$P$52,給与表!$B$13:$B$52,P$2-$E60)+給与表!$J$10*(P$2-給与表!$T$4+1),IF($I60=給与表!$K$12,SUMIFS(給与表!$Q$13:$Q$52,給与表!$B$13:$B$52,P$2-$E60)+給与表!$K$10*(P$2-給与表!$T$4+1),IF($I60=給与表!$L$12,SUMIFS(給与表!$R$13:$R$52,給与表!$B$13:$B$52,P$2-$E60)+給与表!$L$10*(P$2-給与表!$T$4+1),(SUMIFS(給与表!$S$13:$S$52,給与表!$B$13:$B$52,P$2-$E60)+給与表!$M$10*(P$2-給与表!$T$4+1))*Q60))),IF($I60=給与表!$J$12,J60+給与表!$J$10*(P$2-給与表!$T$4+1),IF($I60=給与表!$K$12,J60+給与表!$K$10*(P$2-給与表!$T$4+1),IF($I60=給与表!$L$12,J60+給与表!$L$10*(P$2-給与表!$T$4+1),(J60/K60+給与表!$M$10)*Q60)))))))))</f>
        <v/>
      </c>
      <c r="Q60" s="392"/>
      <c r="R60" s="357"/>
      <c r="S60" s="357"/>
      <c r="T60" s="357"/>
      <c r="U60" s="227" t="str">
        <f t="shared" si="1"/>
        <v/>
      </c>
      <c r="V60" s="224" t="str">
        <f>IF(給与表!$T$4&gt;V$2,"",IF($H60&lt;V$2,"",IF($E60&gt;V$2,"",IF($E60=V$2,IF($I60=給与表!$J$12,給与表!$J$13,IF($I60=給与表!$K$12,給与表!$K$13,IF($I60=給与表!$L$12,給与表!$L$13,給与表!$M$13*W60))),IF($E60&lt;V$2,IF(P60="",IF($I60=給与表!$J$12,SUMIFS(給与表!$P$13:$P$52,給与表!$B$13:$B$52,V$2-$E60)+給与表!$J$10*(V$2-給与表!$T$4+1),IF($I60=給与表!$K$12,SUMIFS(給与表!$Q$13:$Q$52,給与表!$B$13:$B$52,V$2-$E60)+給与表!$K$10*(V$2-給与表!$T$4+1),IF($I60=給与表!$L$12,SUMIFS(給与表!$R$13:$R$52,給与表!$B$13:$B$52,V$2-$E60)+給与表!$L$10*(V$2-給与表!$T$4+1),(SUMIFS(給与表!$S$13:$S$52,給与表!$B$13:$B$52,V$2-$E60)+給与表!$M$10*(V$2-給与表!$T$4+1))*W60))),IF($I60=給与表!$J$12,P60+給与表!$J$10*(V$2-給与表!$T$4+1),IF($I60=給与表!$K$12,P60+給与表!$K$10*(V$2-給与表!$T$4+1),IF($I60=給与表!$L$12,P60+給与表!$L$10*(V$2-給与表!$T$4+1),(P60/Q60+給与表!$M$10)*W60)))))))))</f>
        <v/>
      </c>
      <c r="W60" s="392"/>
      <c r="X60" s="357"/>
      <c r="Y60" s="357"/>
      <c r="Z60" s="357"/>
      <c r="AA60" s="227" t="str">
        <f t="shared" si="2"/>
        <v/>
      </c>
      <c r="AB60" s="224" t="str">
        <f>IF(給与表!$T$4&gt;AB$2,"",IF($H60&lt;AB$2,"",IF($E60&gt;AB$2,"",IF($E60=AB$2,IF($I60=給与表!$J$12,給与表!$J$13,IF($I60=給与表!$K$12,給与表!$K$13,IF($I60=給与表!$L$12,給与表!$L$13,給与表!$M$13*AC60))),IF($E60&lt;AB$2,IF(V60="",IF($I60=給与表!$J$12,SUMIFS(給与表!$P$13:$P$52,給与表!$B$13:$B$52,AB$2-$E60)+給与表!$J$10*(AB$2-給与表!$T$4+1),IF($I60=給与表!$K$12,SUMIFS(給与表!$Q$13:$Q$52,給与表!$B$13:$B$52,AB$2-$E60)+給与表!$K$10*(AB$2-給与表!$T$4+1),IF($I60=給与表!$L$12,SUMIFS(給与表!$R$13:$R$52,給与表!$B$13:$B$52,AB$2-$E60)+給与表!$L$10*(AB$2-給与表!$T$4+1),(SUMIFS(給与表!$S$13:$S$52,給与表!$B$13:$B$52,AB$2-$E60)+給与表!$M$10*(AB$2-給与表!$T$4+1))*AC60))),IF($I60=給与表!$J$12,V60+給与表!$J$10*(AB$2-給与表!$T$4+1),IF($I60=給与表!$K$12,V60+給与表!$K$10*(AB$2-給与表!$T$4+1),IF($I60=給与表!$L$12,V60+給与表!$L$10*(AB$2-給与表!$T$4+1),(V60/W60+給与表!$M$10)*AC60)))))))))</f>
        <v/>
      </c>
      <c r="AC60" s="392"/>
      <c r="AD60" s="357"/>
      <c r="AE60" s="357"/>
      <c r="AF60" s="357"/>
      <c r="AG60" s="227" t="str">
        <f t="shared" si="3"/>
        <v/>
      </c>
      <c r="AH60" s="224" t="str">
        <f>IF(給与表!$T$4&gt;AH$2,"",IF($H60&lt;AH$2,"",IF($E60&gt;AH$2,"",IF($E60=AH$2,IF($I60=給与表!$J$12,給与表!$J$13,IF($I60=給与表!$K$12,給与表!$K$13,IF($I60=給与表!$L$12,給与表!$L$13,給与表!$M$13*AI60))),IF($E60&lt;AH$2,IF(AB60="",IF($I60=給与表!$J$12,SUMIFS(給与表!$P$13:$P$52,給与表!$B$13:$B$52,AH$2-$E60)+給与表!$J$10*(AH$2-給与表!$T$4+1),IF($I60=給与表!$K$12,SUMIFS(給与表!$Q$13:$Q$52,給与表!$B$13:$B$52,AH$2-$E60)+給与表!$K$10*(AH$2-給与表!$T$4+1),IF($I60=給与表!$L$12,SUMIFS(給与表!$R$13:$R$52,給与表!$B$13:$B$52,AH$2-$E60)+給与表!$L$10*(AH$2-給与表!$T$4+1),(SUMIFS(給与表!$S$13:$S$52,給与表!$B$13:$B$52,AH$2-$E60)+給与表!$M$10*(AH$2-給与表!$T$4+1))*AI60))),IF($I60=給与表!$J$12,AB60+給与表!$J$10*(AH$2-給与表!$T$4+1),IF($I60=給与表!$K$12,AB60+給与表!$K$10*(AH$2-給与表!$T$4+1),IF($I60=給与表!$L$12,AB60+給与表!$L$10*(AH$2-給与表!$T$4+1),(AB60/AC60+給与表!$M$10)*AI60)))))))))</f>
        <v/>
      </c>
      <c r="AI60" s="392"/>
      <c r="AJ60" s="357"/>
      <c r="AK60" s="357"/>
      <c r="AL60" s="357"/>
      <c r="AM60" s="227" t="str">
        <f t="shared" si="4"/>
        <v/>
      </c>
      <c r="AN60" s="224" t="str">
        <f>IF(給与表!$T$4&gt;AN$2,"",IF($H60&lt;AN$2,"",IF($E60&gt;AN$2,"",IF($E60=AN$2,IF($I60=給与表!$J$12,給与表!$J$13,IF($I60=給与表!$K$12,給与表!$K$13,IF($I60=給与表!$L$12,給与表!$L$13,給与表!$M$13*AO60))),IF($E60&lt;AN$2,IF(AH60="",IF($I60=給与表!$J$12,SUMIFS(給与表!$P$13:$P$52,給与表!$B$13:$B$52,AN$2-$E60)+給与表!$J$10*(AN$2-給与表!$T$4+1),IF($I60=給与表!$K$12,SUMIFS(給与表!$Q$13:$Q$52,給与表!$B$13:$B$52,AN$2-$E60)+給与表!$K$10*(AN$2-給与表!$T$4+1),IF($I60=給与表!$L$12,SUMIFS(給与表!$R$13:$R$52,給与表!$B$13:$B$52,AN$2-$E60)+給与表!$L$10*(AN$2-給与表!$T$4+1),(SUMIFS(給与表!$S$13:$S$52,給与表!$B$13:$B$52,AN$2-$E60)+給与表!$M$10*(AN$2-給与表!$T$4+1))*AO60))),IF($I60=給与表!$J$12,AH60+給与表!$J$10*(AN$2-給与表!$T$4+1),IF($I60=給与表!$K$12,AH60+給与表!$K$10*(AN$2-給与表!$T$4+1),IF($I60=給与表!$L$12,AH60+給与表!$L$10*(AN$2-給与表!$T$4+1),(AH60/AI60+給与表!$M$10)*AO60)))))))))</f>
        <v/>
      </c>
      <c r="AO60" s="392"/>
      <c r="AP60" s="357"/>
      <c r="AQ60" s="357"/>
      <c r="AR60" s="357"/>
      <c r="AS60" s="227" t="str">
        <f t="shared" si="5"/>
        <v/>
      </c>
      <c r="AT60" s="224" t="str">
        <f>IF(給与表!$T$4&gt;AT$2,"",IF($H60&lt;AT$2,"",IF($E60&gt;AT$2,"",IF($E60=AT$2,IF($I60=給与表!$J$12,給与表!$J$13,IF($I60=給与表!$K$12,給与表!$K$13,IF($I60=給与表!$L$12,給与表!$L$13,給与表!$M$13*AU60))),IF($E60&lt;AT$2,IF(AN60="",IF($I60=給与表!$J$12,SUMIFS(給与表!$P$13:$P$52,給与表!$B$13:$B$52,AT$2-$E60)+給与表!$J$10*(AT$2-給与表!$T$4+1),IF($I60=給与表!$K$12,SUMIFS(給与表!$Q$13:$Q$52,給与表!$B$13:$B$52,AT$2-$E60)+給与表!$K$10*(AT$2-給与表!$T$4+1),IF($I60=給与表!$L$12,SUMIFS(給与表!$R$13:$R$52,給与表!$B$13:$B$52,AT$2-$E60)+給与表!$L$10*(AT$2-給与表!$T$4+1),(SUMIFS(給与表!$S$13:$S$52,給与表!$B$13:$B$52,AT$2-$E60)+給与表!$M$10*(AT$2-給与表!$T$4+1))*AU60))),IF($I60=給与表!$J$12,AN60+給与表!$J$10*(AT$2-給与表!$T$4+1),IF($I60=給与表!$K$12,AN60+給与表!$K$10*(AT$2-給与表!$T$4+1),IF($I60=給与表!$L$12,AN60+給与表!$L$10*(AT$2-給与表!$T$4+1),(AN60/AO60+給与表!$M$10)*AU60)))))))))</f>
        <v/>
      </c>
      <c r="AU60" s="392"/>
      <c r="AV60" s="357"/>
      <c r="AW60" s="357"/>
      <c r="AX60" s="357"/>
      <c r="AY60" s="227" t="str">
        <f t="shared" si="6"/>
        <v/>
      </c>
      <c r="AZ60" s="224" t="str">
        <f>IF(給与表!$T$4&gt;AZ$2,"",IF($H60&lt;AZ$2,"",IF($E60&gt;AZ$2,"",IF($E60=AZ$2,IF($I60=給与表!$J$12,給与表!$J$13,IF($I60=給与表!$K$12,給与表!$K$13,IF($I60=給与表!$L$12,給与表!$L$13,給与表!$M$13*BA60))),IF($E60&lt;AZ$2,IF(AT60="",IF($I60=給与表!$J$12,SUMIFS(給与表!$P$13:$P$52,給与表!$B$13:$B$52,AZ$2-$E60)+給与表!$J$10*(AZ$2-給与表!$T$4+1),IF($I60=給与表!$K$12,SUMIFS(給与表!$Q$13:$Q$52,給与表!$B$13:$B$52,AZ$2-$E60)+給与表!$K$10*(AZ$2-給与表!$T$4+1),IF($I60=給与表!$L$12,SUMIFS(給与表!$R$13:$R$52,給与表!$B$13:$B$52,AZ$2-$E60)+給与表!$L$10*(AZ$2-給与表!$T$4+1),(SUMIFS(給与表!$S$13:$S$52,給与表!$B$13:$B$52,AZ$2-$E60)+給与表!$M$10*(AZ$2-給与表!$T$4+1))*BA60))),IF($I60=給与表!$J$12,AT60+給与表!$J$10*(AZ$2-給与表!$T$4+1),IF($I60=給与表!$K$12,AT60+給与表!$K$10*(AZ$2-給与表!$T$4+1),IF($I60=給与表!$L$12,AT60+給与表!$L$10*(AZ$2-給与表!$T$4+1),(AT60/AU60+給与表!$M$10)*BA60)))))))))</f>
        <v/>
      </c>
      <c r="BA60" s="392"/>
      <c r="BB60" s="357"/>
      <c r="BC60" s="357"/>
      <c r="BD60" s="357"/>
      <c r="BE60" s="227" t="str">
        <f t="shared" si="7"/>
        <v/>
      </c>
      <c r="BF60" s="224" t="str">
        <f>IF(給与表!$T$4&gt;BF$2,"",IF($H60&lt;BF$2,"",IF($E60&gt;BF$2,"",IF($E60=BF$2,IF($I60=給与表!$J$12,給与表!$J$13,IF($I60=給与表!$K$12,給与表!$K$13,IF($I60=給与表!$L$12,給与表!$L$13,給与表!$M$13*BG60))),IF($E60&lt;BF$2,IF(AZ60="",IF($I60=給与表!$J$12,SUMIFS(給与表!$P$13:$P$52,給与表!$B$13:$B$52,BF$2-$E60)+給与表!$J$10*(BF$2-給与表!$T$4+1),IF($I60=給与表!$K$12,SUMIFS(給与表!$Q$13:$Q$52,給与表!$B$13:$B$52,BF$2-$E60)+給与表!$K$10*(BF$2-給与表!$T$4+1),IF($I60=給与表!$L$12,SUMIFS(給与表!$R$13:$R$52,給与表!$B$13:$B$52,BF$2-$E60)+給与表!$L$10*(BF$2-給与表!$T$4+1),(SUMIFS(給与表!$S$13:$S$52,給与表!$B$13:$B$52,BF$2-$E60)+給与表!$M$10*(BF$2-給与表!$T$4+1))*BG60))),IF($I60=給与表!$J$12,AZ60+給与表!$J$10*(BF$2-給与表!$T$4+1),IF($I60=給与表!$K$12,AZ60+給与表!$K$10*(BF$2-給与表!$T$4+1),IF($I60=給与表!$L$12,AZ60+給与表!$L$10*(BF$2-給与表!$T$4+1),(AZ60/BA60+給与表!$M$10)*BG60)))))))))</f>
        <v/>
      </c>
      <c r="BG60" s="392"/>
      <c r="BH60" s="357"/>
      <c r="BI60" s="357"/>
      <c r="BJ60" s="357"/>
      <c r="BK60" s="227" t="str">
        <f t="shared" si="8"/>
        <v/>
      </c>
      <c r="BL60" s="224" t="str">
        <f>IF(給与表!$T$4&gt;BL$2,"",IF($H60&lt;BL$2,"",IF($E60&gt;BL$2,"",IF($E60=BL$2,IF($I60=給与表!$J$12,給与表!$J$13,IF($I60=給与表!$K$12,給与表!$K$13,IF($I60=給与表!$L$12,給与表!$L$13,給与表!$M$13*BM60))),IF($E60&lt;BL$2,IF(BF60="",IF($I60=給与表!$J$12,SUMIFS(給与表!$P$13:$P$52,給与表!$B$13:$B$52,BL$2-$E60)+給与表!$J$10*(BL$2-給与表!$T$4+1),IF($I60=給与表!$K$12,SUMIFS(給与表!$Q$13:$Q$52,給与表!$B$13:$B$52,BL$2-$E60)+給与表!$K$10*(BL$2-給与表!$T$4+1),IF($I60=給与表!$L$12,SUMIFS(給与表!$R$13:$R$52,給与表!$B$13:$B$52,BL$2-$E60)+給与表!$L$10*(BL$2-給与表!$T$4+1),(SUMIFS(給与表!$S$13:$S$52,給与表!$B$13:$B$52,BL$2-$E60)+給与表!$M$10*(BL$2-給与表!$T$4+1))*BM60))),IF($I60=給与表!$J$12,BF60+給与表!$J$10*(BL$2-給与表!$T$4+1),IF($I60=給与表!$K$12,BF60+給与表!$K$10*(BL$2-給与表!$T$4+1),IF($I60=給与表!$L$12,BF60+給与表!$L$10*(BL$2-給与表!$T$4+1),(BF60/BG60+給与表!$M$10)*BM60)))))))))</f>
        <v/>
      </c>
      <c r="BM60" s="392"/>
      <c r="BN60" s="357"/>
      <c r="BO60" s="357"/>
      <c r="BP60" s="357"/>
      <c r="BQ60" s="227" t="str">
        <f t="shared" si="9"/>
        <v/>
      </c>
    </row>
    <row r="61" spans="1:69">
      <c r="A61" s="20">
        <f t="shared" si="10"/>
        <v>56</v>
      </c>
      <c r="B61" s="359"/>
      <c r="C61" s="359"/>
      <c r="D61" s="359"/>
      <c r="E61" s="6" t="str">
        <f t="shared" si="11"/>
        <v/>
      </c>
      <c r="F61" s="359"/>
      <c r="G61" s="359"/>
      <c r="H61" s="6" t="str">
        <f t="shared" si="12"/>
        <v/>
      </c>
      <c r="I61" s="361"/>
      <c r="J61" s="224" t="str">
        <f>IF(給与表!$T$4&gt;J$2,"",IF($H61&lt;J$2,"",IF($E61&gt;J$2,"",IF($E61=J$2,IF($I61=給与表!$J$12,給与表!$J$13,IF($I61=給与表!$K$12,給与表!$K$13,IF($I61=給与表!$L$12,給与表!$L$13,給与表!$M$13*K61))),IF($E61&lt;J$2,IF($I61=給与表!$J$12,SUMIFS(給与表!$P$13:$P$52,給与表!$B$13:$B$52,J$2-$E61)+給与表!$J$10*(J$2-給与表!$T$4+1),IF($I61=給与表!$K$12,SUMIFS(給与表!$Q$13:$Q$52,給与表!$B$13:$B$52,J$2-$E61)+給与表!$K$10*(J$2-給与表!$T$4+1),IF($I61=給与表!$L$12,SUMIFS(給与表!$R$13:$R$52,給与表!$B$13:$B$52,J$2-$E61)+給与表!$L$10*(J$2-給与表!$T$4+1),(SUMIFS(給与表!$S$13:$S$52,給与表!$B$13:$B$52,J$2-$E61)+給与表!$M$10*(J$2-給与表!$T$4+1))*K61))))))))</f>
        <v/>
      </c>
      <c r="K61" s="392"/>
      <c r="L61" s="357"/>
      <c r="M61" s="357"/>
      <c r="N61" s="357"/>
      <c r="O61" s="227" t="str">
        <f t="shared" si="0"/>
        <v/>
      </c>
      <c r="P61" s="224" t="str">
        <f>IF(給与表!$T$4&gt;P$2,"",IF($H61&lt;P$2,"",IF($E61&gt;P$2,"",IF($E61=P$2,IF($I61=給与表!$J$12,給与表!$J$13,IF($I61=給与表!$K$12,給与表!$K$13,IF($I61=給与表!$L$12,給与表!$L$13,給与表!$M$13*Q61))),IF($E61&lt;P$2,IF(J61="",IF($I61=給与表!$J$12,SUMIFS(給与表!$P$13:$P$52,給与表!$B$13:$B$52,P$2-$E61)+給与表!$J$10*(P$2-給与表!$T$4+1),IF($I61=給与表!$K$12,SUMIFS(給与表!$Q$13:$Q$52,給与表!$B$13:$B$52,P$2-$E61)+給与表!$K$10*(P$2-給与表!$T$4+1),IF($I61=給与表!$L$12,SUMIFS(給与表!$R$13:$R$52,給与表!$B$13:$B$52,P$2-$E61)+給与表!$L$10*(P$2-給与表!$T$4+1),(SUMIFS(給与表!$S$13:$S$52,給与表!$B$13:$B$52,P$2-$E61)+給与表!$M$10*(P$2-給与表!$T$4+1))*Q61))),IF($I61=給与表!$J$12,J61+給与表!$J$10*(P$2-給与表!$T$4+1),IF($I61=給与表!$K$12,J61+給与表!$K$10*(P$2-給与表!$T$4+1),IF($I61=給与表!$L$12,J61+給与表!$L$10*(P$2-給与表!$T$4+1),(J61/K61+給与表!$M$10)*Q61)))))))))</f>
        <v/>
      </c>
      <c r="Q61" s="392"/>
      <c r="R61" s="357"/>
      <c r="S61" s="357"/>
      <c r="T61" s="357"/>
      <c r="U61" s="227" t="str">
        <f t="shared" si="1"/>
        <v/>
      </c>
      <c r="V61" s="224" t="str">
        <f>IF(給与表!$T$4&gt;V$2,"",IF($H61&lt;V$2,"",IF($E61&gt;V$2,"",IF($E61=V$2,IF($I61=給与表!$J$12,給与表!$J$13,IF($I61=給与表!$K$12,給与表!$K$13,IF($I61=給与表!$L$12,給与表!$L$13,給与表!$M$13*W61))),IF($E61&lt;V$2,IF(P61="",IF($I61=給与表!$J$12,SUMIFS(給与表!$P$13:$P$52,給与表!$B$13:$B$52,V$2-$E61)+給与表!$J$10*(V$2-給与表!$T$4+1),IF($I61=給与表!$K$12,SUMIFS(給与表!$Q$13:$Q$52,給与表!$B$13:$B$52,V$2-$E61)+給与表!$K$10*(V$2-給与表!$T$4+1),IF($I61=給与表!$L$12,SUMIFS(給与表!$R$13:$R$52,給与表!$B$13:$B$52,V$2-$E61)+給与表!$L$10*(V$2-給与表!$T$4+1),(SUMIFS(給与表!$S$13:$S$52,給与表!$B$13:$B$52,V$2-$E61)+給与表!$M$10*(V$2-給与表!$T$4+1))*W61))),IF($I61=給与表!$J$12,P61+給与表!$J$10*(V$2-給与表!$T$4+1),IF($I61=給与表!$K$12,P61+給与表!$K$10*(V$2-給与表!$T$4+1),IF($I61=給与表!$L$12,P61+給与表!$L$10*(V$2-給与表!$T$4+1),(P61/Q61+給与表!$M$10)*W61)))))))))</f>
        <v/>
      </c>
      <c r="W61" s="392"/>
      <c r="X61" s="357"/>
      <c r="Y61" s="357"/>
      <c r="Z61" s="357"/>
      <c r="AA61" s="227" t="str">
        <f t="shared" si="2"/>
        <v/>
      </c>
      <c r="AB61" s="224" t="str">
        <f>IF(給与表!$T$4&gt;AB$2,"",IF($H61&lt;AB$2,"",IF($E61&gt;AB$2,"",IF($E61=AB$2,IF($I61=給与表!$J$12,給与表!$J$13,IF($I61=給与表!$K$12,給与表!$K$13,IF($I61=給与表!$L$12,給与表!$L$13,給与表!$M$13*AC61))),IF($E61&lt;AB$2,IF(V61="",IF($I61=給与表!$J$12,SUMIFS(給与表!$P$13:$P$52,給与表!$B$13:$B$52,AB$2-$E61)+給与表!$J$10*(AB$2-給与表!$T$4+1),IF($I61=給与表!$K$12,SUMIFS(給与表!$Q$13:$Q$52,給与表!$B$13:$B$52,AB$2-$E61)+給与表!$K$10*(AB$2-給与表!$T$4+1),IF($I61=給与表!$L$12,SUMIFS(給与表!$R$13:$R$52,給与表!$B$13:$B$52,AB$2-$E61)+給与表!$L$10*(AB$2-給与表!$T$4+1),(SUMIFS(給与表!$S$13:$S$52,給与表!$B$13:$B$52,AB$2-$E61)+給与表!$M$10*(AB$2-給与表!$T$4+1))*AC61))),IF($I61=給与表!$J$12,V61+給与表!$J$10*(AB$2-給与表!$T$4+1),IF($I61=給与表!$K$12,V61+給与表!$K$10*(AB$2-給与表!$T$4+1),IF($I61=給与表!$L$12,V61+給与表!$L$10*(AB$2-給与表!$T$4+1),(V61/W61+給与表!$M$10)*AC61)))))))))</f>
        <v/>
      </c>
      <c r="AC61" s="392"/>
      <c r="AD61" s="357"/>
      <c r="AE61" s="357"/>
      <c r="AF61" s="357"/>
      <c r="AG61" s="227" t="str">
        <f t="shared" si="3"/>
        <v/>
      </c>
      <c r="AH61" s="224" t="str">
        <f>IF(給与表!$T$4&gt;AH$2,"",IF($H61&lt;AH$2,"",IF($E61&gt;AH$2,"",IF($E61=AH$2,IF($I61=給与表!$J$12,給与表!$J$13,IF($I61=給与表!$K$12,給与表!$K$13,IF($I61=給与表!$L$12,給与表!$L$13,給与表!$M$13*AI61))),IF($E61&lt;AH$2,IF(AB61="",IF($I61=給与表!$J$12,SUMIFS(給与表!$P$13:$P$52,給与表!$B$13:$B$52,AH$2-$E61)+給与表!$J$10*(AH$2-給与表!$T$4+1),IF($I61=給与表!$K$12,SUMIFS(給与表!$Q$13:$Q$52,給与表!$B$13:$B$52,AH$2-$E61)+給与表!$K$10*(AH$2-給与表!$T$4+1),IF($I61=給与表!$L$12,SUMIFS(給与表!$R$13:$R$52,給与表!$B$13:$B$52,AH$2-$E61)+給与表!$L$10*(AH$2-給与表!$T$4+1),(SUMIFS(給与表!$S$13:$S$52,給与表!$B$13:$B$52,AH$2-$E61)+給与表!$M$10*(AH$2-給与表!$T$4+1))*AI61))),IF($I61=給与表!$J$12,AB61+給与表!$J$10*(AH$2-給与表!$T$4+1),IF($I61=給与表!$K$12,AB61+給与表!$K$10*(AH$2-給与表!$T$4+1),IF($I61=給与表!$L$12,AB61+給与表!$L$10*(AH$2-給与表!$T$4+1),(AB61/AC61+給与表!$M$10)*AI61)))))))))</f>
        <v/>
      </c>
      <c r="AI61" s="392"/>
      <c r="AJ61" s="357"/>
      <c r="AK61" s="357"/>
      <c r="AL61" s="357"/>
      <c r="AM61" s="227" t="str">
        <f t="shared" si="4"/>
        <v/>
      </c>
      <c r="AN61" s="224" t="str">
        <f>IF(給与表!$T$4&gt;AN$2,"",IF($H61&lt;AN$2,"",IF($E61&gt;AN$2,"",IF($E61=AN$2,IF($I61=給与表!$J$12,給与表!$J$13,IF($I61=給与表!$K$12,給与表!$K$13,IF($I61=給与表!$L$12,給与表!$L$13,給与表!$M$13*AO61))),IF($E61&lt;AN$2,IF(AH61="",IF($I61=給与表!$J$12,SUMIFS(給与表!$P$13:$P$52,給与表!$B$13:$B$52,AN$2-$E61)+給与表!$J$10*(AN$2-給与表!$T$4+1),IF($I61=給与表!$K$12,SUMIFS(給与表!$Q$13:$Q$52,給与表!$B$13:$B$52,AN$2-$E61)+給与表!$K$10*(AN$2-給与表!$T$4+1),IF($I61=給与表!$L$12,SUMIFS(給与表!$R$13:$R$52,給与表!$B$13:$B$52,AN$2-$E61)+給与表!$L$10*(AN$2-給与表!$T$4+1),(SUMIFS(給与表!$S$13:$S$52,給与表!$B$13:$B$52,AN$2-$E61)+給与表!$M$10*(AN$2-給与表!$T$4+1))*AO61))),IF($I61=給与表!$J$12,AH61+給与表!$J$10*(AN$2-給与表!$T$4+1),IF($I61=給与表!$K$12,AH61+給与表!$K$10*(AN$2-給与表!$T$4+1),IF($I61=給与表!$L$12,AH61+給与表!$L$10*(AN$2-給与表!$T$4+1),(AH61/AI61+給与表!$M$10)*AO61)))))))))</f>
        <v/>
      </c>
      <c r="AO61" s="392"/>
      <c r="AP61" s="357"/>
      <c r="AQ61" s="357"/>
      <c r="AR61" s="357"/>
      <c r="AS61" s="227" t="str">
        <f t="shared" si="5"/>
        <v/>
      </c>
      <c r="AT61" s="224" t="str">
        <f>IF(給与表!$T$4&gt;AT$2,"",IF($H61&lt;AT$2,"",IF($E61&gt;AT$2,"",IF($E61=AT$2,IF($I61=給与表!$J$12,給与表!$J$13,IF($I61=給与表!$K$12,給与表!$K$13,IF($I61=給与表!$L$12,給与表!$L$13,給与表!$M$13*AU61))),IF($E61&lt;AT$2,IF(AN61="",IF($I61=給与表!$J$12,SUMIFS(給与表!$P$13:$P$52,給与表!$B$13:$B$52,AT$2-$E61)+給与表!$J$10*(AT$2-給与表!$T$4+1),IF($I61=給与表!$K$12,SUMIFS(給与表!$Q$13:$Q$52,給与表!$B$13:$B$52,AT$2-$E61)+給与表!$K$10*(AT$2-給与表!$T$4+1),IF($I61=給与表!$L$12,SUMIFS(給与表!$R$13:$R$52,給与表!$B$13:$B$52,AT$2-$E61)+給与表!$L$10*(AT$2-給与表!$T$4+1),(SUMIFS(給与表!$S$13:$S$52,給与表!$B$13:$B$52,AT$2-$E61)+給与表!$M$10*(AT$2-給与表!$T$4+1))*AU61))),IF($I61=給与表!$J$12,AN61+給与表!$J$10*(AT$2-給与表!$T$4+1),IF($I61=給与表!$K$12,AN61+給与表!$K$10*(AT$2-給与表!$T$4+1),IF($I61=給与表!$L$12,AN61+給与表!$L$10*(AT$2-給与表!$T$4+1),(AN61/AO61+給与表!$M$10)*AU61)))))))))</f>
        <v/>
      </c>
      <c r="AU61" s="392"/>
      <c r="AV61" s="357"/>
      <c r="AW61" s="357"/>
      <c r="AX61" s="357"/>
      <c r="AY61" s="227" t="str">
        <f t="shared" si="6"/>
        <v/>
      </c>
      <c r="AZ61" s="224" t="str">
        <f>IF(給与表!$T$4&gt;AZ$2,"",IF($H61&lt;AZ$2,"",IF($E61&gt;AZ$2,"",IF($E61=AZ$2,IF($I61=給与表!$J$12,給与表!$J$13,IF($I61=給与表!$K$12,給与表!$K$13,IF($I61=給与表!$L$12,給与表!$L$13,給与表!$M$13*BA61))),IF($E61&lt;AZ$2,IF(AT61="",IF($I61=給与表!$J$12,SUMIFS(給与表!$P$13:$P$52,給与表!$B$13:$B$52,AZ$2-$E61)+給与表!$J$10*(AZ$2-給与表!$T$4+1),IF($I61=給与表!$K$12,SUMIFS(給与表!$Q$13:$Q$52,給与表!$B$13:$B$52,AZ$2-$E61)+給与表!$K$10*(AZ$2-給与表!$T$4+1),IF($I61=給与表!$L$12,SUMIFS(給与表!$R$13:$R$52,給与表!$B$13:$B$52,AZ$2-$E61)+給与表!$L$10*(AZ$2-給与表!$T$4+1),(SUMIFS(給与表!$S$13:$S$52,給与表!$B$13:$B$52,AZ$2-$E61)+給与表!$M$10*(AZ$2-給与表!$T$4+1))*BA61))),IF($I61=給与表!$J$12,AT61+給与表!$J$10*(AZ$2-給与表!$T$4+1),IF($I61=給与表!$K$12,AT61+給与表!$K$10*(AZ$2-給与表!$T$4+1),IF($I61=給与表!$L$12,AT61+給与表!$L$10*(AZ$2-給与表!$T$4+1),(AT61/AU61+給与表!$M$10)*BA61)))))))))</f>
        <v/>
      </c>
      <c r="BA61" s="392"/>
      <c r="BB61" s="357"/>
      <c r="BC61" s="357"/>
      <c r="BD61" s="357"/>
      <c r="BE61" s="227" t="str">
        <f t="shared" si="7"/>
        <v/>
      </c>
      <c r="BF61" s="224" t="str">
        <f>IF(給与表!$T$4&gt;BF$2,"",IF($H61&lt;BF$2,"",IF($E61&gt;BF$2,"",IF($E61=BF$2,IF($I61=給与表!$J$12,給与表!$J$13,IF($I61=給与表!$K$12,給与表!$K$13,IF($I61=給与表!$L$12,給与表!$L$13,給与表!$M$13*BG61))),IF($E61&lt;BF$2,IF(AZ61="",IF($I61=給与表!$J$12,SUMIFS(給与表!$P$13:$P$52,給与表!$B$13:$B$52,BF$2-$E61)+給与表!$J$10*(BF$2-給与表!$T$4+1),IF($I61=給与表!$K$12,SUMIFS(給与表!$Q$13:$Q$52,給与表!$B$13:$B$52,BF$2-$E61)+給与表!$K$10*(BF$2-給与表!$T$4+1),IF($I61=給与表!$L$12,SUMIFS(給与表!$R$13:$R$52,給与表!$B$13:$B$52,BF$2-$E61)+給与表!$L$10*(BF$2-給与表!$T$4+1),(SUMIFS(給与表!$S$13:$S$52,給与表!$B$13:$B$52,BF$2-$E61)+給与表!$M$10*(BF$2-給与表!$T$4+1))*BG61))),IF($I61=給与表!$J$12,AZ61+給与表!$J$10*(BF$2-給与表!$T$4+1),IF($I61=給与表!$K$12,AZ61+給与表!$K$10*(BF$2-給与表!$T$4+1),IF($I61=給与表!$L$12,AZ61+給与表!$L$10*(BF$2-給与表!$T$4+1),(AZ61/BA61+給与表!$M$10)*BG61)))))))))</f>
        <v/>
      </c>
      <c r="BG61" s="392"/>
      <c r="BH61" s="357"/>
      <c r="BI61" s="357"/>
      <c r="BJ61" s="357"/>
      <c r="BK61" s="227" t="str">
        <f t="shared" si="8"/>
        <v/>
      </c>
      <c r="BL61" s="224" t="str">
        <f>IF(給与表!$T$4&gt;BL$2,"",IF($H61&lt;BL$2,"",IF($E61&gt;BL$2,"",IF($E61=BL$2,IF($I61=給与表!$J$12,給与表!$J$13,IF($I61=給与表!$K$12,給与表!$K$13,IF($I61=給与表!$L$12,給与表!$L$13,給与表!$M$13*BM61))),IF($E61&lt;BL$2,IF(BF61="",IF($I61=給与表!$J$12,SUMIFS(給与表!$P$13:$P$52,給与表!$B$13:$B$52,BL$2-$E61)+給与表!$J$10*(BL$2-給与表!$T$4+1),IF($I61=給与表!$K$12,SUMIFS(給与表!$Q$13:$Q$52,給与表!$B$13:$B$52,BL$2-$E61)+給与表!$K$10*(BL$2-給与表!$T$4+1),IF($I61=給与表!$L$12,SUMIFS(給与表!$R$13:$R$52,給与表!$B$13:$B$52,BL$2-$E61)+給与表!$L$10*(BL$2-給与表!$T$4+1),(SUMIFS(給与表!$S$13:$S$52,給与表!$B$13:$B$52,BL$2-$E61)+給与表!$M$10*(BL$2-給与表!$T$4+1))*BM61))),IF($I61=給与表!$J$12,BF61+給与表!$J$10*(BL$2-給与表!$T$4+1),IF($I61=給与表!$K$12,BF61+給与表!$K$10*(BL$2-給与表!$T$4+1),IF($I61=給与表!$L$12,BF61+給与表!$L$10*(BL$2-給与表!$T$4+1),(BF61/BG61+給与表!$M$10)*BM61)))))))))</f>
        <v/>
      </c>
      <c r="BM61" s="392"/>
      <c r="BN61" s="357"/>
      <c r="BO61" s="357"/>
      <c r="BP61" s="357"/>
      <c r="BQ61" s="227" t="str">
        <f t="shared" si="9"/>
        <v/>
      </c>
    </row>
    <row r="62" spans="1:69">
      <c r="A62" s="20">
        <f t="shared" si="10"/>
        <v>57</v>
      </c>
      <c r="B62" s="359"/>
      <c r="C62" s="358"/>
      <c r="D62" s="358"/>
      <c r="E62" s="105" t="str">
        <f t="shared" si="11"/>
        <v/>
      </c>
      <c r="F62" s="358"/>
      <c r="G62" s="358"/>
      <c r="H62" s="105" t="str">
        <f t="shared" si="12"/>
        <v/>
      </c>
      <c r="I62" s="361"/>
      <c r="J62" s="224" t="str">
        <f>IF(給与表!$T$4&gt;J$2,"",IF($H62&lt;J$2,"",IF($E62&gt;J$2,"",IF($E62=J$2,IF($I62=給与表!$J$12,給与表!$J$13,IF($I62=給与表!$K$12,給与表!$K$13,IF($I62=給与表!$L$12,給与表!$L$13,給与表!$M$13*K62))),IF($E62&lt;J$2,IF($I62=給与表!$J$12,SUMIFS(給与表!$P$13:$P$52,給与表!$B$13:$B$52,J$2-$E62)+給与表!$J$10*(J$2-給与表!$T$4+1),IF($I62=給与表!$K$12,SUMIFS(給与表!$Q$13:$Q$52,給与表!$B$13:$B$52,J$2-$E62)+給与表!$K$10*(J$2-給与表!$T$4+1),IF($I62=給与表!$L$12,SUMIFS(給与表!$R$13:$R$52,給与表!$B$13:$B$52,J$2-$E62)+給与表!$L$10*(J$2-給与表!$T$4+1),(SUMIFS(給与表!$S$13:$S$52,給与表!$B$13:$B$52,J$2-$E62)+給与表!$M$10*(J$2-給与表!$T$4+1))*K62))))))))</f>
        <v/>
      </c>
      <c r="K62" s="392"/>
      <c r="L62" s="357"/>
      <c r="M62" s="357"/>
      <c r="N62" s="357"/>
      <c r="O62" s="227" t="str">
        <f t="shared" si="0"/>
        <v/>
      </c>
      <c r="P62" s="224" t="str">
        <f>IF(給与表!$T$4&gt;P$2,"",IF($H62&lt;P$2,"",IF($E62&gt;P$2,"",IF($E62=P$2,IF($I62=給与表!$J$12,給与表!$J$13,IF($I62=給与表!$K$12,給与表!$K$13,IF($I62=給与表!$L$12,給与表!$L$13,給与表!$M$13*Q62))),IF($E62&lt;P$2,IF(J62="",IF($I62=給与表!$J$12,SUMIFS(給与表!$P$13:$P$52,給与表!$B$13:$B$52,P$2-$E62)+給与表!$J$10*(P$2-給与表!$T$4+1),IF($I62=給与表!$K$12,SUMIFS(給与表!$Q$13:$Q$52,給与表!$B$13:$B$52,P$2-$E62)+給与表!$K$10*(P$2-給与表!$T$4+1),IF($I62=給与表!$L$12,SUMIFS(給与表!$R$13:$R$52,給与表!$B$13:$B$52,P$2-$E62)+給与表!$L$10*(P$2-給与表!$T$4+1),(SUMIFS(給与表!$S$13:$S$52,給与表!$B$13:$B$52,P$2-$E62)+給与表!$M$10*(P$2-給与表!$T$4+1))*Q62))),IF($I62=給与表!$J$12,J62+給与表!$J$10*(P$2-給与表!$T$4+1),IF($I62=給与表!$K$12,J62+給与表!$K$10*(P$2-給与表!$T$4+1),IF($I62=給与表!$L$12,J62+給与表!$L$10*(P$2-給与表!$T$4+1),(J62/K62+給与表!$M$10)*Q62)))))))))</f>
        <v/>
      </c>
      <c r="Q62" s="392"/>
      <c r="R62" s="357"/>
      <c r="S62" s="357"/>
      <c r="T62" s="357"/>
      <c r="U62" s="227" t="str">
        <f t="shared" si="1"/>
        <v/>
      </c>
      <c r="V62" s="224" t="str">
        <f>IF(給与表!$T$4&gt;V$2,"",IF($H62&lt;V$2,"",IF($E62&gt;V$2,"",IF($E62=V$2,IF($I62=給与表!$J$12,給与表!$J$13,IF($I62=給与表!$K$12,給与表!$K$13,IF($I62=給与表!$L$12,給与表!$L$13,給与表!$M$13*W62))),IF($E62&lt;V$2,IF(P62="",IF($I62=給与表!$J$12,SUMIFS(給与表!$P$13:$P$52,給与表!$B$13:$B$52,V$2-$E62)+給与表!$J$10*(V$2-給与表!$T$4+1),IF($I62=給与表!$K$12,SUMIFS(給与表!$Q$13:$Q$52,給与表!$B$13:$B$52,V$2-$E62)+給与表!$K$10*(V$2-給与表!$T$4+1),IF($I62=給与表!$L$12,SUMIFS(給与表!$R$13:$R$52,給与表!$B$13:$B$52,V$2-$E62)+給与表!$L$10*(V$2-給与表!$T$4+1),(SUMIFS(給与表!$S$13:$S$52,給与表!$B$13:$B$52,V$2-$E62)+給与表!$M$10*(V$2-給与表!$T$4+1))*W62))),IF($I62=給与表!$J$12,P62+給与表!$J$10*(V$2-給与表!$T$4+1),IF($I62=給与表!$K$12,P62+給与表!$K$10*(V$2-給与表!$T$4+1),IF($I62=給与表!$L$12,P62+給与表!$L$10*(V$2-給与表!$T$4+1),(P62/Q62+給与表!$M$10)*W62)))))))))</f>
        <v/>
      </c>
      <c r="W62" s="392"/>
      <c r="X62" s="357"/>
      <c r="Y62" s="357"/>
      <c r="Z62" s="357"/>
      <c r="AA62" s="227" t="str">
        <f t="shared" si="2"/>
        <v/>
      </c>
      <c r="AB62" s="224" t="str">
        <f>IF(給与表!$T$4&gt;AB$2,"",IF($H62&lt;AB$2,"",IF($E62&gt;AB$2,"",IF($E62=AB$2,IF($I62=給与表!$J$12,給与表!$J$13,IF($I62=給与表!$K$12,給与表!$K$13,IF($I62=給与表!$L$12,給与表!$L$13,給与表!$M$13*AC62))),IF($E62&lt;AB$2,IF(V62="",IF($I62=給与表!$J$12,SUMIFS(給与表!$P$13:$P$52,給与表!$B$13:$B$52,AB$2-$E62)+給与表!$J$10*(AB$2-給与表!$T$4+1),IF($I62=給与表!$K$12,SUMIFS(給与表!$Q$13:$Q$52,給与表!$B$13:$B$52,AB$2-$E62)+給与表!$K$10*(AB$2-給与表!$T$4+1),IF($I62=給与表!$L$12,SUMIFS(給与表!$R$13:$R$52,給与表!$B$13:$B$52,AB$2-$E62)+給与表!$L$10*(AB$2-給与表!$T$4+1),(SUMIFS(給与表!$S$13:$S$52,給与表!$B$13:$B$52,AB$2-$E62)+給与表!$M$10*(AB$2-給与表!$T$4+1))*AC62))),IF($I62=給与表!$J$12,V62+給与表!$J$10*(AB$2-給与表!$T$4+1),IF($I62=給与表!$K$12,V62+給与表!$K$10*(AB$2-給与表!$T$4+1),IF($I62=給与表!$L$12,V62+給与表!$L$10*(AB$2-給与表!$T$4+1),(V62/W62+給与表!$M$10)*AC62)))))))))</f>
        <v/>
      </c>
      <c r="AC62" s="392"/>
      <c r="AD62" s="357"/>
      <c r="AE62" s="357"/>
      <c r="AF62" s="357"/>
      <c r="AG62" s="227" t="str">
        <f t="shared" si="3"/>
        <v/>
      </c>
      <c r="AH62" s="224" t="str">
        <f>IF(給与表!$T$4&gt;AH$2,"",IF($H62&lt;AH$2,"",IF($E62&gt;AH$2,"",IF($E62=AH$2,IF($I62=給与表!$J$12,給与表!$J$13,IF($I62=給与表!$K$12,給与表!$K$13,IF($I62=給与表!$L$12,給与表!$L$13,給与表!$M$13*AI62))),IF($E62&lt;AH$2,IF(AB62="",IF($I62=給与表!$J$12,SUMIFS(給与表!$P$13:$P$52,給与表!$B$13:$B$52,AH$2-$E62)+給与表!$J$10*(AH$2-給与表!$T$4+1),IF($I62=給与表!$K$12,SUMIFS(給与表!$Q$13:$Q$52,給与表!$B$13:$B$52,AH$2-$E62)+給与表!$K$10*(AH$2-給与表!$T$4+1),IF($I62=給与表!$L$12,SUMIFS(給与表!$R$13:$R$52,給与表!$B$13:$B$52,AH$2-$E62)+給与表!$L$10*(AH$2-給与表!$T$4+1),(SUMIFS(給与表!$S$13:$S$52,給与表!$B$13:$B$52,AH$2-$E62)+給与表!$M$10*(AH$2-給与表!$T$4+1))*AI62))),IF($I62=給与表!$J$12,AB62+給与表!$J$10*(AH$2-給与表!$T$4+1),IF($I62=給与表!$K$12,AB62+給与表!$K$10*(AH$2-給与表!$T$4+1),IF($I62=給与表!$L$12,AB62+給与表!$L$10*(AH$2-給与表!$T$4+1),(AB62/AC62+給与表!$M$10)*AI62)))))))))</f>
        <v/>
      </c>
      <c r="AI62" s="392"/>
      <c r="AJ62" s="357"/>
      <c r="AK62" s="357"/>
      <c r="AL62" s="357"/>
      <c r="AM62" s="227" t="str">
        <f t="shared" si="4"/>
        <v/>
      </c>
      <c r="AN62" s="224" t="str">
        <f>IF(給与表!$T$4&gt;AN$2,"",IF($H62&lt;AN$2,"",IF($E62&gt;AN$2,"",IF($E62=AN$2,IF($I62=給与表!$J$12,給与表!$J$13,IF($I62=給与表!$K$12,給与表!$K$13,IF($I62=給与表!$L$12,給与表!$L$13,給与表!$M$13*AO62))),IF($E62&lt;AN$2,IF(AH62="",IF($I62=給与表!$J$12,SUMIFS(給与表!$P$13:$P$52,給与表!$B$13:$B$52,AN$2-$E62)+給与表!$J$10*(AN$2-給与表!$T$4+1),IF($I62=給与表!$K$12,SUMIFS(給与表!$Q$13:$Q$52,給与表!$B$13:$B$52,AN$2-$E62)+給与表!$K$10*(AN$2-給与表!$T$4+1),IF($I62=給与表!$L$12,SUMIFS(給与表!$R$13:$R$52,給与表!$B$13:$B$52,AN$2-$E62)+給与表!$L$10*(AN$2-給与表!$T$4+1),(SUMIFS(給与表!$S$13:$S$52,給与表!$B$13:$B$52,AN$2-$E62)+給与表!$M$10*(AN$2-給与表!$T$4+1))*AO62))),IF($I62=給与表!$J$12,AH62+給与表!$J$10*(AN$2-給与表!$T$4+1),IF($I62=給与表!$K$12,AH62+給与表!$K$10*(AN$2-給与表!$T$4+1),IF($I62=給与表!$L$12,AH62+給与表!$L$10*(AN$2-給与表!$T$4+1),(AH62/AI62+給与表!$M$10)*AO62)))))))))</f>
        <v/>
      </c>
      <c r="AO62" s="392"/>
      <c r="AP62" s="357"/>
      <c r="AQ62" s="357"/>
      <c r="AR62" s="357"/>
      <c r="AS62" s="227" t="str">
        <f t="shared" si="5"/>
        <v/>
      </c>
      <c r="AT62" s="224" t="str">
        <f>IF(給与表!$T$4&gt;AT$2,"",IF($H62&lt;AT$2,"",IF($E62&gt;AT$2,"",IF($E62=AT$2,IF($I62=給与表!$J$12,給与表!$J$13,IF($I62=給与表!$K$12,給与表!$K$13,IF($I62=給与表!$L$12,給与表!$L$13,給与表!$M$13*AU62))),IF($E62&lt;AT$2,IF(AN62="",IF($I62=給与表!$J$12,SUMIFS(給与表!$P$13:$P$52,給与表!$B$13:$B$52,AT$2-$E62)+給与表!$J$10*(AT$2-給与表!$T$4+1),IF($I62=給与表!$K$12,SUMIFS(給与表!$Q$13:$Q$52,給与表!$B$13:$B$52,AT$2-$E62)+給与表!$K$10*(AT$2-給与表!$T$4+1),IF($I62=給与表!$L$12,SUMIFS(給与表!$R$13:$R$52,給与表!$B$13:$B$52,AT$2-$E62)+給与表!$L$10*(AT$2-給与表!$T$4+1),(SUMIFS(給与表!$S$13:$S$52,給与表!$B$13:$B$52,AT$2-$E62)+給与表!$M$10*(AT$2-給与表!$T$4+1))*AU62))),IF($I62=給与表!$J$12,AN62+給与表!$J$10*(AT$2-給与表!$T$4+1),IF($I62=給与表!$K$12,AN62+給与表!$K$10*(AT$2-給与表!$T$4+1),IF($I62=給与表!$L$12,AN62+給与表!$L$10*(AT$2-給与表!$T$4+1),(AN62/AO62+給与表!$M$10)*AU62)))))))))</f>
        <v/>
      </c>
      <c r="AU62" s="392"/>
      <c r="AV62" s="357"/>
      <c r="AW62" s="357"/>
      <c r="AX62" s="357"/>
      <c r="AY62" s="227" t="str">
        <f t="shared" si="6"/>
        <v/>
      </c>
      <c r="AZ62" s="224" t="str">
        <f>IF(給与表!$T$4&gt;AZ$2,"",IF($H62&lt;AZ$2,"",IF($E62&gt;AZ$2,"",IF($E62=AZ$2,IF($I62=給与表!$J$12,給与表!$J$13,IF($I62=給与表!$K$12,給与表!$K$13,IF($I62=給与表!$L$12,給与表!$L$13,給与表!$M$13*BA62))),IF($E62&lt;AZ$2,IF(AT62="",IF($I62=給与表!$J$12,SUMIFS(給与表!$P$13:$P$52,給与表!$B$13:$B$52,AZ$2-$E62)+給与表!$J$10*(AZ$2-給与表!$T$4+1),IF($I62=給与表!$K$12,SUMIFS(給与表!$Q$13:$Q$52,給与表!$B$13:$B$52,AZ$2-$E62)+給与表!$K$10*(AZ$2-給与表!$T$4+1),IF($I62=給与表!$L$12,SUMIFS(給与表!$R$13:$R$52,給与表!$B$13:$B$52,AZ$2-$E62)+給与表!$L$10*(AZ$2-給与表!$T$4+1),(SUMIFS(給与表!$S$13:$S$52,給与表!$B$13:$B$52,AZ$2-$E62)+給与表!$M$10*(AZ$2-給与表!$T$4+1))*BA62))),IF($I62=給与表!$J$12,AT62+給与表!$J$10*(AZ$2-給与表!$T$4+1),IF($I62=給与表!$K$12,AT62+給与表!$K$10*(AZ$2-給与表!$T$4+1),IF($I62=給与表!$L$12,AT62+給与表!$L$10*(AZ$2-給与表!$T$4+1),(AT62/AU62+給与表!$M$10)*BA62)))))))))</f>
        <v/>
      </c>
      <c r="BA62" s="392"/>
      <c r="BB62" s="357"/>
      <c r="BC62" s="357"/>
      <c r="BD62" s="357"/>
      <c r="BE62" s="227" t="str">
        <f t="shared" si="7"/>
        <v/>
      </c>
      <c r="BF62" s="224" t="str">
        <f>IF(給与表!$T$4&gt;BF$2,"",IF($H62&lt;BF$2,"",IF($E62&gt;BF$2,"",IF($E62=BF$2,IF($I62=給与表!$J$12,給与表!$J$13,IF($I62=給与表!$K$12,給与表!$K$13,IF($I62=給与表!$L$12,給与表!$L$13,給与表!$M$13*BG62))),IF($E62&lt;BF$2,IF(AZ62="",IF($I62=給与表!$J$12,SUMIFS(給与表!$P$13:$P$52,給与表!$B$13:$B$52,BF$2-$E62)+給与表!$J$10*(BF$2-給与表!$T$4+1),IF($I62=給与表!$K$12,SUMIFS(給与表!$Q$13:$Q$52,給与表!$B$13:$B$52,BF$2-$E62)+給与表!$K$10*(BF$2-給与表!$T$4+1),IF($I62=給与表!$L$12,SUMIFS(給与表!$R$13:$R$52,給与表!$B$13:$B$52,BF$2-$E62)+給与表!$L$10*(BF$2-給与表!$T$4+1),(SUMIFS(給与表!$S$13:$S$52,給与表!$B$13:$B$52,BF$2-$E62)+給与表!$M$10*(BF$2-給与表!$T$4+1))*BG62))),IF($I62=給与表!$J$12,AZ62+給与表!$J$10*(BF$2-給与表!$T$4+1),IF($I62=給与表!$K$12,AZ62+給与表!$K$10*(BF$2-給与表!$T$4+1),IF($I62=給与表!$L$12,AZ62+給与表!$L$10*(BF$2-給与表!$T$4+1),(AZ62/BA62+給与表!$M$10)*BG62)))))))))</f>
        <v/>
      </c>
      <c r="BG62" s="392"/>
      <c r="BH62" s="357"/>
      <c r="BI62" s="357"/>
      <c r="BJ62" s="357"/>
      <c r="BK62" s="227" t="str">
        <f t="shared" si="8"/>
        <v/>
      </c>
      <c r="BL62" s="224" t="str">
        <f>IF(給与表!$T$4&gt;BL$2,"",IF($H62&lt;BL$2,"",IF($E62&gt;BL$2,"",IF($E62=BL$2,IF($I62=給与表!$J$12,給与表!$J$13,IF($I62=給与表!$K$12,給与表!$K$13,IF($I62=給与表!$L$12,給与表!$L$13,給与表!$M$13*BM62))),IF($E62&lt;BL$2,IF(BF62="",IF($I62=給与表!$J$12,SUMIFS(給与表!$P$13:$P$52,給与表!$B$13:$B$52,BL$2-$E62)+給与表!$J$10*(BL$2-給与表!$T$4+1),IF($I62=給与表!$K$12,SUMIFS(給与表!$Q$13:$Q$52,給与表!$B$13:$B$52,BL$2-$E62)+給与表!$K$10*(BL$2-給与表!$T$4+1),IF($I62=給与表!$L$12,SUMIFS(給与表!$R$13:$R$52,給与表!$B$13:$B$52,BL$2-$E62)+給与表!$L$10*(BL$2-給与表!$T$4+1),(SUMIFS(給与表!$S$13:$S$52,給与表!$B$13:$B$52,BL$2-$E62)+給与表!$M$10*(BL$2-給与表!$T$4+1))*BM62))),IF($I62=給与表!$J$12,BF62+給与表!$J$10*(BL$2-給与表!$T$4+1),IF($I62=給与表!$K$12,BF62+給与表!$K$10*(BL$2-給与表!$T$4+1),IF($I62=給与表!$L$12,BF62+給与表!$L$10*(BL$2-給与表!$T$4+1),(BF62/BG62+給与表!$M$10)*BM62)))))))))</f>
        <v/>
      </c>
      <c r="BM62" s="392"/>
      <c r="BN62" s="357"/>
      <c r="BO62" s="357"/>
      <c r="BP62" s="357"/>
      <c r="BQ62" s="227" t="str">
        <f t="shared" si="9"/>
        <v/>
      </c>
    </row>
    <row r="63" spans="1:69">
      <c r="A63" s="20">
        <f t="shared" si="10"/>
        <v>58</v>
      </c>
      <c r="B63" s="359"/>
      <c r="C63" s="358"/>
      <c r="D63" s="359"/>
      <c r="E63" s="6" t="str">
        <f t="shared" si="11"/>
        <v/>
      </c>
      <c r="F63" s="358"/>
      <c r="G63" s="359"/>
      <c r="H63" s="6" t="str">
        <f t="shared" si="12"/>
        <v/>
      </c>
      <c r="I63" s="361"/>
      <c r="J63" s="224" t="str">
        <f>IF(給与表!$T$4&gt;J$2,"",IF($H63&lt;J$2,"",IF($E63&gt;J$2,"",IF($E63=J$2,IF($I63=給与表!$J$12,給与表!$J$13,IF($I63=給与表!$K$12,給与表!$K$13,IF($I63=給与表!$L$12,給与表!$L$13,給与表!$M$13*K63))),IF($E63&lt;J$2,IF($I63=給与表!$J$12,SUMIFS(給与表!$P$13:$P$52,給与表!$B$13:$B$52,J$2-$E63)+給与表!$J$10*(J$2-給与表!$T$4+1),IF($I63=給与表!$K$12,SUMIFS(給与表!$Q$13:$Q$52,給与表!$B$13:$B$52,J$2-$E63)+給与表!$K$10*(J$2-給与表!$T$4+1),IF($I63=給与表!$L$12,SUMIFS(給与表!$R$13:$R$52,給与表!$B$13:$B$52,J$2-$E63)+給与表!$L$10*(J$2-給与表!$T$4+1),(SUMIFS(給与表!$S$13:$S$52,給与表!$B$13:$B$52,J$2-$E63)+給与表!$M$10*(J$2-給与表!$T$4+1))*K63))))))))</f>
        <v/>
      </c>
      <c r="K63" s="392"/>
      <c r="L63" s="357"/>
      <c r="M63" s="357"/>
      <c r="N63" s="357"/>
      <c r="O63" s="227" t="str">
        <f t="shared" si="0"/>
        <v/>
      </c>
      <c r="P63" s="224" t="str">
        <f>IF(給与表!$T$4&gt;P$2,"",IF($H63&lt;P$2,"",IF($E63&gt;P$2,"",IF($E63=P$2,IF($I63=給与表!$J$12,給与表!$J$13,IF($I63=給与表!$K$12,給与表!$K$13,IF($I63=給与表!$L$12,給与表!$L$13,給与表!$M$13*Q63))),IF($E63&lt;P$2,IF(J63="",IF($I63=給与表!$J$12,SUMIFS(給与表!$P$13:$P$52,給与表!$B$13:$B$52,P$2-$E63)+給与表!$J$10*(P$2-給与表!$T$4+1),IF($I63=給与表!$K$12,SUMIFS(給与表!$Q$13:$Q$52,給与表!$B$13:$B$52,P$2-$E63)+給与表!$K$10*(P$2-給与表!$T$4+1),IF($I63=給与表!$L$12,SUMIFS(給与表!$R$13:$R$52,給与表!$B$13:$B$52,P$2-$E63)+給与表!$L$10*(P$2-給与表!$T$4+1),(SUMIFS(給与表!$S$13:$S$52,給与表!$B$13:$B$52,P$2-$E63)+給与表!$M$10*(P$2-給与表!$T$4+1))*Q63))),IF($I63=給与表!$J$12,J63+給与表!$J$10*(P$2-給与表!$T$4+1),IF($I63=給与表!$K$12,J63+給与表!$K$10*(P$2-給与表!$T$4+1),IF($I63=給与表!$L$12,J63+給与表!$L$10*(P$2-給与表!$T$4+1),(J63/K63+給与表!$M$10)*Q63)))))))))</f>
        <v/>
      </c>
      <c r="Q63" s="392"/>
      <c r="R63" s="357"/>
      <c r="S63" s="357"/>
      <c r="T63" s="357"/>
      <c r="U63" s="227" t="str">
        <f t="shared" si="1"/>
        <v/>
      </c>
      <c r="V63" s="224" t="str">
        <f>IF(給与表!$T$4&gt;V$2,"",IF($H63&lt;V$2,"",IF($E63&gt;V$2,"",IF($E63=V$2,IF($I63=給与表!$J$12,給与表!$J$13,IF($I63=給与表!$K$12,給与表!$K$13,IF($I63=給与表!$L$12,給与表!$L$13,給与表!$M$13*W63))),IF($E63&lt;V$2,IF(P63="",IF($I63=給与表!$J$12,SUMIFS(給与表!$P$13:$P$52,給与表!$B$13:$B$52,V$2-$E63)+給与表!$J$10*(V$2-給与表!$T$4+1),IF($I63=給与表!$K$12,SUMIFS(給与表!$Q$13:$Q$52,給与表!$B$13:$B$52,V$2-$E63)+給与表!$K$10*(V$2-給与表!$T$4+1),IF($I63=給与表!$L$12,SUMIFS(給与表!$R$13:$R$52,給与表!$B$13:$B$52,V$2-$E63)+給与表!$L$10*(V$2-給与表!$T$4+1),(SUMIFS(給与表!$S$13:$S$52,給与表!$B$13:$B$52,V$2-$E63)+給与表!$M$10*(V$2-給与表!$T$4+1))*W63))),IF($I63=給与表!$J$12,P63+給与表!$J$10*(V$2-給与表!$T$4+1),IF($I63=給与表!$K$12,P63+給与表!$K$10*(V$2-給与表!$T$4+1),IF($I63=給与表!$L$12,P63+給与表!$L$10*(V$2-給与表!$T$4+1),(P63/Q63+給与表!$M$10)*W63)))))))))</f>
        <v/>
      </c>
      <c r="W63" s="392"/>
      <c r="X63" s="357"/>
      <c r="Y63" s="357"/>
      <c r="Z63" s="357"/>
      <c r="AA63" s="227" t="str">
        <f t="shared" si="2"/>
        <v/>
      </c>
      <c r="AB63" s="224" t="str">
        <f>IF(給与表!$T$4&gt;AB$2,"",IF($H63&lt;AB$2,"",IF($E63&gt;AB$2,"",IF($E63=AB$2,IF($I63=給与表!$J$12,給与表!$J$13,IF($I63=給与表!$K$12,給与表!$K$13,IF($I63=給与表!$L$12,給与表!$L$13,給与表!$M$13*AC63))),IF($E63&lt;AB$2,IF(V63="",IF($I63=給与表!$J$12,SUMIFS(給与表!$P$13:$P$52,給与表!$B$13:$B$52,AB$2-$E63)+給与表!$J$10*(AB$2-給与表!$T$4+1),IF($I63=給与表!$K$12,SUMIFS(給与表!$Q$13:$Q$52,給与表!$B$13:$B$52,AB$2-$E63)+給与表!$K$10*(AB$2-給与表!$T$4+1),IF($I63=給与表!$L$12,SUMIFS(給与表!$R$13:$R$52,給与表!$B$13:$B$52,AB$2-$E63)+給与表!$L$10*(AB$2-給与表!$T$4+1),(SUMIFS(給与表!$S$13:$S$52,給与表!$B$13:$B$52,AB$2-$E63)+給与表!$M$10*(AB$2-給与表!$T$4+1))*AC63))),IF($I63=給与表!$J$12,V63+給与表!$J$10*(AB$2-給与表!$T$4+1),IF($I63=給与表!$K$12,V63+給与表!$K$10*(AB$2-給与表!$T$4+1),IF($I63=給与表!$L$12,V63+給与表!$L$10*(AB$2-給与表!$T$4+1),(V63/W63+給与表!$M$10)*AC63)))))))))</f>
        <v/>
      </c>
      <c r="AC63" s="392"/>
      <c r="AD63" s="357"/>
      <c r="AE63" s="357"/>
      <c r="AF63" s="357"/>
      <c r="AG63" s="227" t="str">
        <f t="shared" si="3"/>
        <v/>
      </c>
      <c r="AH63" s="224" t="str">
        <f>IF(給与表!$T$4&gt;AH$2,"",IF($H63&lt;AH$2,"",IF($E63&gt;AH$2,"",IF($E63=AH$2,IF($I63=給与表!$J$12,給与表!$J$13,IF($I63=給与表!$K$12,給与表!$K$13,IF($I63=給与表!$L$12,給与表!$L$13,給与表!$M$13*AI63))),IF($E63&lt;AH$2,IF(AB63="",IF($I63=給与表!$J$12,SUMIFS(給与表!$P$13:$P$52,給与表!$B$13:$B$52,AH$2-$E63)+給与表!$J$10*(AH$2-給与表!$T$4+1),IF($I63=給与表!$K$12,SUMIFS(給与表!$Q$13:$Q$52,給与表!$B$13:$B$52,AH$2-$E63)+給与表!$K$10*(AH$2-給与表!$T$4+1),IF($I63=給与表!$L$12,SUMIFS(給与表!$R$13:$R$52,給与表!$B$13:$B$52,AH$2-$E63)+給与表!$L$10*(AH$2-給与表!$T$4+1),(SUMIFS(給与表!$S$13:$S$52,給与表!$B$13:$B$52,AH$2-$E63)+給与表!$M$10*(AH$2-給与表!$T$4+1))*AI63))),IF($I63=給与表!$J$12,AB63+給与表!$J$10*(AH$2-給与表!$T$4+1),IF($I63=給与表!$K$12,AB63+給与表!$K$10*(AH$2-給与表!$T$4+1),IF($I63=給与表!$L$12,AB63+給与表!$L$10*(AH$2-給与表!$T$4+1),(AB63/AC63+給与表!$M$10)*AI63)))))))))</f>
        <v/>
      </c>
      <c r="AI63" s="392"/>
      <c r="AJ63" s="357"/>
      <c r="AK63" s="357"/>
      <c r="AL63" s="357"/>
      <c r="AM63" s="227" t="str">
        <f t="shared" si="4"/>
        <v/>
      </c>
      <c r="AN63" s="224" t="str">
        <f>IF(給与表!$T$4&gt;AN$2,"",IF($H63&lt;AN$2,"",IF($E63&gt;AN$2,"",IF($E63=AN$2,IF($I63=給与表!$J$12,給与表!$J$13,IF($I63=給与表!$K$12,給与表!$K$13,IF($I63=給与表!$L$12,給与表!$L$13,給与表!$M$13*AO63))),IF($E63&lt;AN$2,IF(AH63="",IF($I63=給与表!$J$12,SUMIFS(給与表!$P$13:$P$52,給与表!$B$13:$B$52,AN$2-$E63)+給与表!$J$10*(AN$2-給与表!$T$4+1),IF($I63=給与表!$K$12,SUMIFS(給与表!$Q$13:$Q$52,給与表!$B$13:$B$52,AN$2-$E63)+給与表!$K$10*(AN$2-給与表!$T$4+1),IF($I63=給与表!$L$12,SUMIFS(給与表!$R$13:$R$52,給与表!$B$13:$B$52,AN$2-$E63)+給与表!$L$10*(AN$2-給与表!$T$4+1),(SUMIFS(給与表!$S$13:$S$52,給与表!$B$13:$B$52,AN$2-$E63)+給与表!$M$10*(AN$2-給与表!$T$4+1))*AO63))),IF($I63=給与表!$J$12,AH63+給与表!$J$10*(AN$2-給与表!$T$4+1),IF($I63=給与表!$K$12,AH63+給与表!$K$10*(AN$2-給与表!$T$4+1),IF($I63=給与表!$L$12,AH63+給与表!$L$10*(AN$2-給与表!$T$4+1),(AH63/AI63+給与表!$M$10)*AO63)))))))))</f>
        <v/>
      </c>
      <c r="AO63" s="392"/>
      <c r="AP63" s="357"/>
      <c r="AQ63" s="357"/>
      <c r="AR63" s="357"/>
      <c r="AS63" s="227" t="str">
        <f t="shared" si="5"/>
        <v/>
      </c>
      <c r="AT63" s="224" t="str">
        <f>IF(給与表!$T$4&gt;AT$2,"",IF($H63&lt;AT$2,"",IF($E63&gt;AT$2,"",IF($E63=AT$2,IF($I63=給与表!$J$12,給与表!$J$13,IF($I63=給与表!$K$12,給与表!$K$13,IF($I63=給与表!$L$12,給与表!$L$13,給与表!$M$13*AU63))),IF($E63&lt;AT$2,IF(AN63="",IF($I63=給与表!$J$12,SUMIFS(給与表!$P$13:$P$52,給与表!$B$13:$B$52,AT$2-$E63)+給与表!$J$10*(AT$2-給与表!$T$4+1),IF($I63=給与表!$K$12,SUMIFS(給与表!$Q$13:$Q$52,給与表!$B$13:$B$52,AT$2-$E63)+給与表!$K$10*(AT$2-給与表!$T$4+1),IF($I63=給与表!$L$12,SUMIFS(給与表!$R$13:$R$52,給与表!$B$13:$B$52,AT$2-$E63)+給与表!$L$10*(AT$2-給与表!$T$4+1),(SUMIFS(給与表!$S$13:$S$52,給与表!$B$13:$B$52,AT$2-$E63)+給与表!$M$10*(AT$2-給与表!$T$4+1))*AU63))),IF($I63=給与表!$J$12,AN63+給与表!$J$10*(AT$2-給与表!$T$4+1),IF($I63=給与表!$K$12,AN63+給与表!$K$10*(AT$2-給与表!$T$4+1),IF($I63=給与表!$L$12,AN63+給与表!$L$10*(AT$2-給与表!$T$4+1),(AN63/AO63+給与表!$M$10)*AU63)))))))))</f>
        <v/>
      </c>
      <c r="AU63" s="392"/>
      <c r="AV63" s="357"/>
      <c r="AW63" s="357"/>
      <c r="AX63" s="357"/>
      <c r="AY63" s="227" t="str">
        <f t="shared" si="6"/>
        <v/>
      </c>
      <c r="AZ63" s="224" t="str">
        <f>IF(給与表!$T$4&gt;AZ$2,"",IF($H63&lt;AZ$2,"",IF($E63&gt;AZ$2,"",IF($E63=AZ$2,IF($I63=給与表!$J$12,給与表!$J$13,IF($I63=給与表!$K$12,給与表!$K$13,IF($I63=給与表!$L$12,給与表!$L$13,給与表!$M$13*BA63))),IF($E63&lt;AZ$2,IF(AT63="",IF($I63=給与表!$J$12,SUMIFS(給与表!$P$13:$P$52,給与表!$B$13:$B$52,AZ$2-$E63)+給与表!$J$10*(AZ$2-給与表!$T$4+1),IF($I63=給与表!$K$12,SUMIFS(給与表!$Q$13:$Q$52,給与表!$B$13:$B$52,AZ$2-$E63)+給与表!$K$10*(AZ$2-給与表!$T$4+1),IF($I63=給与表!$L$12,SUMIFS(給与表!$R$13:$R$52,給与表!$B$13:$B$52,AZ$2-$E63)+給与表!$L$10*(AZ$2-給与表!$T$4+1),(SUMIFS(給与表!$S$13:$S$52,給与表!$B$13:$B$52,AZ$2-$E63)+給与表!$M$10*(AZ$2-給与表!$T$4+1))*BA63))),IF($I63=給与表!$J$12,AT63+給与表!$J$10*(AZ$2-給与表!$T$4+1),IF($I63=給与表!$K$12,AT63+給与表!$K$10*(AZ$2-給与表!$T$4+1),IF($I63=給与表!$L$12,AT63+給与表!$L$10*(AZ$2-給与表!$T$4+1),(AT63/AU63+給与表!$M$10)*BA63)))))))))</f>
        <v/>
      </c>
      <c r="BA63" s="392"/>
      <c r="BB63" s="357"/>
      <c r="BC63" s="357"/>
      <c r="BD63" s="357"/>
      <c r="BE63" s="227" t="str">
        <f t="shared" si="7"/>
        <v/>
      </c>
      <c r="BF63" s="224" t="str">
        <f>IF(給与表!$T$4&gt;BF$2,"",IF($H63&lt;BF$2,"",IF($E63&gt;BF$2,"",IF($E63=BF$2,IF($I63=給与表!$J$12,給与表!$J$13,IF($I63=給与表!$K$12,給与表!$K$13,IF($I63=給与表!$L$12,給与表!$L$13,給与表!$M$13*BG63))),IF($E63&lt;BF$2,IF(AZ63="",IF($I63=給与表!$J$12,SUMIFS(給与表!$P$13:$P$52,給与表!$B$13:$B$52,BF$2-$E63)+給与表!$J$10*(BF$2-給与表!$T$4+1),IF($I63=給与表!$K$12,SUMIFS(給与表!$Q$13:$Q$52,給与表!$B$13:$B$52,BF$2-$E63)+給与表!$K$10*(BF$2-給与表!$T$4+1),IF($I63=給与表!$L$12,SUMIFS(給与表!$R$13:$R$52,給与表!$B$13:$B$52,BF$2-$E63)+給与表!$L$10*(BF$2-給与表!$T$4+1),(SUMIFS(給与表!$S$13:$S$52,給与表!$B$13:$B$52,BF$2-$E63)+給与表!$M$10*(BF$2-給与表!$T$4+1))*BG63))),IF($I63=給与表!$J$12,AZ63+給与表!$J$10*(BF$2-給与表!$T$4+1),IF($I63=給与表!$K$12,AZ63+給与表!$K$10*(BF$2-給与表!$T$4+1),IF($I63=給与表!$L$12,AZ63+給与表!$L$10*(BF$2-給与表!$T$4+1),(AZ63/BA63+給与表!$M$10)*BG63)))))))))</f>
        <v/>
      </c>
      <c r="BG63" s="392"/>
      <c r="BH63" s="357"/>
      <c r="BI63" s="357"/>
      <c r="BJ63" s="357"/>
      <c r="BK63" s="227" t="str">
        <f t="shared" si="8"/>
        <v/>
      </c>
      <c r="BL63" s="224" t="str">
        <f>IF(給与表!$T$4&gt;BL$2,"",IF($H63&lt;BL$2,"",IF($E63&gt;BL$2,"",IF($E63=BL$2,IF($I63=給与表!$J$12,給与表!$J$13,IF($I63=給与表!$K$12,給与表!$K$13,IF($I63=給与表!$L$12,給与表!$L$13,給与表!$M$13*BM63))),IF($E63&lt;BL$2,IF(BF63="",IF($I63=給与表!$J$12,SUMIFS(給与表!$P$13:$P$52,給与表!$B$13:$B$52,BL$2-$E63)+給与表!$J$10*(BL$2-給与表!$T$4+1),IF($I63=給与表!$K$12,SUMIFS(給与表!$Q$13:$Q$52,給与表!$B$13:$B$52,BL$2-$E63)+給与表!$K$10*(BL$2-給与表!$T$4+1),IF($I63=給与表!$L$12,SUMIFS(給与表!$R$13:$R$52,給与表!$B$13:$B$52,BL$2-$E63)+給与表!$L$10*(BL$2-給与表!$T$4+1),(SUMIFS(給与表!$S$13:$S$52,給与表!$B$13:$B$52,BL$2-$E63)+給与表!$M$10*(BL$2-給与表!$T$4+1))*BM63))),IF($I63=給与表!$J$12,BF63+給与表!$J$10*(BL$2-給与表!$T$4+1),IF($I63=給与表!$K$12,BF63+給与表!$K$10*(BL$2-給与表!$T$4+1),IF($I63=給与表!$L$12,BF63+給与表!$L$10*(BL$2-給与表!$T$4+1),(BF63/BG63+給与表!$M$10)*BM63)))))))))</f>
        <v/>
      </c>
      <c r="BM63" s="392"/>
      <c r="BN63" s="357"/>
      <c r="BO63" s="357"/>
      <c r="BP63" s="357"/>
      <c r="BQ63" s="227" t="str">
        <f t="shared" si="9"/>
        <v/>
      </c>
    </row>
    <row r="64" spans="1:69">
      <c r="A64" s="20">
        <f t="shared" si="10"/>
        <v>59</v>
      </c>
      <c r="B64" s="359"/>
      <c r="C64" s="358"/>
      <c r="D64" s="359"/>
      <c r="E64" s="6" t="str">
        <f t="shared" si="11"/>
        <v/>
      </c>
      <c r="F64" s="358"/>
      <c r="G64" s="359"/>
      <c r="H64" s="6" t="str">
        <f t="shared" si="12"/>
        <v/>
      </c>
      <c r="I64" s="361"/>
      <c r="J64" s="224" t="str">
        <f>IF(給与表!$T$4&gt;J$2,"",IF($H64&lt;J$2,"",IF($E64&gt;J$2,"",IF($E64=J$2,IF($I64=給与表!$J$12,給与表!$J$13,IF($I64=給与表!$K$12,給与表!$K$13,IF($I64=給与表!$L$12,給与表!$L$13,給与表!$M$13*K64))),IF($E64&lt;J$2,IF($I64=給与表!$J$12,SUMIFS(給与表!$P$13:$P$52,給与表!$B$13:$B$52,J$2-$E64)+給与表!$J$10*(J$2-給与表!$T$4+1),IF($I64=給与表!$K$12,SUMIFS(給与表!$Q$13:$Q$52,給与表!$B$13:$B$52,J$2-$E64)+給与表!$K$10*(J$2-給与表!$T$4+1),IF($I64=給与表!$L$12,SUMIFS(給与表!$R$13:$R$52,給与表!$B$13:$B$52,J$2-$E64)+給与表!$L$10*(J$2-給与表!$T$4+1),(SUMIFS(給与表!$S$13:$S$52,給与表!$B$13:$B$52,J$2-$E64)+給与表!$M$10*(J$2-給与表!$T$4+1))*K64))))))))</f>
        <v/>
      </c>
      <c r="K64" s="392"/>
      <c r="L64" s="357"/>
      <c r="M64" s="357"/>
      <c r="N64" s="357"/>
      <c r="O64" s="227" t="str">
        <f t="shared" si="0"/>
        <v/>
      </c>
      <c r="P64" s="224" t="str">
        <f>IF(給与表!$T$4&gt;P$2,"",IF($H64&lt;P$2,"",IF($E64&gt;P$2,"",IF($E64=P$2,IF($I64=給与表!$J$12,給与表!$J$13,IF($I64=給与表!$K$12,給与表!$K$13,IF($I64=給与表!$L$12,給与表!$L$13,給与表!$M$13*Q64))),IF($E64&lt;P$2,IF(J64="",IF($I64=給与表!$J$12,SUMIFS(給与表!$P$13:$P$52,給与表!$B$13:$B$52,P$2-$E64)+給与表!$J$10*(P$2-給与表!$T$4+1),IF($I64=給与表!$K$12,SUMIFS(給与表!$Q$13:$Q$52,給与表!$B$13:$B$52,P$2-$E64)+給与表!$K$10*(P$2-給与表!$T$4+1),IF($I64=給与表!$L$12,SUMIFS(給与表!$R$13:$R$52,給与表!$B$13:$B$52,P$2-$E64)+給与表!$L$10*(P$2-給与表!$T$4+1),(SUMIFS(給与表!$S$13:$S$52,給与表!$B$13:$B$52,P$2-$E64)+給与表!$M$10*(P$2-給与表!$T$4+1))*Q64))),IF($I64=給与表!$J$12,J64+給与表!$J$10*(P$2-給与表!$T$4+1),IF($I64=給与表!$K$12,J64+給与表!$K$10*(P$2-給与表!$T$4+1),IF($I64=給与表!$L$12,J64+給与表!$L$10*(P$2-給与表!$T$4+1),(J64/K64+給与表!$M$10)*Q64)))))))))</f>
        <v/>
      </c>
      <c r="Q64" s="392"/>
      <c r="R64" s="357"/>
      <c r="S64" s="357"/>
      <c r="T64" s="357"/>
      <c r="U64" s="227" t="str">
        <f t="shared" si="1"/>
        <v/>
      </c>
      <c r="V64" s="224" t="str">
        <f>IF(給与表!$T$4&gt;V$2,"",IF($H64&lt;V$2,"",IF($E64&gt;V$2,"",IF($E64=V$2,IF($I64=給与表!$J$12,給与表!$J$13,IF($I64=給与表!$K$12,給与表!$K$13,IF($I64=給与表!$L$12,給与表!$L$13,給与表!$M$13*W64))),IF($E64&lt;V$2,IF(P64="",IF($I64=給与表!$J$12,SUMIFS(給与表!$P$13:$P$52,給与表!$B$13:$B$52,V$2-$E64)+給与表!$J$10*(V$2-給与表!$T$4+1),IF($I64=給与表!$K$12,SUMIFS(給与表!$Q$13:$Q$52,給与表!$B$13:$B$52,V$2-$E64)+給与表!$K$10*(V$2-給与表!$T$4+1),IF($I64=給与表!$L$12,SUMIFS(給与表!$R$13:$R$52,給与表!$B$13:$B$52,V$2-$E64)+給与表!$L$10*(V$2-給与表!$T$4+1),(SUMIFS(給与表!$S$13:$S$52,給与表!$B$13:$B$52,V$2-$E64)+給与表!$M$10*(V$2-給与表!$T$4+1))*W64))),IF($I64=給与表!$J$12,P64+給与表!$J$10*(V$2-給与表!$T$4+1),IF($I64=給与表!$K$12,P64+給与表!$K$10*(V$2-給与表!$T$4+1),IF($I64=給与表!$L$12,P64+給与表!$L$10*(V$2-給与表!$T$4+1),(P64/Q64+給与表!$M$10)*W64)))))))))</f>
        <v/>
      </c>
      <c r="W64" s="392"/>
      <c r="X64" s="357"/>
      <c r="Y64" s="357"/>
      <c r="Z64" s="357"/>
      <c r="AA64" s="227" t="str">
        <f t="shared" si="2"/>
        <v/>
      </c>
      <c r="AB64" s="224" t="str">
        <f>IF(給与表!$T$4&gt;AB$2,"",IF($H64&lt;AB$2,"",IF($E64&gt;AB$2,"",IF($E64=AB$2,IF($I64=給与表!$J$12,給与表!$J$13,IF($I64=給与表!$K$12,給与表!$K$13,IF($I64=給与表!$L$12,給与表!$L$13,給与表!$M$13*AC64))),IF($E64&lt;AB$2,IF(V64="",IF($I64=給与表!$J$12,SUMIFS(給与表!$P$13:$P$52,給与表!$B$13:$B$52,AB$2-$E64)+給与表!$J$10*(AB$2-給与表!$T$4+1),IF($I64=給与表!$K$12,SUMIFS(給与表!$Q$13:$Q$52,給与表!$B$13:$B$52,AB$2-$E64)+給与表!$K$10*(AB$2-給与表!$T$4+1),IF($I64=給与表!$L$12,SUMIFS(給与表!$R$13:$R$52,給与表!$B$13:$B$52,AB$2-$E64)+給与表!$L$10*(AB$2-給与表!$T$4+1),(SUMIFS(給与表!$S$13:$S$52,給与表!$B$13:$B$52,AB$2-$E64)+給与表!$M$10*(AB$2-給与表!$T$4+1))*AC64))),IF($I64=給与表!$J$12,V64+給与表!$J$10*(AB$2-給与表!$T$4+1),IF($I64=給与表!$K$12,V64+給与表!$K$10*(AB$2-給与表!$T$4+1),IF($I64=給与表!$L$12,V64+給与表!$L$10*(AB$2-給与表!$T$4+1),(V64/W64+給与表!$M$10)*AC64)))))))))</f>
        <v/>
      </c>
      <c r="AC64" s="392"/>
      <c r="AD64" s="357"/>
      <c r="AE64" s="357"/>
      <c r="AF64" s="357"/>
      <c r="AG64" s="227" t="str">
        <f t="shared" si="3"/>
        <v/>
      </c>
      <c r="AH64" s="224" t="str">
        <f>IF(給与表!$T$4&gt;AH$2,"",IF($H64&lt;AH$2,"",IF($E64&gt;AH$2,"",IF($E64=AH$2,IF($I64=給与表!$J$12,給与表!$J$13,IF($I64=給与表!$K$12,給与表!$K$13,IF($I64=給与表!$L$12,給与表!$L$13,給与表!$M$13*AI64))),IF($E64&lt;AH$2,IF(AB64="",IF($I64=給与表!$J$12,SUMIFS(給与表!$P$13:$P$52,給与表!$B$13:$B$52,AH$2-$E64)+給与表!$J$10*(AH$2-給与表!$T$4+1),IF($I64=給与表!$K$12,SUMIFS(給与表!$Q$13:$Q$52,給与表!$B$13:$B$52,AH$2-$E64)+給与表!$K$10*(AH$2-給与表!$T$4+1),IF($I64=給与表!$L$12,SUMIFS(給与表!$R$13:$R$52,給与表!$B$13:$B$52,AH$2-$E64)+給与表!$L$10*(AH$2-給与表!$T$4+1),(SUMIFS(給与表!$S$13:$S$52,給与表!$B$13:$B$52,AH$2-$E64)+給与表!$M$10*(AH$2-給与表!$T$4+1))*AI64))),IF($I64=給与表!$J$12,AB64+給与表!$J$10*(AH$2-給与表!$T$4+1),IF($I64=給与表!$K$12,AB64+給与表!$K$10*(AH$2-給与表!$T$4+1),IF($I64=給与表!$L$12,AB64+給与表!$L$10*(AH$2-給与表!$T$4+1),(AB64/AC64+給与表!$M$10)*AI64)))))))))</f>
        <v/>
      </c>
      <c r="AI64" s="392"/>
      <c r="AJ64" s="357"/>
      <c r="AK64" s="357"/>
      <c r="AL64" s="357"/>
      <c r="AM64" s="227" t="str">
        <f t="shared" si="4"/>
        <v/>
      </c>
      <c r="AN64" s="224" t="str">
        <f>IF(給与表!$T$4&gt;AN$2,"",IF($H64&lt;AN$2,"",IF($E64&gt;AN$2,"",IF($E64=AN$2,IF($I64=給与表!$J$12,給与表!$J$13,IF($I64=給与表!$K$12,給与表!$K$13,IF($I64=給与表!$L$12,給与表!$L$13,給与表!$M$13*AO64))),IF($E64&lt;AN$2,IF(AH64="",IF($I64=給与表!$J$12,SUMIFS(給与表!$P$13:$P$52,給与表!$B$13:$B$52,AN$2-$E64)+給与表!$J$10*(AN$2-給与表!$T$4+1),IF($I64=給与表!$K$12,SUMIFS(給与表!$Q$13:$Q$52,給与表!$B$13:$B$52,AN$2-$E64)+給与表!$K$10*(AN$2-給与表!$T$4+1),IF($I64=給与表!$L$12,SUMIFS(給与表!$R$13:$R$52,給与表!$B$13:$B$52,AN$2-$E64)+給与表!$L$10*(AN$2-給与表!$T$4+1),(SUMIFS(給与表!$S$13:$S$52,給与表!$B$13:$B$52,AN$2-$E64)+給与表!$M$10*(AN$2-給与表!$T$4+1))*AO64))),IF($I64=給与表!$J$12,AH64+給与表!$J$10*(AN$2-給与表!$T$4+1),IF($I64=給与表!$K$12,AH64+給与表!$K$10*(AN$2-給与表!$T$4+1),IF($I64=給与表!$L$12,AH64+給与表!$L$10*(AN$2-給与表!$T$4+1),(AH64/AI64+給与表!$M$10)*AO64)))))))))</f>
        <v/>
      </c>
      <c r="AO64" s="392"/>
      <c r="AP64" s="357"/>
      <c r="AQ64" s="357"/>
      <c r="AR64" s="357"/>
      <c r="AS64" s="227" t="str">
        <f t="shared" si="5"/>
        <v/>
      </c>
      <c r="AT64" s="224" t="str">
        <f>IF(給与表!$T$4&gt;AT$2,"",IF($H64&lt;AT$2,"",IF($E64&gt;AT$2,"",IF($E64=AT$2,IF($I64=給与表!$J$12,給与表!$J$13,IF($I64=給与表!$K$12,給与表!$K$13,IF($I64=給与表!$L$12,給与表!$L$13,給与表!$M$13*AU64))),IF($E64&lt;AT$2,IF(AN64="",IF($I64=給与表!$J$12,SUMIFS(給与表!$P$13:$P$52,給与表!$B$13:$B$52,AT$2-$E64)+給与表!$J$10*(AT$2-給与表!$T$4+1),IF($I64=給与表!$K$12,SUMIFS(給与表!$Q$13:$Q$52,給与表!$B$13:$B$52,AT$2-$E64)+給与表!$K$10*(AT$2-給与表!$T$4+1),IF($I64=給与表!$L$12,SUMIFS(給与表!$R$13:$R$52,給与表!$B$13:$B$52,AT$2-$E64)+給与表!$L$10*(AT$2-給与表!$T$4+1),(SUMIFS(給与表!$S$13:$S$52,給与表!$B$13:$B$52,AT$2-$E64)+給与表!$M$10*(AT$2-給与表!$T$4+1))*AU64))),IF($I64=給与表!$J$12,AN64+給与表!$J$10*(AT$2-給与表!$T$4+1),IF($I64=給与表!$K$12,AN64+給与表!$K$10*(AT$2-給与表!$T$4+1),IF($I64=給与表!$L$12,AN64+給与表!$L$10*(AT$2-給与表!$T$4+1),(AN64/AO64+給与表!$M$10)*AU64)))))))))</f>
        <v/>
      </c>
      <c r="AU64" s="392"/>
      <c r="AV64" s="357"/>
      <c r="AW64" s="357"/>
      <c r="AX64" s="357"/>
      <c r="AY64" s="227" t="str">
        <f t="shared" si="6"/>
        <v/>
      </c>
      <c r="AZ64" s="224" t="str">
        <f>IF(給与表!$T$4&gt;AZ$2,"",IF($H64&lt;AZ$2,"",IF($E64&gt;AZ$2,"",IF($E64=AZ$2,IF($I64=給与表!$J$12,給与表!$J$13,IF($I64=給与表!$K$12,給与表!$K$13,IF($I64=給与表!$L$12,給与表!$L$13,給与表!$M$13*BA64))),IF($E64&lt;AZ$2,IF(AT64="",IF($I64=給与表!$J$12,SUMIFS(給与表!$P$13:$P$52,給与表!$B$13:$B$52,AZ$2-$E64)+給与表!$J$10*(AZ$2-給与表!$T$4+1),IF($I64=給与表!$K$12,SUMIFS(給与表!$Q$13:$Q$52,給与表!$B$13:$B$52,AZ$2-$E64)+給与表!$K$10*(AZ$2-給与表!$T$4+1),IF($I64=給与表!$L$12,SUMIFS(給与表!$R$13:$R$52,給与表!$B$13:$B$52,AZ$2-$E64)+給与表!$L$10*(AZ$2-給与表!$T$4+1),(SUMIFS(給与表!$S$13:$S$52,給与表!$B$13:$B$52,AZ$2-$E64)+給与表!$M$10*(AZ$2-給与表!$T$4+1))*BA64))),IF($I64=給与表!$J$12,AT64+給与表!$J$10*(AZ$2-給与表!$T$4+1),IF($I64=給与表!$K$12,AT64+給与表!$K$10*(AZ$2-給与表!$T$4+1),IF($I64=給与表!$L$12,AT64+給与表!$L$10*(AZ$2-給与表!$T$4+1),(AT64/AU64+給与表!$M$10)*BA64)))))))))</f>
        <v/>
      </c>
      <c r="BA64" s="392"/>
      <c r="BB64" s="357"/>
      <c r="BC64" s="357"/>
      <c r="BD64" s="357"/>
      <c r="BE64" s="227" t="str">
        <f t="shared" si="7"/>
        <v/>
      </c>
      <c r="BF64" s="224" t="str">
        <f>IF(給与表!$T$4&gt;BF$2,"",IF($H64&lt;BF$2,"",IF($E64&gt;BF$2,"",IF($E64=BF$2,IF($I64=給与表!$J$12,給与表!$J$13,IF($I64=給与表!$K$12,給与表!$K$13,IF($I64=給与表!$L$12,給与表!$L$13,給与表!$M$13*BG64))),IF($E64&lt;BF$2,IF(AZ64="",IF($I64=給与表!$J$12,SUMIFS(給与表!$P$13:$P$52,給与表!$B$13:$B$52,BF$2-$E64)+給与表!$J$10*(BF$2-給与表!$T$4+1),IF($I64=給与表!$K$12,SUMIFS(給与表!$Q$13:$Q$52,給与表!$B$13:$B$52,BF$2-$E64)+給与表!$K$10*(BF$2-給与表!$T$4+1),IF($I64=給与表!$L$12,SUMIFS(給与表!$R$13:$R$52,給与表!$B$13:$B$52,BF$2-$E64)+給与表!$L$10*(BF$2-給与表!$T$4+1),(SUMIFS(給与表!$S$13:$S$52,給与表!$B$13:$B$52,BF$2-$E64)+給与表!$M$10*(BF$2-給与表!$T$4+1))*BG64))),IF($I64=給与表!$J$12,AZ64+給与表!$J$10*(BF$2-給与表!$T$4+1),IF($I64=給与表!$K$12,AZ64+給与表!$K$10*(BF$2-給与表!$T$4+1),IF($I64=給与表!$L$12,AZ64+給与表!$L$10*(BF$2-給与表!$T$4+1),(AZ64/BA64+給与表!$M$10)*BG64)))))))))</f>
        <v/>
      </c>
      <c r="BG64" s="392"/>
      <c r="BH64" s="357"/>
      <c r="BI64" s="357"/>
      <c r="BJ64" s="357"/>
      <c r="BK64" s="227" t="str">
        <f t="shared" si="8"/>
        <v/>
      </c>
      <c r="BL64" s="224" t="str">
        <f>IF(給与表!$T$4&gt;BL$2,"",IF($H64&lt;BL$2,"",IF($E64&gt;BL$2,"",IF($E64=BL$2,IF($I64=給与表!$J$12,給与表!$J$13,IF($I64=給与表!$K$12,給与表!$K$13,IF($I64=給与表!$L$12,給与表!$L$13,給与表!$M$13*BM64))),IF($E64&lt;BL$2,IF(BF64="",IF($I64=給与表!$J$12,SUMIFS(給与表!$P$13:$P$52,給与表!$B$13:$B$52,BL$2-$E64)+給与表!$J$10*(BL$2-給与表!$T$4+1),IF($I64=給与表!$K$12,SUMIFS(給与表!$Q$13:$Q$52,給与表!$B$13:$B$52,BL$2-$E64)+給与表!$K$10*(BL$2-給与表!$T$4+1),IF($I64=給与表!$L$12,SUMIFS(給与表!$R$13:$R$52,給与表!$B$13:$B$52,BL$2-$E64)+給与表!$L$10*(BL$2-給与表!$T$4+1),(SUMIFS(給与表!$S$13:$S$52,給与表!$B$13:$B$52,BL$2-$E64)+給与表!$M$10*(BL$2-給与表!$T$4+1))*BM64))),IF($I64=給与表!$J$12,BF64+給与表!$J$10*(BL$2-給与表!$T$4+1),IF($I64=給与表!$K$12,BF64+給与表!$K$10*(BL$2-給与表!$T$4+1),IF($I64=給与表!$L$12,BF64+給与表!$L$10*(BL$2-給与表!$T$4+1),(BF64/BG64+給与表!$M$10)*BM64)))))))))</f>
        <v/>
      </c>
      <c r="BM64" s="392"/>
      <c r="BN64" s="357"/>
      <c r="BO64" s="357"/>
      <c r="BP64" s="357"/>
      <c r="BQ64" s="227" t="str">
        <f t="shared" si="9"/>
        <v/>
      </c>
    </row>
    <row r="65" spans="1:69">
      <c r="A65" s="20">
        <f t="shared" si="10"/>
        <v>60</v>
      </c>
      <c r="B65" s="359"/>
      <c r="C65" s="358"/>
      <c r="D65" s="359"/>
      <c r="E65" s="6" t="str">
        <f t="shared" si="11"/>
        <v/>
      </c>
      <c r="F65" s="358"/>
      <c r="G65" s="359"/>
      <c r="H65" s="6" t="str">
        <f t="shared" si="12"/>
        <v/>
      </c>
      <c r="I65" s="361"/>
      <c r="J65" s="224" t="str">
        <f>IF(給与表!$T$4&gt;J$2,"",IF($H65&lt;J$2,"",IF($E65&gt;J$2,"",IF($E65=J$2,IF($I65=給与表!$J$12,給与表!$J$13,IF($I65=給与表!$K$12,給与表!$K$13,IF($I65=給与表!$L$12,給与表!$L$13,給与表!$M$13*K65))),IF($E65&lt;J$2,IF($I65=給与表!$J$12,SUMIFS(給与表!$P$13:$P$52,給与表!$B$13:$B$52,J$2-$E65)+給与表!$J$10*(J$2-給与表!$T$4+1),IF($I65=給与表!$K$12,SUMIFS(給与表!$Q$13:$Q$52,給与表!$B$13:$B$52,J$2-$E65)+給与表!$K$10*(J$2-給与表!$T$4+1),IF($I65=給与表!$L$12,SUMIFS(給与表!$R$13:$R$52,給与表!$B$13:$B$52,J$2-$E65)+給与表!$L$10*(J$2-給与表!$T$4+1),(SUMIFS(給与表!$S$13:$S$52,給与表!$B$13:$B$52,J$2-$E65)+給与表!$M$10*(J$2-給与表!$T$4+1))*K65))))))))</f>
        <v/>
      </c>
      <c r="K65" s="392"/>
      <c r="L65" s="357"/>
      <c r="M65" s="357"/>
      <c r="N65" s="357"/>
      <c r="O65" s="227" t="str">
        <f t="shared" si="0"/>
        <v/>
      </c>
      <c r="P65" s="224" t="str">
        <f>IF(給与表!$T$4&gt;P$2,"",IF($H65&lt;P$2,"",IF($E65&gt;P$2,"",IF($E65=P$2,IF($I65=給与表!$J$12,給与表!$J$13,IF($I65=給与表!$K$12,給与表!$K$13,IF($I65=給与表!$L$12,給与表!$L$13,給与表!$M$13*Q65))),IF($E65&lt;P$2,IF(J65="",IF($I65=給与表!$J$12,SUMIFS(給与表!$P$13:$P$52,給与表!$B$13:$B$52,P$2-$E65)+給与表!$J$10*(P$2-給与表!$T$4+1),IF($I65=給与表!$K$12,SUMIFS(給与表!$Q$13:$Q$52,給与表!$B$13:$B$52,P$2-$E65)+給与表!$K$10*(P$2-給与表!$T$4+1),IF($I65=給与表!$L$12,SUMIFS(給与表!$R$13:$R$52,給与表!$B$13:$B$52,P$2-$E65)+給与表!$L$10*(P$2-給与表!$T$4+1),(SUMIFS(給与表!$S$13:$S$52,給与表!$B$13:$B$52,P$2-$E65)+給与表!$M$10*(P$2-給与表!$T$4+1))*Q65))),IF($I65=給与表!$J$12,J65+給与表!$J$10*(P$2-給与表!$T$4+1),IF($I65=給与表!$K$12,J65+給与表!$K$10*(P$2-給与表!$T$4+1),IF($I65=給与表!$L$12,J65+給与表!$L$10*(P$2-給与表!$T$4+1),(J65/K65+給与表!$M$10)*Q65)))))))))</f>
        <v/>
      </c>
      <c r="Q65" s="392"/>
      <c r="R65" s="357"/>
      <c r="S65" s="357"/>
      <c r="T65" s="357"/>
      <c r="U65" s="227" t="str">
        <f t="shared" si="1"/>
        <v/>
      </c>
      <c r="V65" s="224" t="str">
        <f>IF(給与表!$T$4&gt;V$2,"",IF($H65&lt;V$2,"",IF($E65&gt;V$2,"",IF($E65=V$2,IF($I65=給与表!$J$12,給与表!$J$13,IF($I65=給与表!$K$12,給与表!$K$13,IF($I65=給与表!$L$12,給与表!$L$13,給与表!$M$13*W65))),IF($E65&lt;V$2,IF(P65="",IF($I65=給与表!$J$12,SUMIFS(給与表!$P$13:$P$52,給与表!$B$13:$B$52,V$2-$E65)+給与表!$J$10*(V$2-給与表!$T$4+1),IF($I65=給与表!$K$12,SUMIFS(給与表!$Q$13:$Q$52,給与表!$B$13:$B$52,V$2-$E65)+給与表!$K$10*(V$2-給与表!$T$4+1),IF($I65=給与表!$L$12,SUMIFS(給与表!$R$13:$R$52,給与表!$B$13:$B$52,V$2-$E65)+給与表!$L$10*(V$2-給与表!$T$4+1),(SUMIFS(給与表!$S$13:$S$52,給与表!$B$13:$B$52,V$2-$E65)+給与表!$M$10*(V$2-給与表!$T$4+1))*W65))),IF($I65=給与表!$J$12,P65+給与表!$J$10*(V$2-給与表!$T$4+1),IF($I65=給与表!$K$12,P65+給与表!$K$10*(V$2-給与表!$T$4+1),IF($I65=給与表!$L$12,P65+給与表!$L$10*(V$2-給与表!$T$4+1),(P65/Q65+給与表!$M$10)*W65)))))))))</f>
        <v/>
      </c>
      <c r="W65" s="392"/>
      <c r="X65" s="357"/>
      <c r="Y65" s="357"/>
      <c r="Z65" s="357"/>
      <c r="AA65" s="227" t="str">
        <f t="shared" si="2"/>
        <v/>
      </c>
      <c r="AB65" s="224" t="str">
        <f>IF(給与表!$T$4&gt;AB$2,"",IF($H65&lt;AB$2,"",IF($E65&gt;AB$2,"",IF($E65=AB$2,IF($I65=給与表!$J$12,給与表!$J$13,IF($I65=給与表!$K$12,給与表!$K$13,IF($I65=給与表!$L$12,給与表!$L$13,給与表!$M$13*AC65))),IF($E65&lt;AB$2,IF(V65="",IF($I65=給与表!$J$12,SUMIFS(給与表!$P$13:$P$52,給与表!$B$13:$B$52,AB$2-$E65)+給与表!$J$10*(AB$2-給与表!$T$4+1),IF($I65=給与表!$K$12,SUMIFS(給与表!$Q$13:$Q$52,給与表!$B$13:$B$52,AB$2-$E65)+給与表!$K$10*(AB$2-給与表!$T$4+1),IF($I65=給与表!$L$12,SUMIFS(給与表!$R$13:$R$52,給与表!$B$13:$B$52,AB$2-$E65)+給与表!$L$10*(AB$2-給与表!$T$4+1),(SUMIFS(給与表!$S$13:$S$52,給与表!$B$13:$B$52,AB$2-$E65)+給与表!$M$10*(AB$2-給与表!$T$4+1))*AC65))),IF($I65=給与表!$J$12,V65+給与表!$J$10*(AB$2-給与表!$T$4+1),IF($I65=給与表!$K$12,V65+給与表!$K$10*(AB$2-給与表!$T$4+1),IF($I65=給与表!$L$12,V65+給与表!$L$10*(AB$2-給与表!$T$4+1),(V65/W65+給与表!$M$10)*AC65)))))))))</f>
        <v/>
      </c>
      <c r="AC65" s="392"/>
      <c r="AD65" s="357"/>
      <c r="AE65" s="357"/>
      <c r="AF65" s="357"/>
      <c r="AG65" s="227" t="str">
        <f t="shared" si="3"/>
        <v/>
      </c>
      <c r="AH65" s="224" t="str">
        <f>IF(給与表!$T$4&gt;AH$2,"",IF($H65&lt;AH$2,"",IF($E65&gt;AH$2,"",IF($E65=AH$2,IF($I65=給与表!$J$12,給与表!$J$13,IF($I65=給与表!$K$12,給与表!$K$13,IF($I65=給与表!$L$12,給与表!$L$13,給与表!$M$13*AI65))),IF($E65&lt;AH$2,IF(AB65="",IF($I65=給与表!$J$12,SUMIFS(給与表!$P$13:$P$52,給与表!$B$13:$B$52,AH$2-$E65)+給与表!$J$10*(AH$2-給与表!$T$4+1),IF($I65=給与表!$K$12,SUMIFS(給与表!$Q$13:$Q$52,給与表!$B$13:$B$52,AH$2-$E65)+給与表!$K$10*(AH$2-給与表!$T$4+1),IF($I65=給与表!$L$12,SUMIFS(給与表!$R$13:$R$52,給与表!$B$13:$B$52,AH$2-$E65)+給与表!$L$10*(AH$2-給与表!$T$4+1),(SUMIFS(給与表!$S$13:$S$52,給与表!$B$13:$B$52,AH$2-$E65)+給与表!$M$10*(AH$2-給与表!$T$4+1))*AI65))),IF($I65=給与表!$J$12,AB65+給与表!$J$10*(AH$2-給与表!$T$4+1),IF($I65=給与表!$K$12,AB65+給与表!$K$10*(AH$2-給与表!$T$4+1),IF($I65=給与表!$L$12,AB65+給与表!$L$10*(AH$2-給与表!$T$4+1),(AB65/AC65+給与表!$M$10)*AI65)))))))))</f>
        <v/>
      </c>
      <c r="AI65" s="392"/>
      <c r="AJ65" s="357"/>
      <c r="AK65" s="357"/>
      <c r="AL65" s="357"/>
      <c r="AM65" s="227" t="str">
        <f t="shared" si="4"/>
        <v/>
      </c>
      <c r="AN65" s="224" t="str">
        <f>IF(給与表!$T$4&gt;AN$2,"",IF($H65&lt;AN$2,"",IF($E65&gt;AN$2,"",IF($E65=AN$2,IF($I65=給与表!$J$12,給与表!$J$13,IF($I65=給与表!$K$12,給与表!$K$13,IF($I65=給与表!$L$12,給与表!$L$13,給与表!$M$13*AO65))),IF($E65&lt;AN$2,IF(AH65="",IF($I65=給与表!$J$12,SUMIFS(給与表!$P$13:$P$52,給与表!$B$13:$B$52,AN$2-$E65)+給与表!$J$10*(AN$2-給与表!$T$4+1),IF($I65=給与表!$K$12,SUMIFS(給与表!$Q$13:$Q$52,給与表!$B$13:$B$52,AN$2-$E65)+給与表!$K$10*(AN$2-給与表!$T$4+1),IF($I65=給与表!$L$12,SUMIFS(給与表!$R$13:$R$52,給与表!$B$13:$B$52,AN$2-$E65)+給与表!$L$10*(AN$2-給与表!$T$4+1),(SUMIFS(給与表!$S$13:$S$52,給与表!$B$13:$B$52,AN$2-$E65)+給与表!$M$10*(AN$2-給与表!$T$4+1))*AO65))),IF($I65=給与表!$J$12,AH65+給与表!$J$10*(AN$2-給与表!$T$4+1),IF($I65=給与表!$K$12,AH65+給与表!$K$10*(AN$2-給与表!$T$4+1),IF($I65=給与表!$L$12,AH65+給与表!$L$10*(AN$2-給与表!$T$4+1),(AH65/AI65+給与表!$M$10)*AO65)))))))))</f>
        <v/>
      </c>
      <c r="AO65" s="392"/>
      <c r="AP65" s="357"/>
      <c r="AQ65" s="357"/>
      <c r="AR65" s="357"/>
      <c r="AS65" s="227" t="str">
        <f t="shared" si="5"/>
        <v/>
      </c>
      <c r="AT65" s="224" t="str">
        <f>IF(給与表!$T$4&gt;AT$2,"",IF($H65&lt;AT$2,"",IF($E65&gt;AT$2,"",IF($E65=AT$2,IF($I65=給与表!$J$12,給与表!$J$13,IF($I65=給与表!$K$12,給与表!$K$13,IF($I65=給与表!$L$12,給与表!$L$13,給与表!$M$13*AU65))),IF($E65&lt;AT$2,IF(AN65="",IF($I65=給与表!$J$12,SUMIFS(給与表!$P$13:$P$52,給与表!$B$13:$B$52,AT$2-$E65)+給与表!$J$10*(AT$2-給与表!$T$4+1),IF($I65=給与表!$K$12,SUMIFS(給与表!$Q$13:$Q$52,給与表!$B$13:$B$52,AT$2-$E65)+給与表!$K$10*(AT$2-給与表!$T$4+1),IF($I65=給与表!$L$12,SUMIFS(給与表!$R$13:$R$52,給与表!$B$13:$B$52,AT$2-$E65)+給与表!$L$10*(AT$2-給与表!$T$4+1),(SUMIFS(給与表!$S$13:$S$52,給与表!$B$13:$B$52,AT$2-$E65)+給与表!$M$10*(AT$2-給与表!$T$4+1))*AU65))),IF($I65=給与表!$J$12,AN65+給与表!$J$10*(AT$2-給与表!$T$4+1),IF($I65=給与表!$K$12,AN65+給与表!$K$10*(AT$2-給与表!$T$4+1),IF($I65=給与表!$L$12,AN65+給与表!$L$10*(AT$2-給与表!$T$4+1),(AN65/AO65+給与表!$M$10)*AU65)))))))))</f>
        <v/>
      </c>
      <c r="AU65" s="392"/>
      <c r="AV65" s="357"/>
      <c r="AW65" s="357"/>
      <c r="AX65" s="357"/>
      <c r="AY65" s="227" t="str">
        <f t="shared" si="6"/>
        <v/>
      </c>
      <c r="AZ65" s="224" t="str">
        <f>IF(給与表!$T$4&gt;AZ$2,"",IF($H65&lt;AZ$2,"",IF($E65&gt;AZ$2,"",IF($E65=AZ$2,IF($I65=給与表!$J$12,給与表!$J$13,IF($I65=給与表!$K$12,給与表!$K$13,IF($I65=給与表!$L$12,給与表!$L$13,給与表!$M$13*BA65))),IF($E65&lt;AZ$2,IF(AT65="",IF($I65=給与表!$J$12,SUMIFS(給与表!$P$13:$P$52,給与表!$B$13:$B$52,AZ$2-$E65)+給与表!$J$10*(AZ$2-給与表!$T$4+1),IF($I65=給与表!$K$12,SUMIFS(給与表!$Q$13:$Q$52,給与表!$B$13:$B$52,AZ$2-$E65)+給与表!$K$10*(AZ$2-給与表!$T$4+1),IF($I65=給与表!$L$12,SUMIFS(給与表!$R$13:$R$52,給与表!$B$13:$B$52,AZ$2-$E65)+給与表!$L$10*(AZ$2-給与表!$T$4+1),(SUMIFS(給与表!$S$13:$S$52,給与表!$B$13:$B$52,AZ$2-$E65)+給与表!$M$10*(AZ$2-給与表!$T$4+1))*BA65))),IF($I65=給与表!$J$12,AT65+給与表!$J$10*(AZ$2-給与表!$T$4+1),IF($I65=給与表!$K$12,AT65+給与表!$K$10*(AZ$2-給与表!$T$4+1),IF($I65=給与表!$L$12,AT65+給与表!$L$10*(AZ$2-給与表!$T$4+1),(AT65/AU65+給与表!$M$10)*BA65)))))))))</f>
        <v/>
      </c>
      <c r="BA65" s="392"/>
      <c r="BB65" s="357"/>
      <c r="BC65" s="357"/>
      <c r="BD65" s="357"/>
      <c r="BE65" s="227" t="str">
        <f t="shared" si="7"/>
        <v/>
      </c>
      <c r="BF65" s="224" t="str">
        <f>IF(給与表!$T$4&gt;BF$2,"",IF($H65&lt;BF$2,"",IF($E65&gt;BF$2,"",IF($E65=BF$2,IF($I65=給与表!$J$12,給与表!$J$13,IF($I65=給与表!$K$12,給与表!$K$13,IF($I65=給与表!$L$12,給与表!$L$13,給与表!$M$13*BG65))),IF($E65&lt;BF$2,IF(AZ65="",IF($I65=給与表!$J$12,SUMIFS(給与表!$P$13:$P$52,給与表!$B$13:$B$52,BF$2-$E65)+給与表!$J$10*(BF$2-給与表!$T$4+1),IF($I65=給与表!$K$12,SUMIFS(給与表!$Q$13:$Q$52,給与表!$B$13:$B$52,BF$2-$E65)+給与表!$K$10*(BF$2-給与表!$T$4+1),IF($I65=給与表!$L$12,SUMIFS(給与表!$R$13:$R$52,給与表!$B$13:$B$52,BF$2-$E65)+給与表!$L$10*(BF$2-給与表!$T$4+1),(SUMIFS(給与表!$S$13:$S$52,給与表!$B$13:$B$52,BF$2-$E65)+給与表!$M$10*(BF$2-給与表!$T$4+1))*BG65))),IF($I65=給与表!$J$12,AZ65+給与表!$J$10*(BF$2-給与表!$T$4+1),IF($I65=給与表!$K$12,AZ65+給与表!$K$10*(BF$2-給与表!$T$4+1),IF($I65=給与表!$L$12,AZ65+給与表!$L$10*(BF$2-給与表!$T$4+1),(AZ65/BA65+給与表!$M$10)*BG65)))))))))</f>
        <v/>
      </c>
      <c r="BG65" s="392"/>
      <c r="BH65" s="357"/>
      <c r="BI65" s="357"/>
      <c r="BJ65" s="357"/>
      <c r="BK65" s="227" t="str">
        <f t="shared" si="8"/>
        <v/>
      </c>
      <c r="BL65" s="224" t="str">
        <f>IF(給与表!$T$4&gt;BL$2,"",IF($H65&lt;BL$2,"",IF($E65&gt;BL$2,"",IF($E65=BL$2,IF($I65=給与表!$J$12,給与表!$J$13,IF($I65=給与表!$K$12,給与表!$K$13,IF($I65=給与表!$L$12,給与表!$L$13,給与表!$M$13*BM65))),IF($E65&lt;BL$2,IF(BF65="",IF($I65=給与表!$J$12,SUMIFS(給与表!$P$13:$P$52,給与表!$B$13:$B$52,BL$2-$E65)+給与表!$J$10*(BL$2-給与表!$T$4+1),IF($I65=給与表!$K$12,SUMIFS(給与表!$Q$13:$Q$52,給与表!$B$13:$B$52,BL$2-$E65)+給与表!$K$10*(BL$2-給与表!$T$4+1),IF($I65=給与表!$L$12,SUMIFS(給与表!$R$13:$R$52,給与表!$B$13:$B$52,BL$2-$E65)+給与表!$L$10*(BL$2-給与表!$T$4+1),(SUMIFS(給与表!$S$13:$S$52,給与表!$B$13:$B$52,BL$2-$E65)+給与表!$M$10*(BL$2-給与表!$T$4+1))*BM65))),IF($I65=給与表!$J$12,BF65+給与表!$J$10*(BL$2-給与表!$T$4+1),IF($I65=給与表!$K$12,BF65+給与表!$K$10*(BL$2-給与表!$T$4+1),IF($I65=給与表!$L$12,BF65+給与表!$L$10*(BL$2-給与表!$T$4+1),(BF65/BG65+給与表!$M$10)*BM65)))))))))</f>
        <v/>
      </c>
      <c r="BM65" s="392"/>
      <c r="BN65" s="357"/>
      <c r="BO65" s="357"/>
      <c r="BP65" s="357"/>
      <c r="BQ65" s="227" t="str">
        <f t="shared" si="9"/>
        <v/>
      </c>
    </row>
    <row r="66" spans="1:69">
      <c r="A66" s="20">
        <f t="shared" si="10"/>
        <v>61</v>
      </c>
      <c r="B66" s="359"/>
      <c r="C66" s="358"/>
      <c r="D66" s="359"/>
      <c r="E66" s="6" t="str">
        <f t="shared" si="11"/>
        <v/>
      </c>
      <c r="F66" s="358"/>
      <c r="G66" s="359"/>
      <c r="H66" s="6" t="str">
        <f t="shared" si="12"/>
        <v/>
      </c>
      <c r="I66" s="361"/>
      <c r="J66" s="224" t="str">
        <f>IF(給与表!$T$4&gt;J$2,"",IF($H66&lt;J$2,"",IF($E66&gt;J$2,"",IF($E66=J$2,IF($I66=給与表!$J$12,給与表!$J$13,IF($I66=給与表!$K$12,給与表!$K$13,IF($I66=給与表!$L$12,給与表!$L$13,給与表!$M$13*K66))),IF($E66&lt;J$2,IF($I66=給与表!$J$12,SUMIFS(給与表!$P$13:$P$52,給与表!$B$13:$B$52,J$2-$E66)+給与表!$J$10*(J$2-給与表!$T$4+1),IF($I66=給与表!$K$12,SUMIFS(給与表!$Q$13:$Q$52,給与表!$B$13:$B$52,J$2-$E66)+給与表!$K$10*(J$2-給与表!$T$4+1),IF($I66=給与表!$L$12,SUMIFS(給与表!$R$13:$R$52,給与表!$B$13:$B$52,J$2-$E66)+給与表!$L$10*(J$2-給与表!$T$4+1),(SUMIFS(給与表!$S$13:$S$52,給与表!$B$13:$B$52,J$2-$E66)+給与表!$M$10*(J$2-給与表!$T$4+1))*K66))))))))</f>
        <v/>
      </c>
      <c r="K66" s="392"/>
      <c r="L66" s="357"/>
      <c r="M66" s="357"/>
      <c r="N66" s="357"/>
      <c r="O66" s="227" t="str">
        <f t="shared" si="0"/>
        <v/>
      </c>
      <c r="P66" s="224" t="str">
        <f>IF(給与表!$T$4&gt;P$2,"",IF($H66&lt;P$2,"",IF($E66&gt;P$2,"",IF($E66=P$2,IF($I66=給与表!$J$12,給与表!$J$13,IF($I66=給与表!$K$12,給与表!$K$13,IF($I66=給与表!$L$12,給与表!$L$13,給与表!$M$13*Q66))),IF($E66&lt;P$2,IF(J66="",IF($I66=給与表!$J$12,SUMIFS(給与表!$P$13:$P$52,給与表!$B$13:$B$52,P$2-$E66)+給与表!$J$10*(P$2-給与表!$T$4+1),IF($I66=給与表!$K$12,SUMIFS(給与表!$Q$13:$Q$52,給与表!$B$13:$B$52,P$2-$E66)+給与表!$K$10*(P$2-給与表!$T$4+1),IF($I66=給与表!$L$12,SUMIFS(給与表!$R$13:$R$52,給与表!$B$13:$B$52,P$2-$E66)+給与表!$L$10*(P$2-給与表!$T$4+1),(SUMIFS(給与表!$S$13:$S$52,給与表!$B$13:$B$52,P$2-$E66)+給与表!$M$10*(P$2-給与表!$T$4+1))*Q66))),IF($I66=給与表!$J$12,J66+給与表!$J$10*(P$2-給与表!$T$4+1),IF($I66=給与表!$K$12,J66+給与表!$K$10*(P$2-給与表!$T$4+1),IF($I66=給与表!$L$12,J66+給与表!$L$10*(P$2-給与表!$T$4+1),(J66/K66+給与表!$M$10)*Q66)))))))))</f>
        <v/>
      </c>
      <c r="Q66" s="392"/>
      <c r="R66" s="357"/>
      <c r="S66" s="357"/>
      <c r="T66" s="357"/>
      <c r="U66" s="227" t="str">
        <f t="shared" si="1"/>
        <v/>
      </c>
      <c r="V66" s="224" t="str">
        <f>IF(給与表!$T$4&gt;V$2,"",IF($H66&lt;V$2,"",IF($E66&gt;V$2,"",IF($E66=V$2,IF($I66=給与表!$J$12,給与表!$J$13,IF($I66=給与表!$K$12,給与表!$K$13,IF($I66=給与表!$L$12,給与表!$L$13,給与表!$M$13*W66))),IF($E66&lt;V$2,IF(P66="",IF($I66=給与表!$J$12,SUMIFS(給与表!$P$13:$P$52,給与表!$B$13:$B$52,V$2-$E66)+給与表!$J$10*(V$2-給与表!$T$4+1),IF($I66=給与表!$K$12,SUMIFS(給与表!$Q$13:$Q$52,給与表!$B$13:$B$52,V$2-$E66)+給与表!$K$10*(V$2-給与表!$T$4+1),IF($I66=給与表!$L$12,SUMIFS(給与表!$R$13:$R$52,給与表!$B$13:$B$52,V$2-$E66)+給与表!$L$10*(V$2-給与表!$T$4+1),(SUMIFS(給与表!$S$13:$S$52,給与表!$B$13:$B$52,V$2-$E66)+給与表!$M$10*(V$2-給与表!$T$4+1))*W66))),IF($I66=給与表!$J$12,P66+給与表!$J$10*(V$2-給与表!$T$4+1),IF($I66=給与表!$K$12,P66+給与表!$K$10*(V$2-給与表!$T$4+1),IF($I66=給与表!$L$12,P66+給与表!$L$10*(V$2-給与表!$T$4+1),(P66/Q66+給与表!$M$10)*W66)))))))))</f>
        <v/>
      </c>
      <c r="W66" s="392"/>
      <c r="X66" s="357"/>
      <c r="Y66" s="357"/>
      <c r="Z66" s="357"/>
      <c r="AA66" s="227" t="str">
        <f t="shared" si="2"/>
        <v/>
      </c>
      <c r="AB66" s="224" t="str">
        <f>IF(給与表!$T$4&gt;AB$2,"",IF($H66&lt;AB$2,"",IF($E66&gt;AB$2,"",IF($E66=AB$2,IF($I66=給与表!$J$12,給与表!$J$13,IF($I66=給与表!$K$12,給与表!$K$13,IF($I66=給与表!$L$12,給与表!$L$13,給与表!$M$13*AC66))),IF($E66&lt;AB$2,IF(V66="",IF($I66=給与表!$J$12,SUMIFS(給与表!$P$13:$P$52,給与表!$B$13:$B$52,AB$2-$E66)+給与表!$J$10*(AB$2-給与表!$T$4+1),IF($I66=給与表!$K$12,SUMIFS(給与表!$Q$13:$Q$52,給与表!$B$13:$B$52,AB$2-$E66)+給与表!$K$10*(AB$2-給与表!$T$4+1),IF($I66=給与表!$L$12,SUMIFS(給与表!$R$13:$R$52,給与表!$B$13:$B$52,AB$2-$E66)+給与表!$L$10*(AB$2-給与表!$T$4+1),(SUMIFS(給与表!$S$13:$S$52,給与表!$B$13:$B$52,AB$2-$E66)+給与表!$M$10*(AB$2-給与表!$T$4+1))*AC66))),IF($I66=給与表!$J$12,V66+給与表!$J$10*(AB$2-給与表!$T$4+1),IF($I66=給与表!$K$12,V66+給与表!$K$10*(AB$2-給与表!$T$4+1),IF($I66=給与表!$L$12,V66+給与表!$L$10*(AB$2-給与表!$T$4+1),(V66/W66+給与表!$M$10)*AC66)))))))))</f>
        <v/>
      </c>
      <c r="AC66" s="392"/>
      <c r="AD66" s="357"/>
      <c r="AE66" s="357"/>
      <c r="AF66" s="357"/>
      <c r="AG66" s="227" t="str">
        <f t="shared" si="3"/>
        <v/>
      </c>
      <c r="AH66" s="224" t="str">
        <f>IF(給与表!$T$4&gt;AH$2,"",IF($H66&lt;AH$2,"",IF($E66&gt;AH$2,"",IF($E66=AH$2,IF($I66=給与表!$J$12,給与表!$J$13,IF($I66=給与表!$K$12,給与表!$K$13,IF($I66=給与表!$L$12,給与表!$L$13,給与表!$M$13*AI66))),IF($E66&lt;AH$2,IF(AB66="",IF($I66=給与表!$J$12,SUMIFS(給与表!$P$13:$P$52,給与表!$B$13:$B$52,AH$2-$E66)+給与表!$J$10*(AH$2-給与表!$T$4+1),IF($I66=給与表!$K$12,SUMIFS(給与表!$Q$13:$Q$52,給与表!$B$13:$B$52,AH$2-$E66)+給与表!$K$10*(AH$2-給与表!$T$4+1),IF($I66=給与表!$L$12,SUMIFS(給与表!$R$13:$R$52,給与表!$B$13:$B$52,AH$2-$E66)+給与表!$L$10*(AH$2-給与表!$T$4+1),(SUMIFS(給与表!$S$13:$S$52,給与表!$B$13:$B$52,AH$2-$E66)+給与表!$M$10*(AH$2-給与表!$T$4+1))*AI66))),IF($I66=給与表!$J$12,AB66+給与表!$J$10*(AH$2-給与表!$T$4+1),IF($I66=給与表!$K$12,AB66+給与表!$K$10*(AH$2-給与表!$T$4+1),IF($I66=給与表!$L$12,AB66+給与表!$L$10*(AH$2-給与表!$T$4+1),(AB66/AC66+給与表!$M$10)*AI66)))))))))</f>
        <v/>
      </c>
      <c r="AI66" s="392"/>
      <c r="AJ66" s="357"/>
      <c r="AK66" s="357"/>
      <c r="AL66" s="357"/>
      <c r="AM66" s="227" t="str">
        <f t="shared" si="4"/>
        <v/>
      </c>
      <c r="AN66" s="224" t="str">
        <f>IF(給与表!$T$4&gt;AN$2,"",IF($H66&lt;AN$2,"",IF($E66&gt;AN$2,"",IF($E66=AN$2,IF($I66=給与表!$J$12,給与表!$J$13,IF($I66=給与表!$K$12,給与表!$K$13,IF($I66=給与表!$L$12,給与表!$L$13,給与表!$M$13*AO66))),IF($E66&lt;AN$2,IF(AH66="",IF($I66=給与表!$J$12,SUMIFS(給与表!$P$13:$P$52,給与表!$B$13:$B$52,AN$2-$E66)+給与表!$J$10*(AN$2-給与表!$T$4+1),IF($I66=給与表!$K$12,SUMIFS(給与表!$Q$13:$Q$52,給与表!$B$13:$B$52,AN$2-$E66)+給与表!$K$10*(AN$2-給与表!$T$4+1),IF($I66=給与表!$L$12,SUMIFS(給与表!$R$13:$R$52,給与表!$B$13:$B$52,AN$2-$E66)+給与表!$L$10*(AN$2-給与表!$T$4+1),(SUMIFS(給与表!$S$13:$S$52,給与表!$B$13:$B$52,AN$2-$E66)+給与表!$M$10*(AN$2-給与表!$T$4+1))*AO66))),IF($I66=給与表!$J$12,AH66+給与表!$J$10*(AN$2-給与表!$T$4+1),IF($I66=給与表!$K$12,AH66+給与表!$K$10*(AN$2-給与表!$T$4+1),IF($I66=給与表!$L$12,AH66+給与表!$L$10*(AN$2-給与表!$T$4+1),(AH66/AI66+給与表!$M$10)*AO66)))))))))</f>
        <v/>
      </c>
      <c r="AO66" s="392"/>
      <c r="AP66" s="357"/>
      <c r="AQ66" s="357"/>
      <c r="AR66" s="357"/>
      <c r="AS66" s="227" t="str">
        <f t="shared" si="5"/>
        <v/>
      </c>
      <c r="AT66" s="224" t="str">
        <f>IF(給与表!$T$4&gt;AT$2,"",IF($H66&lt;AT$2,"",IF($E66&gt;AT$2,"",IF($E66=AT$2,IF($I66=給与表!$J$12,給与表!$J$13,IF($I66=給与表!$K$12,給与表!$K$13,IF($I66=給与表!$L$12,給与表!$L$13,給与表!$M$13*AU66))),IF($E66&lt;AT$2,IF(AN66="",IF($I66=給与表!$J$12,SUMIFS(給与表!$P$13:$P$52,給与表!$B$13:$B$52,AT$2-$E66)+給与表!$J$10*(AT$2-給与表!$T$4+1),IF($I66=給与表!$K$12,SUMIFS(給与表!$Q$13:$Q$52,給与表!$B$13:$B$52,AT$2-$E66)+給与表!$K$10*(AT$2-給与表!$T$4+1),IF($I66=給与表!$L$12,SUMIFS(給与表!$R$13:$R$52,給与表!$B$13:$B$52,AT$2-$E66)+給与表!$L$10*(AT$2-給与表!$T$4+1),(SUMIFS(給与表!$S$13:$S$52,給与表!$B$13:$B$52,AT$2-$E66)+給与表!$M$10*(AT$2-給与表!$T$4+1))*AU66))),IF($I66=給与表!$J$12,AN66+給与表!$J$10*(AT$2-給与表!$T$4+1),IF($I66=給与表!$K$12,AN66+給与表!$K$10*(AT$2-給与表!$T$4+1),IF($I66=給与表!$L$12,AN66+給与表!$L$10*(AT$2-給与表!$T$4+1),(AN66/AO66+給与表!$M$10)*AU66)))))))))</f>
        <v/>
      </c>
      <c r="AU66" s="392"/>
      <c r="AV66" s="357"/>
      <c r="AW66" s="357"/>
      <c r="AX66" s="357"/>
      <c r="AY66" s="227" t="str">
        <f t="shared" si="6"/>
        <v/>
      </c>
      <c r="AZ66" s="224" t="str">
        <f>IF(給与表!$T$4&gt;AZ$2,"",IF($H66&lt;AZ$2,"",IF($E66&gt;AZ$2,"",IF($E66=AZ$2,IF($I66=給与表!$J$12,給与表!$J$13,IF($I66=給与表!$K$12,給与表!$K$13,IF($I66=給与表!$L$12,給与表!$L$13,給与表!$M$13*BA66))),IF($E66&lt;AZ$2,IF(AT66="",IF($I66=給与表!$J$12,SUMIFS(給与表!$P$13:$P$52,給与表!$B$13:$B$52,AZ$2-$E66)+給与表!$J$10*(AZ$2-給与表!$T$4+1),IF($I66=給与表!$K$12,SUMIFS(給与表!$Q$13:$Q$52,給与表!$B$13:$B$52,AZ$2-$E66)+給与表!$K$10*(AZ$2-給与表!$T$4+1),IF($I66=給与表!$L$12,SUMIFS(給与表!$R$13:$R$52,給与表!$B$13:$B$52,AZ$2-$E66)+給与表!$L$10*(AZ$2-給与表!$T$4+1),(SUMIFS(給与表!$S$13:$S$52,給与表!$B$13:$B$52,AZ$2-$E66)+給与表!$M$10*(AZ$2-給与表!$T$4+1))*BA66))),IF($I66=給与表!$J$12,AT66+給与表!$J$10*(AZ$2-給与表!$T$4+1),IF($I66=給与表!$K$12,AT66+給与表!$K$10*(AZ$2-給与表!$T$4+1),IF($I66=給与表!$L$12,AT66+給与表!$L$10*(AZ$2-給与表!$T$4+1),(AT66/AU66+給与表!$M$10)*BA66)))))))))</f>
        <v/>
      </c>
      <c r="BA66" s="392"/>
      <c r="BB66" s="357"/>
      <c r="BC66" s="357"/>
      <c r="BD66" s="357"/>
      <c r="BE66" s="227" t="str">
        <f t="shared" si="7"/>
        <v/>
      </c>
      <c r="BF66" s="224" t="str">
        <f>IF(給与表!$T$4&gt;BF$2,"",IF($H66&lt;BF$2,"",IF($E66&gt;BF$2,"",IF($E66=BF$2,IF($I66=給与表!$J$12,給与表!$J$13,IF($I66=給与表!$K$12,給与表!$K$13,IF($I66=給与表!$L$12,給与表!$L$13,給与表!$M$13*BG66))),IF($E66&lt;BF$2,IF(AZ66="",IF($I66=給与表!$J$12,SUMIFS(給与表!$P$13:$P$52,給与表!$B$13:$B$52,BF$2-$E66)+給与表!$J$10*(BF$2-給与表!$T$4+1),IF($I66=給与表!$K$12,SUMIFS(給与表!$Q$13:$Q$52,給与表!$B$13:$B$52,BF$2-$E66)+給与表!$K$10*(BF$2-給与表!$T$4+1),IF($I66=給与表!$L$12,SUMIFS(給与表!$R$13:$R$52,給与表!$B$13:$B$52,BF$2-$E66)+給与表!$L$10*(BF$2-給与表!$T$4+1),(SUMIFS(給与表!$S$13:$S$52,給与表!$B$13:$B$52,BF$2-$E66)+給与表!$M$10*(BF$2-給与表!$T$4+1))*BG66))),IF($I66=給与表!$J$12,AZ66+給与表!$J$10*(BF$2-給与表!$T$4+1),IF($I66=給与表!$K$12,AZ66+給与表!$K$10*(BF$2-給与表!$T$4+1),IF($I66=給与表!$L$12,AZ66+給与表!$L$10*(BF$2-給与表!$T$4+1),(AZ66/BA66+給与表!$M$10)*BG66)))))))))</f>
        <v/>
      </c>
      <c r="BG66" s="392"/>
      <c r="BH66" s="357"/>
      <c r="BI66" s="357"/>
      <c r="BJ66" s="357"/>
      <c r="BK66" s="227" t="str">
        <f t="shared" si="8"/>
        <v/>
      </c>
      <c r="BL66" s="224" t="str">
        <f>IF(給与表!$T$4&gt;BL$2,"",IF($H66&lt;BL$2,"",IF($E66&gt;BL$2,"",IF($E66=BL$2,IF($I66=給与表!$J$12,給与表!$J$13,IF($I66=給与表!$K$12,給与表!$K$13,IF($I66=給与表!$L$12,給与表!$L$13,給与表!$M$13*BM66))),IF($E66&lt;BL$2,IF(BF66="",IF($I66=給与表!$J$12,SUMIFS(給与表!$P$13:$P$52,給与表!$B$13:$B$52,BL$2-$E66)+給与表!$J$10*(BL$2-給与表!$T$4+1),IF($I66=給与表!$K$12,SUMIFS(給与表!$Q$13:$Q$52,給与表!$B$13:$B$52,BL$2-$E66)+給与表!$K$10*(BL$2-給与表!$T$4+1),IF($I66=給与表!$L$12,SUMIFS(給与表!$R$13:$R$52,給与表!$B$13:$B$52,BL$2-$E66)+給与表!$L$10*(BL$2-給与表!$T$4+1),(SUMIFS(給与表!$S$13:$S$52,給与表!$B$13:$B$52,BL$2-$E66)+給与表!$M$10*(BL$2-給与表!$T$4+1))*BM66))),IF($I66=給与表!$J$12,BF66+給与表!$J$10*(BL$2-給与表!$T$4+1),IF($I66=給与表!$K$12,BF66+給与表!$K$10*(BL$2-給与表!$T$4+1),IF($I66=給与表!$L$12,BF66+給与表!$L$10*(BL$2-給与表!$T$4+1),(BF66/BG66+給与表!$M$10)*BM66)))))))))</f>
        <v/>
      </c>
      <c r="BM66" s="392"/>
      <c r="BN66" s="357"/>
      <c r="BO66" s="357"/>
      <c r="BP66" s="357"/>
      <c r="BQ66" s="227" t="str">
        <f t="shared" si="9"/>
        <v/>
      </c>
    </row>
    <row r="67" spans="1:69">
      <c r="A67" s="20">
        <f t="shared" si="10"/>
        <v>62</v>
      </c>
      <c r="B67" s="359"/>
      <c r="C67" s="358"/>
      <c r="D67" s="359"/>
      <c r="E67" s="6" t="str">
        <f t="shared" si="11"/>
        <v/>
      </c>
      <c r="F67" s="359"/>
      <c r="G67" s="359"/>
      <c r="H67" s="6" t="str">
        <f t="shared" si="12"/>
        <v/>
      </c>
      <c r="I67" s="361"/>
      <c r="J67" s="224" t="str">
        <f>IF(給与表!$T$4&gt;J$2,"",IF($H67&lt;J$2,"",IF($E67&gt;J$2,"",IF($E67=J$2,IF($I67=給与表!$J$12,給与表!$J$13,IF($I67=給与表!$K$12,給与表!$K$13,IF($I67=給与表!$L$12,給与表!$L$13,給与表!$M$13*K67))),IF($E67&lt;J$2,IF($I67=給与表!$J$12,SUMIFS(給与表!$P$13:$P$52,給与表!$B$13:$B$52,J$2-$E67)+給与表!$J$10*(J$2-給与表!$T$4+1),IF($I67=給与表!$K$12,SUMIFS(給与表!$Q$13:$Q$52,給与表!$B$13:$B$52,J$2-$E67)+給与表!$K$10*(J$2-給与表!$T$4+1),IF($I67=給与表!$L$12,SUMIFS(給与表!$R$13:$R$52,給与表!$B$13:$B$52,J$2-$E67)+給与表!$L$10*(J$2-給与表!$T$4+1),(SUMIFS(給与表!$S$13:$S$52,給与表!$B$13:$B$52,J$2-$E67)+給与表!$M$10*(J$2-給与表!$T$4+1))*K67))))))))</f>
        <v/>
      </c>
      <c r="K67" s="392"/>
      <c r="L67" s="357"/>
      <c r="M67" s="357"/>
      <c r="N67" s="357"/>
      <c r="O67" s="227" t="str">
        <f t="shared" si="0"/>
        <v/>
      </c>
      <c r="P67" s="224" t="str">
        <f>IF(給与表!$T$4&gt;P$2,"",IF($H67&lt;P$2,"",IF($E67&gt;P$2,"",IF($E67=P$2,IF($I67=給与表!$J$12,給与表!$J$13,IF($I67=給与表!$K$12,給与表!$K$13,IF($I67=給与表!$L$12,給与表!$L$13,給与表!$M$13*Q67))),IF($E67&lt;P$2,IF(J67="",IF($I67=給与表!$J$12,SUMIFS(給与表!$P$13:$P$52,給与表!$B$13:$B$52,P$2-$E67)+給与表!$J$10*(P$2-給与表!$T$4+1),IF($I67=給与表!$K$12,SUMIFS(給与表!$Q$13:$Q$52,給与表!$B$13:$B$52,P$2-$E67)+給与表!$K$10*(P$2-給与表!$T$4+1),IF($I67=給与表!$L$12,SUMIFS(給与表!$R$13:$R$52,給与表!$B$13:$B$52,P$2-$E67)+給与表!$L$10*(P$2-給与表!$T$4+1),(SUMIFS(給与表!$S$13:$S$52,給与表!$B$13:$B$52,P$2-$E67)+給与表!$M$10*(P$2-給与表!$T$4+1))*Q67))),IF($I67=給与表!$J$12,J67+給与表!$J$10*(P$2-給与表!$T$4+1),IF($I67=給与表!$K$12,J67+給与表!$K$10*(P$2-給与表!$T$4+1),IF($I67=給与表!$L$12,J67+給与表!$L$10*(P$2-給与表!$T$4+1),(J67/K67+給与表!$M$10)*Q67)))))))))</f>
        <v/>
      </c>
      <c r="Q67" s="392"/>
      <c r="R67" s="357"/>
      <c r="S67" s="357"/>
      <c r="T67" s="357"/>
      <c r="U67" s="227" t="str">
        <f t="shared" si="1"/>
        <v/>
      </c>
      <c r="V67" s="224" t="str">
        <f>IF(給与表!$T$4&gt;V$2,"",IF($H67&lt;V$2,"",IF($E67&gt;V$2,"",IF($E67=V$2,IF($I67=給与表!$J$12,給与表!$J$13,IF($I67=給与表!$K$12,給与表!$K$13,IF($I67=給与表!$L$12,給与表!$L$13,給与表!$M$13*W67))),IF($E67&lt;V$2,IF(P67="",IF($I67=給与表!$J$12,SUMIFS(給与表!$P$13:$P$52,給与表!$B$13:$B$52,V$2-$E67)+給与表!$J$10*(V$2-給与表!$T$4+1),IF($I67=給与表!$K$12,SUMIFS(給与表!$Q$13:$Q$52,給与表!$B$13:$B$52,V$2-$E67)+給与表!$K$10*(V$2-給与表!$T$4+1),IF($I67=給与表!$L$12,SUMIFS(給与表!$R$13:$R$52,給与表!$B$13:$B$52,V$2-$E67)+給与表!$L$10*(V$2-給与表!$T$4+1),(SUMIFS(給与表!$S$13:$S$52,給与表!$B$13:$B$52,V$2-$E67)+給与表!$M$10*(V$2-給与表!$T$4+1))*W67))),IF($I67=給与表!$J$12,P67+給与表!$J$10*(V$2-給与表!$T$4+1),IF($I67=給与表!$K$12,P67+給与表!$K$10*(V$2-給与表!$T$4+1),IF($I67=給与表!$L$12,P67+給与表!$L$10*(V$2-給与表!$T$4+1),(P67/Q67+給与表!$M$10)*W67)))))))))</f>
        <v/>
      </c>
      <c r="W67" s="392"/>
      <c r="X67" s="357"/>
      <c r="Y67" s="357"/>
      <c r="Z67" s="357"/>
      <c r="AA67" s="227" t="str">
        <f t="shared" si="2"/>
        <v/>
      </c>
      <c r="AB67" s="224" t="str">
        <f>IF(給与表!$T$4&gt;AB$2,"",IF($H67&lt;AB$2,"",IF($E67&gt;AB$2,"",IF($E67=AB$2,IF($I67=給与表!$J$12,給与表!$J$13,IF($I67=給与表!$K$12,給与表!$K$13,IF($I67=給与表!$L$12,給与表!$L$13,給与表!$M$13*AC67))),IF($E67&lt;AB$2,IF(V67="",IF($I67=給与表!$J$12,SUMIFS(給与表!$P$13:$P$52,給与表!$B$13:$B$52,AB$2-$E67)+給与表!$J$10*(AB$2-給与表!$T$4+1),IF($I67=給与表!$K$12,SUMIFS(給与表!$Q$13:$Q$52,給与表!$B$13:$B$52,AB$2-$E67)+給与表!$K$10*(AB$2-給与表!$T$4+1),IF($I67=給与表!$L$12,SUMIFS(給与表!$R$13:$R$52,給与表!$B$13:$B$52,AB$2-$E67)+給与表!$L$10*(AB$2-給与表!$T$4+1),(SUMIFS(給与表!$S$13:$S$52,給与表!$B$13:$B$52,AB$2-$E67)+給与表!$M$10*(AB$2-給与表!$T$4+1))*AC67))),IF($I67=給与表!$J$12,V67+給与表!$J$10*(AB$2-給与表!$T$4+1),IF($I67=給与表!$K$12,V67+給与表!$K$10*(AB$2-給与表!$T$4+1),IF($I67=給与表!$L$12,V67+給与表!$L$10*(AB$2-給与表!$T$4+1),(V67/W67+給与表!$M$10)*AC67)))))))))</f>
        <v/>
      </c>
      <c r="AC67" s="392"/>
      <c r="AD67" s="357"/>
      <c r="AE67" s="357"/>
      <c r="AF67" s="357"/>
      <c r="AG67" s="227" t="str">
        <f t="shared" si="3"/>
        <v/>
      </c>
      <c r="AH67" s="224" t="str">
        <f>IF(給与表!$T$4&gt;AH$2,"",IF($H67&lt;AH$2,"",IF($E67&gt;AH$2,"",IF($E67=AH$2,IF($I67=給与表!$J$12,給与表!$J$13,IF($I67=給与表!$K$12,給与表!$K$13,IF($I67=給与表!$L$12,給与表!$L$13,給与表!$M$13*AI67))),IF($E67&lt;AH$2,IF(AB67="",IF($I67=給与表!$J$12,SUMIFS(給与表!$P$13:$P$52,給与表!$B$13:$B$52,AH$2-$E67)+給与表!$J$10*(AH$2-給与表!$T$4+1),IF($I67=給与表!$K$12,SUMIFS(給与表!$Q$13:$Q$52,給与表!$B$13:$B$52,AH$2-$E67)+給与表!$K$10*(AH$2-給与表!$T$4+1),IF($I67=給与表!$L$12,SUMIFS(給与表!$R$13:$R$52,給与表!$B$13:$B$52,AH$2-$E67)+給与表!$L$10*(AH$2-給与表!$T$4+1),(SUMIFS(給与表!$S$13:$S$52,給与表!$B$13:$B$52,AH$2-$E67)+給与表!$M$10*(AH$2-給与表!$T$4+1))*AI67))),IF($I67=給与表!$J$12,AB67+給与表!$J$10*(AH$2-給与表!$T$4+1),IF($I67=給与表!$K$12,AB67+給与表!$K$10*(AH$2-給与表!$T$4+1),IF($I67=給与表!$L$12,AB67+給与表!$L$10*(AH$2-給与表!$T$4+1),(AB67/AC67+給与表!$M$10)*AI67)))))))))</f>
        <v/>
      </c>
      <c r="AI67" s="392"/>
      <c r="AJ67" s="357"/>
      <c r="AK67" s="357"/>
      <c r="AL67" s="357"/>
      <c r="AM67" s="227" t="str">
        <f t="shared" si="4"/>
        <v/>
      </c>
      <c r="AN67" s="224" t="str">
        <f>IF(給与表!$T$4&gt;AN$2,"",IF($H67&lt;AN$2,"",IF($E67&gt;AN$2,"",IF($E67=AN$2,IF($I67=給与表!$J$12,給与表!$J$13,IF($I67=給与表!$K$12,給与表!$K$13,IF($I67=給与表!$L$12,給与表!$L$13,給与表!$M$13*AO67))),IF($E67&lt;AN$2,IF(AH67="",IF($I67=給与表!$J$12,SUMIFS(給与表!$P$13:$P$52,給与表!$B$13:$B$52,AN$2-$E67)+給与表!$J$10*(AN$2-給与表!$T$4+1),IF($I67=給与表!$K$12,SUMIFS(給与表!$Q$13:$Q$52,給与表!$B$13:$B$52,AN$2-$E67)+給与表!$K$10*(AN$2-給与表!$T$4+1),IF($I67=給与表!$L$12,SUMIFS(給与表!$R$13:$R$52,給与表!$B$13:$B$52,AN$2-$E67)+給与表!$L$10*(AN$2-給与表!$T$4+1),(SUMIFS(給与表!$S$13:$S$52,給与表!$B$13:$B$52,AN$2-$E67)+給与表!$M$10*(AN$2-給与表!$T$4+1))*AO67))),IF($I67=給与表!$J$12,AH67+給与表!$J$10*(AN$2-給与表!$T$4+1),IF($I67=給与表!$K$12,AH67+給与表!$K$10*(AN$2-給与表!$T$4+1),IF($I67=給与表!$L$12,AH67+給与表!$L$10*(AN$2-給与表!$T$4+1),(AH67/AI67+給与表!$M$10)*AO67)))))))))</f>
        <v/>
      </c>
      <c r="AO67" s="392"/>
      <c r="AP67" s="357"/>
      <c r="AQ67" s="357"/>
      <c r="AR67" s="357"/>
      <c r="AS67" s="227" t="str">
        <f t="shared" si="5"/>
        <v/>
      </c>
      <c r="AT67" s="224" t="str">
        <f>IF(給与表!$T$4&gt;AT$2,"",IF($H67&lt;AT$2,"",IF($E67&gt;AT$2,"",IF($E67=AT$2,IF($I67=給与表!$J$12,給与表!$J$13,IF($I67=給与表!$K$12,給与表!$K$13,IF($I67=給与表!$L$12,給与表!$L$13,給与表!$M$13*AU67))),IF($E67&lt;AT$2,IF(AN67="",IF($I67=給与表!$J$12,SUMIFS(給与表!$P$13:$P$52,給与表!$B$13:$B$52,AT$2-$E67)+給与表!$J$10*(AT$2-給与表!$T$4+1),IF($I67=給与表!$K$12,SUMIFS(給与表!$Q$13:$Q$52,給与表!$B$13:$B$52,AT$2-$E67)+給与表!$K$10*(AT$2-給与表!$T$4+1),IF($I67=給与表!$L$12,SUMIFS(給与表!$R$13:$R$52,給与表!$B$13:$B$52,AT$2-$E67)+給与表!$L$10*(AT$2-給与表!$T$4+1),(SUMIFS(給与表!$S$13:$S$52,給与表!$B$13:$B$52,AT$2-$E67)+給与表!$M$10*(AT$2-給与表!$T$4+1))*AU67))),IF($I67=給与表!$J$12,AN67+給与表!$J$10*(AT$2-給与表!$T$4+1),IF($I67=給与表!$K$12,AN67+給与表!$K$10*(AT$2-給与表!$T$4+1),IF($I67=給与表!$L$12,AN67+給与表!$L$10*(AT$2-給与表!$T$4+1),(AN67/AO67+給与表!$M$10)*AU67)))))))))</f>
        <v/>
      </c>
      <c r="AU67" s="392"/>
      <c r="AV67" s="357"/>
      <c r="AW67" s="357"/>
      <c r="AX67" s="357"/>
      <c r="AY67" s="227" t="str">
        <f t="shared" si="6"/>
        <v/>
      </c>
      <c r="AZ67" s="224" t="str">
        <f>IF(給与表!$T$4&gt;AZ$2,"",IF($H67&lt;AZ$2,"",IF($E67&gt;AZ$2,"",IF($E67=AZ$2,IF($I67=給与表!$J$12,給与表!$J$13,IF($I67=給与表!$K$12,給与表!$K$13,IF($I67=給与表!$L$12,給与表!$L$13,給与表!$M$13*BA67))),IF($E67&lt;AZ$2,IF(AT67="",IF($I67=給与表!$J$12,SUMIFS(給与表!$P$13:$P$52,給与表!$B$13:$B$52,AZ$2-$E67)+給与表!$J$10*(AZ$2-給与表!$T$4+1),IF($I67=給与表!$K$12,SUMIFS(給与表!$Q$13:$Q$52,給与表!$B$13:$B$52,AZ$2-$E67)+給与表!$K$10*(AZ$2-給与表!$T$4+1),IF($I67=給与表!$L$12,SUMIFS(給与表!$R$13:$R$52,給与表!$B$13:$B$52,AZ$2-$E67)+給与表!$L$10*(AZ$2-給与表!$T$4+1),(SUMIFS(給与表!$S$13:$S$52,給与表!$B$13:$B$52,AZ$2-$E67)+給与表!$M$10*(AZ$2-給与表!$T$4+1))*BA67))),IF($I67=給与表!$J$12,AT67+給与表!$J$10*(AZ$2-給与表!$T$4+1),IF($I67=給与表!$K$12,AT67+給与表!$K$10*(AZ$2-給与表!$T$4+1),IF($I67=給与表!$L$12,AT67+給与表!$L$10*(AZ$2-給与表!$T$4+1),(AT67/AU67+給与表!$M$10)*BA67)))))))))</f>
        <v/>
      </c>
      <c r="BA67" s="392"/>
      <c r="BB67" s="357"/>
      <c r="BC67" s="357"/>
      <c r="BD67" s="357"/>
      <c r="BE67" s="227" t="str">
        <f t="shared" si="7"/>
        <v/>
      </c>
      <c r="BF67" s="224" t="str">
        <f>IF(給与表!$T$4&gt;BF$2,"",IF($H67&lt;BF$2,"",IF($E67&gt;BF$2,"",IF($E67=BF$2,IF($I67=給与表!$J$12,給与表!$J$13,IF($I67=給与表!$K$12,給与表!$K$13,IF($I67=給与表!$L$12,給与表!$L$13,給与表!$M$13*BG67))),IF($E67&lt;BF$2,IF(AZ67="",IF($I67=給与表!$J$12,SUMIFS(給与表!$P$13:$P$52,給与表!$B$13:$B$52,BF$2-$E67)+給与表!$J$10*(BF$2-給与表!$T$4+1),IF($I67=給与表!$K$12,SUMIFS(給与表!$Q$13:$Q$52,給与表!$B$13:$B$52,BF$2-$E67)+給与表!$K$10*(BF$2-給与表!$T$4+1),IF($I67=給与表!$L$12,SUMIFS(給与表!$R$13:$R$52,給与表!$B$13:$B$52,BF$2-$E67)+給与表!$L$10*(BF$2-給与表!$T$4+1),(SUMIFS(給与表!$S$13:$S$52,給与表!$B$13:$B$52,BF$2-$E67)+給与表!$M$10*(BF$2-給与表!$T$4+1))*BG67))),IF($I67=給与表!$J$12,AZ67+給与表!$J$10*(BF$2-給与表!$T$4+1),IF($I67=給与表!$K$12,AZ67+給与表!$K$10*(BF$2-給与表!$T$4+1),IF($I67=給与表!$L$12,AZ67+給与表!$L$10*(BF$2-給与表!$T$4+1),(AZ67/BA67+給与表!$M$10)*BG67)))))))))</f>
        <v/>
      </c>
      <c r="BG67" s="392"/>
      <c r="BH67" s="357"/>
      <c r="BI67" s="357"/>
      <c r="BJ67" s="357"/>
      <c r="BK67" s="227" t="str">
        <f t="shared" si="8"/>
        <v/>
      </c>
      <c r="BL67" s="224" t="str">
        <f>IF(給与表!$T$4&gt;BL$2,"",IF($H67&lt;BL$2,"",IF($E67&gt;BL$2,"",IF($E67=BL$2,IF($I67=給与表!$J$12,給与表!$J$13,IF($I67=給与表!$K$12,給与表!$K$13,IF($I67=給与表!$L$12,給与表!$L$13,給与表!$M$13*BM67))),IF($E67&lt;BL$2,IF(BF67="",IF($I67=給与表!$J$12,SUMIFS(給与表!$P$13:$P$52,給与表!$B$13:$B$52,BL$2-$E67)+給与表!$J$10*(BL$2-給与表!$T$4+1),IF($I67=給与表!$K$12,SUMIFS(給与表!$Q$13:$Q$52,給与表!$B$13:$B$52,BL$2-$E67)+給与表!$K$10*(BL$2-給与表!$T$4+1),IF($I67=給与表!$L$12,SUMIFS(給与表!$R$13:$R$52,給与表!$B$13:$B$52,BL$2-$E67)+給与表!$L$10*(BL$2-給与表!$T$4+1),(SUMIFS(給与表!$S$13:$S$52,給与表!$B$13:$B$52,BL$2-$E67)+給与表!$M$10*(BL$2-給与表!$T$4+1))*BM67))),IF($I67=給与表!$J$12,BF67+給与表!$J$10*(BL$2-給与表!$T$4+1),IF($I67=給与表!$K$12,BF67+給与表!$K$10*(BL$2-給与表!$T$4+1),IF($I67=給与表!$L$12,BF67+給与表!$L$10*(BL$2-給与表!$T$4+1),(BF67/BG67+給与表!$M$10)*BM67)))))))))</f>
        <v/>
      </c>
      <c r="BM67" s="392"/>
      <c r="BN67" s="357"/>
      <c r="BO67" s="357"/>
      <c r="BP67" s="357"/>
      <c r="BQ67" s="227" t="str">
        <f t="shared" si="9"/>
        <v/>
      </c>
    </row>
    <row r="68" spans="1:69">
      <c r="A68" s="20">
        <f t="shared" si="10"/>
        <v>63</v>
      </c>
      <c r="B68" s="359"/>
      <c r="C68" s="358"/>
      <c r="D68" s="359"/>
      <c r="E68" s="6" t="str">
        <f t="shared" si="11"/>
        <v/>
      </c>
      <c r="F68" s="359"/>
      <c r="G68" s="359"/>
      <c r="H68" s="6" t="str">
        <f t="shared" si="12"/>
        <v/>
      </c>
      <c r="I68" s="361"/>
      <c r="J68" s="224" t="str">
        <f>IF(給与表!$T$4&gt;J$2,"",IF($H68&lt;J$2,"",IF($E68&gt;J$2,"",IF($E68=J$2,IF($I68=給与表!$J$12,給与表!$J$13,IF($I68=給与表!$K$12,給与表!$K$13,IF($I68=給与表!$L$12,給与表!$L$13,給与表!$M$13*K68))),IF($E68&lt;J$2,IF($I68=給与表!$J$12,SUMIFS(給与表!$P$13:$P$52,給与表!$B$13:$B$52,J$2-$E68)+給与表!$J$10*(J$2-給与表!$T$4+1),IF($I68=給与表!$K$12,SUMIFS(給与表!$Q$13:$Q$52,給与表!$B$13:$B$52,J$2-$E68)+給与表!$K$10*(J$2-給与表!$T$4+1),IF($I68=給与表!$L$12,SUMIFS(給与表!$R$13:$R$52,給与表!$B$13:$B$52,J$2-$E68)+給与表!$L$10*(J$2-給与表!$T$4+1),(SUMIFS(給与表!$S$13:$S$52,給与表!$B$13:$B$52,J$2-$E68)+給与表!$M$10*(J$2-給与表!$T$4+1))*K68))))))))</f>
        <v/>
      </c>
      <c r="K68" s="392"/>
      <c r="L68" s="357"/>
      <c r="M68" s="357"/>
      <c r="N68" s="357"/>
      <c r="O68" s="227" t="str">
        <f t="shared" si="0"/>
        <v/>
      </c>
      <c r="P68" s="224" t="str">
        <f>IF(給与表!$T$4&gt;P$2,"",IF($H68&lt;P$2,"",IF($E68&gt;P$2,"",IF($E68=P$2,IF($I68=給与表!$J$12,給与表!$J$13,IF($I68=給与表!$K$12,給与表!$K$13,IF($I68=給与表!$L$12,給与表!$L$13,給与表!$M$13*Q68))),IF($E68&lt;P$2,IF(J68="",IF($I68=給与表!$J$12,SUMIFS(給与表!$P$13:$P$52,給与表!$B$13:$B$52,P$2-$E68)+給与表!$J$10*(P$2-給与表!$T$4+1),IF($I68=給与表!$K$12,SUMIFS(給与表!$Q$13:$Q$52,給与表!$B$13:$B$52,P$2-$E68)+給与表!$K$10*(P$2-給与表!$T$4+1),IF($I68=給与表!$L$12,SUMIFS(給与表!$R$13:$R$52,給与表!$B$13:$B$52,P$2-$E68)+給与表!$L$10*(P$2-給与表!$T$4+1),(SUMIFS(給与表!$S$13:$S$52,給与表!$B$13:$B$52,P$2-$E68)+給与表!$M$10*(P$2-給与表!$T$4+1))*Q68))),IF($I68=給与表!$J$12,J68+給与表!$J$10*(P$2-給与表!$T$4+1),IF($I68=給与表!$K$12,J68+給与表!$K$10*(P$2-給与表!$T$4+1),IF($I68=給与表!$L$12,J68+給与表!$L$10*(P$2-給与表!$T$4+1),(J68/K68+給与表!$M$10)*Q68)))))))))</f>
        <v/>
      </c>
      <c r="Q68" s="392"/>
      <c r="R68" s="357"/>
      <c r="S68" s="357"/>
      <c r="T68" s="357"/>
      <c r="U68" s="227" t="str">
        <f t="shared" si="1"/>
        <v/>
      </c>
      <c r="V68" s="224" t="str">
        <f>IF(給与表!$T$4&gt;V$2,"",IF($H68&lt;V$2,"",IF($E68&gt;V$2,"",IF($E68=V$2,IF($I68=給与表!$J$12,給与表!$J$13,IF($I68=給与表!$K$12,給与表!$K$13,IF($I68=給与表!$L$12,給与表!$L$13,給与表!$M$13*W68))),IF($E68&lt;V$2,IF(P68="",IF($I68=給与表!$J$12,SUMIFS(給与表!$P$13:$P$52,給与表!$B$13:$B$52,V$2-$E68)+給与表!$J$10*(V$2-給与表!$T$4+1),IF($I68=給与表!$K$12,SUMIFS(給与表!$Q$13:$Q$52,給与表!$B$13:$B$52,V$2-$E68)+給与表!$K$10*(V$2-給与表!$T$4+1),IF($I68=給与表!$L$12,SUMIFS(給与表!$R$13:$R$52,給与表!$B$13:$B$52,V$2-$E68)+給与表!$L$10*(V$2-給与表!$T$4+1),(SUMIFS(給与表!$S$13:$S$52,給与表!$B$13:$B$52,V$2-$E68)+給与表!$M$10*(V$2-給与表!$T$4+1))*W68))),IF($I68=給与表!$J$12,P68+給与表!$J$10*(V$2-給与表!$T$4+1),IF($I68=給与表!$K$12,P68+給与表!$K$10*(V$2-給与表!$T$4+1),IF($I68=給与表!$L$12,P68+給与表!$L$10*(V$2-給与表!$T$4+1),(P68/Q68+給与表!$M$10)*W68)))))))))</f>
        <v/>
      </c>
      <c r="W68" s="392"/>
      <c r="X68" s="357"/>
      <c r="Y68" s="357"/>
      <c r="Z68" s="357"/>
      <c r="AA68" s="227" t="str">
        <f t="shared" si="2"/>
        <v/>
      </c>
      <c r="AB68" s="224" t="str">
        <f>IF(給与表!$T$4&gt;AB$2,"",IF($H68&lt;AB$2,"",IF($E68&gt;AB$2,"",IF($E68=AB$2,IF($I68=給与表!$J$12,給与表!$J$13,IF($I68=給与表!$K$12,給与表!$K$13,IF($I68=給与表!$L$12,給与表!$L$13,給与表!$M$13*AC68))),IF($E68&lt;AB$2,IF(V68="",IF($I68=給与表!$J$12,SUMIFS(給与表!$P$13:$P$52,給与表!$B$13:$B$52,AB$2-$E68)+給与表!$J$10*(AB$2-給与表!$T$4+1),IF($I68=給与表!$K$12,SUMIFS(給与表!$Q$13:$Q$52,給与表!$B$13:$B$52,AB$2-$E68)+給与表!$K$10*(AB$2-給与表!$T$4+1),IF($I68=給与表!$L$12,SUMIFS(給与表!$R$13:$R$52,給与表!$B$13:$B$52,AB$2-$E68)+給与表!$L$10*(AB$2-給与表!$T$4+1),(SUMIFS(給与表!$S$13:$S$52,給与表!$B$13:$B$52,AB$2-$E68)+給与表!$M$10*(AB$2-給与表!$T$4+1))*AC68))),IF($I68=給与表!$J$12,V68+給与表!$J$10*(AB$2-給与表!$T$4+1),IF($I68=給与表!$K$12,V68+給与表!$K$10*(AB$2-給与表!$T$4+1),IF($I68=給与表!$L$12,V68+給与表!$L$10*(AB$2-給与表!$T$4+1),(V68/W68+給与表!$M$10)*AC68)))))))))</f>
        <v/>
      </c>
      <c r="AC68" s="392"/>
      <c r="AD68" s="357"/>
      <c r="AE68" s="357"/>
      <c r="AF68" s="357"/>
      <c r="AG68" s="227" t="str">
        <f t="shared" si="3"/>
        <v/>
      </c>
      <c r="AH68" s="224" t="str">
        <f>IF(給与表!$T$4&gt;AH$2,"",IF($H68&lt;AH$2,"",IF($E68&gt;AH$2,"",IF($E68=AH$2,IF($I68=給与表!$J$12,給与表!$J$13,IF($I68=給与表!$K$12,給与表!$K$13,IF($I68=給与表!$L$12,給与表!$L$13,給与表!$M$13*AI68))),IF($E68&lt;AH$2,IF(AB68="",IF($I68=給与表!$J$12,SUMIFS(給与表!$P$13:$P$52,給与表!$B$13:$B$52,AH$2-$E68)+給与表!$J$10*(AH$2-給与表!$T$4+1),IF($I68=給与表!$K$12,SUMIFS(給与表!$Q$13:$Q$52,給与表!$B$13:$B$52,AH$2-$E68)+給与表!$K$10*(AH$2-給与表!$T$4+1),IF($I68=給与表!$L$12,SUMIFS(給与表!$R$13:$R$52,給与表!$B$13:$B$52,AH$2-$E68)+給与表!$L$10*(AH$2-給与表!$T$4+1),(SUMIFS(給与表!$S$13:$S$52,給与表!$B$13:$B$52,AH$2-$E68)+給与表!$M$10*(AH$2-給与表!$T$4+1))*AI68))),IF($I68=給与表!$J$12,AB68+給与表!$J$10*(AH$2-給与表!$T$4+1),IF($I68=給与表!$K$12,AB68+給与表!$K$10*(AH$2-給与表!$T$4+1),IF($I68=給与表!$L$12,AB68+給与表!$L$10*(AH$2-給与表!$T$4+1),(AB68/AC68+給与表!$M$10)*AI68)))))))))</f>
        <v/>
      </c>
      <c r="AI68" s="392"/>
      <c r="AJ68" s="357"/>
      <c r="AK68" s="357"/>
      <c r="AL68" s="357"/>
      <c r="AM68" s="227" t="str">
        <f t="shared" si="4"/>
        <v/>
      </c>
      <c r="AN68" s="224" t="str">
        <f>IF(給与表!$T$4&gt;AN$2,"",IF($H68&lt;AN$2,"",IF($E68&gt;AN$2,"",IF($E68=AN$2,IF($I68=給与表!$J$12,給与表!$J$13,IF($I68=給与表!$K$12,給与表!$K$13,IF($I68=給与表!$L$12,給与表!$L$13,給与表!$M$13*AO68))),IF($E68&lt;AN$2,IF(AH68="",IF($I68=給与表!$J$12,SUMIFS(給与表!$P$13:$P$52,給与表!$B$13:$B$52,AN$2-$E68)+給与表!$J$10*(AN$2-給与表!$T$4+1),IF($I68=給与表!$K$12,SUMIFS(給与表!$Q$13:$Q$52,給与表!$B$13:$B$52,AN$2-$E68)+給与表!$K$10*(AN$2-給与表!$T$4+1),IF($I68=給与表!$L$12,SUMIFS(給与表!$R$13:$R$52,給与表!$B$13:$B$52,AN$2-$E68)+給与表!$L$10*(AN$2-給与表!$T$4+1),(SUMIFS(給与表!$S$13:$S$52,給与表!$B$13:$B$52,AN$2-$E68)+給与表!$M$10*(AN$2-給与表!$T$4+1))*AO68))),IF($I68=給与表!$J$12,AH68+給与表!$J$10*(AN$2-給与表!$T$4+1),IF($I68=給与表!$K$12,AH68+給与表!$K$10*(AN$2-給与表!$T$4+1),IF($I68=給与表!$L$12,AH68+給与表!$L$10*(AN$2-給与表!$T$4+1),(AH68/AI68+給与表!$M$10)*AO68)))))))))</f>
        <v/>
      </c>
      <c r="AO68" s="392"/>
      <c r="AP68" s="357"/>
      <c r="AQ68" s="357"/>
      <c r="AR68" s="357"/>
      <c r="AS68" s="227" t="str">
        <f t="shared" si="5"/>
        <v/>
      </c>
      <c r="AT68" s="224" t="str">
        <f>IF(給与表!$T$4&gt;AT$2,"",IF($H68&lt;AT$2,"",IF($E68&gt;AT$2,"",IF($E68=AT$2,IF($I68=給与表!$J$12,給与表!$J$13,IF($I68=給与表!$K$12,給与表!$K$13,IF($I68=給与表!$L$12,給与表!$L$13,給与表!$M$13*AU68))),IF($E68&lt;AT$2,IF(AN68="",IF($I68=給与表!$J$12,SUMIFS(給与表!$P$13:$P$52,給与表!$B$13:$B$52,AT$2-$E68)+給与表!$J$10*(AT$2-給与表!$T$4+1),IF($I68=給与表!$K$12,SUMIFS(給与表!$Q$13:$Q$52,給与表!$B$13:$B$52,AT$2-$E68)+給与表!$K$10*(AT$2-給与表!$T$4+1),IF($I68=給与表!$L$12,SUMIFS(給与表!$R$13:$R$52,給与表!$B$13:$B$52,AT$2-$E68)+給与表!$L$10*(AT$2-給与表!$T$4+1),(SUMIFS(給与表!$S$13:$S$52,給与表!$B$13:$B$52,AT$2-$E68)+給与表!$M$10*(AT$2-給与表!$T$4+1))*AU68))),IF($I68=給与表!$J$12,AN68+給与表!$J$10*(AT$2-給与表!$T$4+1),IF($I68=給与表!$K$12,AN68+給与表!$K$10*(AT$2-給与表!$T$4+1),IF($I68=給与表!$L$12,AN68+給与表!$L$10*(AT$2-給与表!$T$4+1),(AN68/AO68+給与表!$M$10)*AU68)))))))))</f>
        <v/>
      </c>
      <c r="AU68" s="392"/>
      <c r="AV68" s="357"/>
      <c r="AW68" s="357"/>
      <c r="AX68" s="357"/>
      <c r="AY68" s="227" t="str">
        <f t="shared" si="6"/>
        <v/>
      </c>
      <c r="AZ68" s="224" t="str">
        <f>IF(給与表!$T$4&gt;AZ$2,"",IF($H68&lt;AZ$2,"",IF($E68&gt;AZ$2,"",IF($E68=AZ$2,IF($I68=給与表!$J$12,給与表!$J$13,IF($I68=給与表!$K$12,給与表!$K$13,IF($I68=給与表!$L$12,給与表!$L$13,給与表!$M$13*BA68))),IF($E68&lt;AZ$2,IF(AT68="",IF($I68=給与表!$J$12,SUMIFS(給与表!$P$13:$P$52,給与表!$B$13:$B$52,AZ$2-$E68)+給与表!$J$10*(AZ$2-給与表!$T$4+1),IF($I68=給与表!$K$12,SUMIFS(給与表!$Q$13:$Q$52,給与表!$B$13:$B$52,AZ$2-$E68)+給与表!$K$10*(AZ$2-給与表!$T$4+1),IF($I68=給与表!$L$12,SUMIFS(給与表!$R$13:$R$52,給与表!$B$13:$B$52,AZ$2-$E68)+給与表!$L$10*(AZ$2-給与表!$T$4+1),(SUMIFS(給与表!$S$13:$S$52,給与表!$B$13:$B$52,AZ$2-$E68)+給与表!$M$10*(AZ$2-給与表!$T$4+1))*BA68))),IF($I68=給与表!$J$12,AT68+給与表!$J$10*(AZ$2-給与表!$T$4+1),IF($I68=給与表!$K$12,AT68+給与表!$K$10*(AZ$2-給与表!$T$4+1),IF($I68=給与表!$L$12,AT68+給与表!$L$10*(AZ$2-給与表!$T$4+1),(AT68/AU68+給与表!$M$10)*BA68)))))))))</f>
        <v/>
      </c>
      <c r="BA68" s="392"/>
      <c r="BB68" s="357"/>
      <c r="BC68" s="357"/>
      <c r="BD68" s="357"/>
      <c r="BE68" s="227" t="str">
        <f t="shared" si="7"/>
        <v/>
      </c>
      <c r="BF68" s="224" t="str">
        <f>IF(給与表!$T$4&gt;BF$2,"",IF($H68&lt;BF$2,"",IF($E68&gt;BF$2,"",IF($E68=BF$2,IF($I68=給与表!$J$12,給与表!$J$13,IF($I68=給与表!$K$12,給与表!$K$13,IF($I68=給与表!$L$12,給与表!$L$13,給与表!$M$13*BG68))),IF($E68&lt;BF$2,IF(AZ68="",IF($I68=給与表!$J$12,SUMIFS(給与表!$P$13:$P$52,給与表!$B$13:$B$52,BF$2-$E68)+給与表!$J$10*(BF$2-給与表!$T$4+1),IF($I68=給与表!$K$12,SUMIFS(給与表!$Q$13:$Q$52,給与表!$B$13:$B$52,BF$2-$E68)+給与表!$K$10*(BF$2-給与表!$T$4+1),IF($I68=給与表!$L$12,SUMIFS(給与表!$R$13:$R$52,給与表!$B$13:$B$52,BF$2-$E68)+給与表!$L$10*(BF$2-給与表!$T$4+1),(SUMIFS(給与表!$S$13:$S$52,給与表!$B$13:$B$52,BF$2-$E68)+給与表!$M$10*(BF$2-給与表!$T$4+1))*BG68))),IF($I68=給与表!$J$12,AZ68+給与表!$J$10*(BF$2-給与表!$T$4+1),IF($I68=給与表!$K$12,AZ68+給与表!$K$10*(BF$2-給与表!$T$4+1),IF($I68=給与表!$L$12,AZ68+給与表!$L$10*(BF$2-給与表!$T$4+1),(AZ68/BA68+給与表!$M$10)*BG68)))))))))</f>
        <v/>
      </c>
      <c r="BG68" s="392"/>
      <c r="BH68" s="357"/>
      <c r="BI68" s="357"/>
      <c r="BJ68" s="357"/>
      <c r="BK68" s="227" t="str">
        <f t="shared" si="8"/>
        <v/>
      </c>
      <c r="BL68" s="224" t="str">
        <f>IF(給与表!$T$4&gt;BL$2,"",IF($H68&lt;BL$2,"",IF($E68&gt;BL$2,"",IF($E68=BL$2,IF($I68=給与表!$J$12,給与表!$J$13,IF($I68=給与表!$K$12,給与表!$K$13,IF($I68=給与表!$L$12,給与表!$L$13,給与表!$M$13*BM68))),IF($E68&lt;BL$2,IF(BF68="",IF($I68=給与表!$J$12,SUMIFS(給与表!$P$13:$P$52,給与表!$B$13:$B$52,BL$2-$E68)+給与表!$J$10*(BL$2-給与表!$T$4+1),IF($I68=給与表!$K$12,SUMIFS(給与表!$Q$13:$Q$52,給与表!$B$13:$B$52,BL$2-$E68)+給与表!$K$10*(BL$2-給与表!$T$4+1),IF($I68=給与表!$L$12,SUMIFS(給与表!$R$13:$R$52,給与表!$B$13:$B$52,BL$2-$E68)+給与表!$L$10*(BL$2-給与表!$T$4+1),(SUMIFS(給与表!$S$13:$S$52,給与表!$B$13:$B$52,BL$2-$E68)+給与表!$M$10*(BL$2-給与表!$T$4+1))*BM68))),IF($I68=給与表!$J$12,BF68+給与表!$J$10*(BL$2-給与表!$T$4+1),IF($I68=給与表!$K$12,BF68+給与表!$K$10*(BL$2-給与表!$T$4+1),IF($I68=給与表!$L$12,BF68+給与表!$L$10*(BL$2-給与表!$T$4+1),(BF68/BG68+給与表!$M$10)*BM68)))))))))</f>
        <v/>
      </c>
      <c r="BM68" s="392"/>
      <c r="BN68" s="357"/>
      <c r="BO68" s="357"/>
      <c r="BP68" s="357"/>
      <c r="BQ68" s="227" t="str">
        <f t="shared" si="9"/>
        <v/>
      </c>
    </row>
    <row r="69" spans="1:69">
      <c r="A69" s="20">
        <f t="shared" si="10"/>
        <v>64</v>
      </c>
      <c r="B69" s="359"/>
      <c r="C69" s="358"/>
      <c r="D69" s="359"/>
      <c r="E69" s="6" t="str">
        <f t="shared" si="11"/>
        <v/>
      </c>
      <c r="F69" s="359"/>
      <c r="G69" s="359"/>
      <c r="H69" s="6" t="str">
        <f t="shared" si="12"/>
        <v/>
      </c>
      <c r="I69" s="361"/>
      <c r="J69" s="224" t="str">
        <f>IF(給与表!$T$4&gt;J$2,"",IF($H69&lt;J$2,"",IF($E69&gt;J$2,"",IF($E69=J$2,IF($I69=給与表!$J$12,給与表!$J$13,IF($I69=給与表!$K$12,給与表!$K$13,IF($I69=給与表!$L$12,給与表!$L$13,給与表!$M$13*K69))),IF($E69&lt;J$2,IF($I69=給与表!$J$12,SUMIFS(給与表!$P$13:$P$52,給与表!$B$13:$B$52,J$2-$E69)+給与表!$J$10*(J$2-給与表!$T$4+1),IF($I69=給与表!$K$12,SUMIFS(給与表!$Q$13:$Q$52,給与表!$B$13:$B$52,J$2-$E69)+給与表!$K$10*(J$2-給与表!$T$4+1),IF($I69=給与表!$L$12,SUMIFS(給与表!$R$13:$R$52,給与表!$B$13:$B$52,J$2-$E69)+給与表!$L$10*(J$2-給与表!$T$4+1),(SUMIFS(給与表!$S$13:$S$52,給与表!$B$13:$B$52,J$2-$E69)+給与表!$M$10*(J$2-給与表!$T$4+1))*K69))))))))</f>
        <v/>
      </c>
      <c r="K69" s="392"/>
      <c r="L69" s="357"/>
      <c r="M69" s="357"/>
      <c r="N69" s="357"/>
      <c r="O69" s="227" t="str">
        <f t="shared" si="0"/>
        <v/>
      </c>
      <c r="P69" s="224" t="str">
        <f>IF(給与表!$T$4&gt;P$2,"",IF($H69&lt;P$2,"",IF($E69&gt;P$2,"",IF($E69=P$2,IF($I69=給与表!$J$12,給与表!$J$13,IF($I69=給与表!$K$12,給与表!$K$13,IF($I69=給与表!$L$12,給与表!$L$13,給与表!$M$13*Q69))),IF($E69&lt;P$2,IF(J69="",IF($I69=給与表!$J$12,SUMIFS(給与表!$P$13:$P$52,給与表!$B$13:$B$52,P$2-$E69)+給与表!$J$10*(P$2-給与表!$T$4+1),IF($I69=給与表!$K$12,SUMIFS(給与表!$Q$13:$Q$52,給与表!$B$13:$B$52,P$2-$E69)+給与表!$K$10*(P$2-給与表!$T$4+1),IF($I69=給与表!$L$12,SUMIFS(給与表!$R$13:$R$52,給与表!$B$13:$B$52,P$2-$E69)+給与表!$L$10*(P$2-給与表!$T$4+1),(SUMIFS(給与表!$S$13:$S$52,給与表!$B$13:$B$52,P$2-$E69)+給与表!$M$10*(P$2-給与表!$T$4+1))*Q69))),IF($I69=給与表!$J$12,J69+給与表!$J$10*(P$2-給与表!$T$4+1),IF($I69=給与表!$K$12,J69+給与表!$K$10*(P$2-給与表!$T$4+1),IF($I69=給与表!$L$12,J69+給与表!$L$10*(P$2-給与表!$T$4+1),(J69/K69+給与表!$M$10)*Q69)))))))))</f>
        <v/>
      </c>
      <c r="Q69" s="392"/>
      <c r="R69" s="357"/>
      <c r="S69" s="357"/>
      <c r="T69" s="357"/>
      <c r="U69" s="227" t="str">
        <f t="shared" si="1"/>
        <v/>
      </c>
      <c r="V69" s="224" t="str">
        <f>IF(給与表!$T$4&gt;V$2,"",IF($H69&lt;V$2,"",IF($E69&gt;V$2,"",IF($E69=V$2,IF($I69=給与表!$J$12,給与表!$J$13,IF($I69=給与表!$K$12,給与表!$K$13,IF($I69=給与表!$L$12,給与表!$L$13,給与表!$M$13*W69))),IF($E69&lt;V$2,IF(P69="",IF($I69=給与表!$J$12,SUMIFS(給与表!$P$13:$P$52,給与表!$B$13:$B$52,V$2-$E69)+給与表!$J$10*(V$2-給与表!$T$4+1),IF($I69=給与表!$K$12,SUMIFS(給与表!$Q$13:$Q$52,給与表!$B$13:$B$52,V$2-$E69)+給与表!$K$10*(V$2-給与表!$T$4+1),IF($I69=給与表!$L$12,SUMIFS(給与表!$R$13:$R$52,給与表!$B$13:$B$52,V$2-$E69)+給与表!$L$10*(V$2-給与表!$T$4+1),(SUMIFS(給与表!$S$13:$S$52,給与表!$B$13:$B$52,V$2-$E69)+給与表!$M$10*(V$2-給与表!$T$4+1))*W69))),IF($I69=給与表!$J$12,P69+給与表!$J$10*(V$2-給与表!$T$4+1),IF($I69=給与表!$K$12,P69+給与表!$K$10*(V$2-給与表!$T$4+1),IF($I69=給与表!$L$12,P69+給与表!$L$10*(V$2-給与表!$T$4+1),(P69/Q69+給与表!$M$10)*W69)))))))))</f>
        <v/>
      </c>
      <c r="W69" s="392"/>
      <c r="X69" s="357"/>
      <c r="Y69" s="357"/>
      <c r="Z69" s="357"/>
      <c r="AA69" s="227" t="str">
        <f t="shared" si="2"/>
        <v/>
      </c>
      <c r="AB69" s="224" t="str">
        <f>IF(給与表!$T$4&gt;AB$2,"",IF($H69&lt;AB$2,"",IF($E69&gt;AB$2,"",IF($E69=AB$2,IF($I69=給与表!$J$12,給与表!$J$13,IF($I69=給与表!$K$12,給与表!$K$13,IF($I69=給与表!$L$12,給与表!$L$13,給与表!$M$13*AC69))),IF($E69&lt;AB$2,IF(V69="",IF($I69=給与表!$J$12,SUMIFS(給与表!$P$13:$P$52,給与表!$B$13:$B$52,AB$2-$E69)+給与表!$J$10*(AB$2-給与表!$T$4+1),IF($I69=給与表!$K$12,SUMIFS(給与表!$Q$13:$Q$52,給与表!$B$13:$B$52,AB$2-$E69)+給与表!$K$10*(AB$2-給与表!$T$4+1),IF($I69=給与表!$L$12,SUMIFS(給与表!$R$13:$R$52,給与表!$B$13:$B$52,AB$2-$E69)+給与表!$L$10*(AB$2-給与表!$T$4+1),(SUMIFS(給与表!$S$13:$S$52,給与表!$B$13:$B$52,AB$2-$E69)+給与表!$M$10*(AB$2-給与表!$T$4+1))*AC69))),IF($I69=給与表!$J$12,V69+給与表!$J$10*(AB$2-給与表!$T$4+1),IF($I69=給与表!$K$12,V69+給与表!$K$10*(AB$2-給与表!$T$4+1),IF($I69=給与表!$L$12,V69+給与表!$L$10*(AB$2-給与表!$T$4+1),(V69/W69+給与表!$M$10)*AC69)))))))))</f>
        <v/>
      </c>
      <c r="AC69" s="392"/>
      <c r="AD69" s="357"/>
      <c r="AE69" s="357"/>
      <c r="AF69" s="357"/>
      <c r="AG69" s="227" t="str">
        <f t="shared" si="3"/>
        <v/>
      </c>
      <c r="AH69" s="224" t="str">
        <f>IF(給与表!$T$4&gt;AH$2,"",IF($H69&lt;AH$2,"",IF($E69&gt;AH$2,"",IF($E69=AH$2,IF($I69=給与表!$J$12,給与表!$J$13,IF($I69=給与表!$K$12,給与表!$K$13,IF($I69=給与表!$L$12,給与表!$L$13,給与表!$M$13*AI69))),IF($E69&lt;AH$2,IF(AB69="",IF($I69=給与表!$J$12,SUMIFS(給与表!$P$13:$P$52,給与表!$B$13:$B$52,AH$2-$E69)+給与表!$J$10*(AH$2-給与表!$T$4+1),IF($I69=給与表!$K$12,SUMIFS(給与表!$Q$13:$Q$52,給与表!$B$13:$B$52,AH$2-$E69)+給与表!$K$10*(AH$2-給与表!$T$4+1),IF($I69=給与表!$L$12,SUMIFS(給与表!$R$13:$R$52,給与表!$B$13:$B$52,AH$2-$E69)+給与表!$L$10*(AH$2-給与表!$T$4+1),(SUMIFS(給与表!$S$13:$S$52,給与表!$B$13:$B$52,AH$2-$E69)+給与表!$M$10*(AH$2-給与表!$T$4+1))*AI69))),IF($I69=給与表!$J$12,AB69+給与表!$J$10*(AH$2-給与表!$T$4+1),IF($I69=給与表!$K$12,AB69+給与表!$K$10*(AH$2-給与表!$T$4+1),IF($I69=給与表!$L$12,AB69+給与表!$L$10*(AH$2-給与表!$T$4+1),(AB69/AC69+給与表!$M$10)*AI69)))))))))</f>
        <v/>
      </c>
      <c r="AI69" s="392"/>
      <c r="AJ69" s="357"/>
      <c r="AK69" s="357"/>
      <c r="AL69" s="357"/>
      <c r="AM69" s="227" t="str">
        <f t="shared" si="4"/>
        <v/>
      </c>
      <c r="AN69" s="224" t="str">
        <f>IF(給与表!$T$4&gt;AN$2,"",IF($H69&lt;AN$2,"",IF($E69&gt;AN$2,"",IF($E69=AN$2,IF($I69=給与表!$J$12,給与表!$J$13,IF($I69=給与表!$K$12,給与表!$K$13,IF($I69=給与表!$L$12,給与表!$L$13,給与表!$M$13*AO69))),IF($E69&lt;AN$2,IF(AH69="",IF($I69=給与表!$J$12,SUMIFS(給与表!$P$13:$P$52,給与表!$B$13:$B$52,AN$2-$E69)+給与表!$J$10*(AN$2-給与表!$T$4+1),IF($I69=給与表!$K$12,SUMIFS(給与表!$Q$13:$Q$52,給与表!$B$13:$B$52,AN$2-$E69)+給与表!$K$10*(AN$2-給与表!$T$4+1),IF($I69=給与表!$L$12,SUMIFS(給与表!$R$13:$R$52,給与表!$B$13:$B$52,AN$2-$E69)+給与表!$L$10*(AN$2-給与表!$T$4+1),(SUMIFS(給与表!$S$13:$S$52,給与表!$B$13:$B$52,AN$2-$E69)+給与表!$M$10*(AN$2-給与表!$T$4+1))*AO69))),IF($I69=給与表!$J$12,AH69+給与表!$J$10*(AN$2-給与表!$T$4+1),IF($I69=給与表!$K$12,AH69+給与表!$K$10*(AN$2-給与表!$T$4+1),IF($I69=給与表!$L$12,AH69+給与表!$L$10*(AN$2-給与表!$T$4+1),(AH69/AI69+給与表!$M$10)*AO69)))))))))</f>
        <v/>
      </c>
      <c r="AO69" s="392"/>
      <c r="AP69" s="357"/>
      <c r="AQ69" s="357"/>
      <c r="AR69" s="357"/>
      <c r="AS69" s="227" t="str">
        <f t="shared" si="5"/>
        <v/>
      </c>
      <c r="AT69" s="224" t="str">
        <f>IF(給与表!$T$4&gt;AT$2,"",IF($H69&lt;AT$2,"",IF($E69&gt;AT$2,"",IF($E69=AT$2,IF($I69=給与表!$J$12,給与表!$J$13,IF($I69=給与表!$K$12,給与表!$K$13,IF($I69=給与表!$L$12,給与表!$L$13,給与表!$M$13*AU69))),IF($E69&lt;AT$2,IF(AN69="",IF($I69=給与表!$J$12,SUMIFS(給与表!$P$13:$P$52,給与表!$B$13:$B$52,AT$2-$E69)+給与表!$J$10*(AT$2-給与表!$T$4+1),IF($I69=給与表!$K$12,SUMIFS(給与表!$Q$13:$Q$52,給与表!$B$13:$B$52,AT$2-$E69)+給与表!$K$10*(AT$2-給与表!$T$4+1),IF($I69=給与表!$L$12,SUMIFS(給与表!$R$13:$R$52,給与表!$B$13:$B$52,AT$2-$E69)+給与表!$L$10*(AT$2-給与表!$T$4+1),(SUMIFS(給与表!$S$13:$S$52,給与表!$B$13:$B$52,AT$2-$E69)+給与表!$M$10*(AT$2-給与表!$T$4+1))*AU69))),IF($I69=給与表!$J$12,AN69+給与表!$J$10*(AT$2-給与表!$T$4+1),IF($I69=給与表!$K$12,AN69+給与表!$K$10*(AT$2-給与表!$T$4+1),IF($I69=給与表!$L$12,AN69+給与表!$L$10*(AT$2-給与表!$T$4+1),(AN69/AO69+給与表!$M$10)*AU69)))))))))</f>
        <v/>
      </c>
      <c r="AU69" s="392"/>
      <c r="AV69" s="357"/>
      <c r="AW69" s="357"/>
      <c r="AX69" s="357"/>
      <c r="AY69" s="227" t="str">
        <f t="shared" si="6"/>
        <v/>
      </c>
      <c r="AZ69" s="224" t="str">
        <f>IF(給与表!$T$4&gt;AZ$2,"",IF($H69&lt;AZ$2,"",IF($E69&gt;AZ$2,"",IF($E69=AZ$2,IF($I69=給与表!$J$12,給与表!$J$13,IF($I69=給与表!$K$12,給与表!$K$13,IF($I69=給与表!$L$12,給与表!$L$13,給与表!$M$13*BA69))),IF($E69&lt;AZ$2,IF(AT69="",IF($I69=給与表!$J$12,SUMIFS(給与表!$P$13:$P$52,給与表!$B$13:$B$52,AZ$2-$E69)+給与表!$J$10*(AZ$2-給与表!$T$4+1),IF($I69=給与表!$K$12,SUMIFS(給与表!$Q$13:$Q$52,給与表!$B$13:$B$52,AZ$2-$E69)+給与表!$K$10*(AZ$2-給与表!$T$4+1),IF($I69=給与表!$L$12,SUMIFS(給与表!$R$13:$R$52,給与表!$B$13:$B$52,AZ$2-$E69)+給与表!$L$10*(AZ$2-給与表!$T$4+1),(SUMIFS(給与表!$S$13:$S$52,給与表!$B$13:$B$52,AZ$2-$E69)+給与表!$M$10*(AZ$2-給与表!$T$4+1))*BA69))),IF($I69=給与表!$J$12,AT69+給与表!$J$10*(AZ$2-給与表!$T$4+1),IF($I69=給与表!$K$12,AT69+給与表!$K$10*(AZ$2-給与表!$T$4+1),IF($I69=給与表!$L$12,AT69+給与表!$L$10*(AZ$2-給与表!$T$4+1),(AT69/AU69+給与表!$M$10)*BA69)))))))))</f>
        <v/>
      </c>
      <c r="BA69" s="392"/>
      <c r="BB69" s="357"/>
      <c r="BC69" s="357"/>
      <c r="BD69" s="357"/>
      <c r="BE69" s="227" t="str">
        <f t="shared" si="7"/>
        <v/>
      </c>
      <c r="BF69" s="224" t="str">
        <f>IF(給与表!$T$4&gt;BF$2,"",IF($H69&lt;BF$2,"",IF($E69&gt;BF$2,"",IF($E69=BF$2,IF($I69=給与表!$J$12,給与表!$J$13,IF($I69=給与表!$K$12,給与表!$K$13,IF($I69=給与表!$L$12,給与表!$L$13,給与表!$M$13*BG69))),IF($E69&lt;BF$2,IF(AZ69="",IF($I69=給与表!$J$12,SUMIFS(給与表!$P$13:$P$52,給与表!$B$13:$B$52,BF$2-$E69)+給与表!$J$10*(BF$2-給与表!$T$4+1),IF($I69=給与表!$K$12,SUMIFS(給与表!$Q$13:$Q$52,給与表!$B$13:$B$52,BF$2-$E69)+給与表!$K$10*(BF$2-給与表!$T$4+1),IF($I69=給与表!$L$12,SUMIFS(給与表!$R$13:$R$52,給与表!$B$13:$B$52,BF$2-$E69)+給与表!$L$10*(BF$2-給与表!$T$4+1),(SUMIFS(給与表!$S$13:$S$52,給与表!$B$13:$B$52,BF$2-$E69)+給与表!$M$10*(BF$2-給与表!$T$4+1))*BG69))),IF($I69=給与表!$J$12,AZ69+給与表!$J$10*(BF$2-給与表!$T$4+1),IF($I69=給与表!$K$12,AZ69+給与表!$K$10*(BF$2-給与表!$T$4+1),IF($I69=給与表!$L$12,AZ69+給与表!$L$10*(BF$2-給与表!$T$4+1),(AZ69/BA69+給与表!$M$10)*BG69)))))))))</f>
        <v/>
      </c>
      <c r="BG69" s="392"/>
      <c r="BH69" s="357"/>
      <c r="BI69" s="357"/>
      <c r="BJ69" s="357"/>
      <c r="BK69" s="227" t="str">
        <f t="shared" si="8"/>
        <v/>
      </c>
      <c r="BL69" s="224" t="str">
        <f>IF(給与表!$T$4&gt;BL$2,"",IF($H69&lt;BL$2,"",IF($E69&gt;BL$2,"",IF($E69=BL$2,IF($I69=給与表!$J$12,給与表!$J$13,IF($I69=給与表!$K$12,給与表!$K$13,IF($I69=給与表!$L$12,給与表!$L$13,給与表!$M$13*BM69))),IF($E69&lt;BL$2,IF(BF69="",IF($I69=給与表!$J$12,SUMIFS(給与表!$P$13:$P$52,給与表!$B$13:$B$52,BL$2-$E69)+給与表!$J$10*(BL$2-給与表!$T$4+1),IF($I69=給与表!$K$12,SUMIFS(給与表!$Q$13:$Q$52,給与表!$B$13:$B$52,BL$2-$E69)+給与表!$K$10*(BL$2-給与表!$T$4+1),IF($I69=給与表!$L$12,SUMIFS(給与表!$R$13:$R$52,給与表!$B$13:$B$52,BL$2-$E69)+給与表!$L$10*(BL$2-給与表!$T$4+1),(SUMIFS(給与表!$S$13:$S$52,給与表!$B$13:$B$52,BL$2-$E69)+給与表!$M$10*(BL$2-給与表!$T$4+1))*BM69))),IF($I69=給与表!$J$12,BF69+給与表!$J$10*(BL$2-給与表!$T$4+1),IF($I69=給与表!$K$12,BF69+給与表!$K$10*(BL$2-給与表!$T$4+1),IF($I69=給与表!$L$12,BF69+給与表!$L$10*(BL$2-給与表!$T$4+1),(BF69/BG69+給与表!$M$10)*BM69)))))))))</f>
        <v/>
      </c>
      <c r="BM69" s="392"/>
      <c r="BN69" s="357"/>
      <c r="BO69" s="357"/>
      <c r="BP69" s="357"/>
      <c r="BQ69" s="227" t="str">
        <f t="shared" si="9"/>
        <v/>
      </c>
    </row>
    <row r="70" spans="1:69">
      <c r="A70" s="20">
        <f t="shared" si="10"/>
        <v>65</v>
      </c>
      <c r="B70" s="359"/>
      <c r="C70" s="358"/>
      <c r="D70" s="359"/>
      <c r="E70" s="6" t="str">
        <f t="shared" si="11"/>
        <v/>
      </c>
      <c r="F70" s="359"/>
      <c r="G70" s="359"/>
      <c r="H70" s="6" t="str">
        <f t="shared" si="12"/>
        <v/>
      </c>
      <c r="I70" s="361"/>
      <c r="J70" s="224" t="str">
        <f>IF(給与表!$T$4&gt;J$2,"",IF($H70&lt;J$2,"",IF($E70&gt;J$2,"",IF($E70=J$2,IF($I70=給与表!$J$12,給与表!$J$13,IF($I70=給与表!$K$12,給与表!$K$13,IF($I70=給与表!$L$12,給与表!$L$13,給与表!$M$13*K70))),IF($E70&lt;J$2,IF($I70=給与表!$J$12,SUMIFS(給与表!$P$13:$P$52,給与表!$B$13:$B$52,J$2-$E70)+給与表!$J$10*(J$2-給与表!$T$4+1),IF($I70=給与表!$K$12,SUMIFS(給与表!$Q$13:$Q$52,給与表!$B$13:$B$52,J$2-$E70)+給与表!$K$10*(J$2-給与表!$T$4+1),IF($I70=給与表!$L$12,SUMIFS(給与表!$R$13:$R$52,給与表!$B$13:$B$52,J$2-$E70)+給与表!$L$10*(J$2-給与表!$T$4+1),(SUMIFS(給与表!$S$13:$S$52,給与表!$B$13:$B$52,J$2-$E70)+給与表!$M$10*(J$2-給与表!$T$4+1))*K70))))))))</f>
        <v/>
      </c>
      <c r="K70" s="392"/>
      <c r="L70" s="357"/>
      <c r="M70" s="357"/>
      <c r="N70" s="357"/>
      <c r="O70" s="227" t="str">
        <f t="shared" ref="O70:O105" si="13">IF(I70&lt;&gt;"時給",IFERROR((L70-J70+M70)*12+N70,""),IFERROR((L70-J70+M70)*12+N70,""))</f>
        <v/>
      </c>
      <c r="P70" s="224" t="str">
        <f>IF(給与表!$T$4&gt;P$2,"",IF($H70&lt;P$2,"",IF($E70&gt;P$2,"",IF($E70=P$2,IF($I70=給与表!$J$12,給与表!$J$13,IF($I70=給与表!$K$12,給与表!$K$13,IF($I70=給与表!$L$12,給与表!$L$13,給与表!$M$13*Q70))),IF($E70&lt;P$2,IF(J70="",IF($I70=給与表!$J$12,SUMIFS(給与表!$P$13:$P$52,給与表!$B$13:$B$52,P$2-$E70)+給与表!$J$10*(P$2-給与表!$T$4+1),IF($I70=給与表!$K$12,SUMIFS(給与表!$Q$13:$Q$52,給与表!$B$13:$B$52,P$2-$E70)+給与表!$K$10*(P$2-給与表!$T$4+1),IF($I70=給与表!$L$12,SUMIFS(給与表!$R$13:$R$52,給与表!$B$13:$B$52,P$2-$E70)+給与表!$L$10*(P$2-給与表!$T$4+1),(SUMIFS(給与表!$S$13:$S$52,給与表!$B$13:$B$52,P$2-$E70)+給与表!$M$10*(P$2-給与表!$T$4+1))*Q70))),IF($I70=給与表!$J$12,J70+給与表!$J$10*(P$2-給与表!$T$4+1),IF($I70=給与表!$K$12,J70+給与表!$K$10*(P$2-給与表!$T$4+1),IF($I70=給与表!$L$12,J70+給与表!$L$10*(P$2-給与表!$T$4+1),(J70/K70+給与表!$M$10)*Q70)))))))))</f>
        <v/>
      </c>
      <c r="Q70" s="392"/>
      <c r="R70" s="357"/>
      <c r="S70" s="357"/>
      <c r="T70" s="357"/>
      <c r="U70" s="227" t="str">
        <f t="shared" ref="U70:U105" si="14">IF(O70&lt;&gt;"時給",IFERROR((R70-P70+S70)*12+T70,""),IFERROR((R70-P70+S70)*12+T70,""))</f>
        <v/>
      </c>
      <c r="V70" s="224" t="str">
        <f>IF(給与表!$T$4&gt;V$2,"",IF($H70&lt;V$2,"",IF($E70&gt;V$2,"",IF($E70=V$2,IF($I70=給与表!$J$12,給与表!$J$13,IF($I70=給与表!$K$12,給与表!$K$13,IF($I70=給与表!$L$12,給与表!$L$13,給与表!$M$13*W70))),IF($E70&lt;V$2,IF(P70="",IF($I70=給与表!$J$12,SUMIFS(給与表!$P$13:$P$52,給与表!$B$13:$B$52,V$2-$E70)+給与表!$J$10*(V$2-給与表!$T$4+1),IF($I70=給与表!$K$12,SUMIFS(給与表!$Q$13:$Q$52,給与表!$B$13:$B$52,V$2-$E70)+給与表!$K$10*(V$2-給与表!$T$4+1),IF($I70=給与表!$L$12,SUMIFS(給与表!$R$13:$R$52,給与表!$B$13:$B$52,V$2-$E70)+給与表!$L$10*(V$2-給与表!$T$4+1),(SUMIFS(給与表!$S$13:$S$52,給与表!$B$13:$B$52,V$2-$E70)+給与表!$M$10*(V$2-給与表!$T$4+1))*W70))),IF($I70=給与表!$J$12,P70+給与表!$J$10*(V$2-給与表!$T$4+1),IF($I70=給与表!$K$12,P70+給与表!$K$10*(V$2-給与表!$T$4+1),IF($I70=給与表!$L$12,P70+給与表!$L$10*(V$2-給与表!$T$4+1),(P70/Q70+給与表!$M$10)*W70)))))))))</f>
        <v/>
      </c>
      <c r="W70" s="392"/>
      <c r="X70" s="357"/>
      <c r="Y70" s="357"/>
      <c r="Z70" s="357"/>
      <c r="AA70" s="227" t="str">
        <f t="shared" ref="AA70:AA105" si="15">IF(U70&lt;&gt;"時給",IFERROR((X70-V70+Y70)*12+Z70,""),IFERROR((X70-V70+Y70)*12+Z70,""))</f>
        <v/>
      </c>
      <c r="AB70" s="224" t="str">
        <f>IF(給与表!$T$4&gt;AB$2,"",IF($H70&lt;AB$2,"",IF($E70&gt;AB$2,"",IF($E70=AB$2,IF($I70=給与表!$J$12,給与表!$J$13,IF($I70=給与表!$K$12,給与表!$K$13,IF($I70=給与表!$L$12,給与表!$L$13,給与表!$M$13*AC70))),IF($E70&lt;AB$2,IF(V70="",IF($I70=給与表!$J$12,SUMIFS(給与表!$P$13:$P$52,給与表!$B$13:$B$52,AB$2-$E70)+給与表!$J$10*(AB$2-給与表!$T$4+1),IF($I70=給与表!$K$12,SUMIFS(給与表!$Q$13:$Q$52,給与表!$B$13:$B$52,AB$2-$E70)+給与表!$K$10*(AB$2-給与表!$T$4+1),IF($I70=給与表!$L$12,SUMIFS(給与表!$R$13:$R$52,給与表!$B$13:$B$52,AB$2-$E70)+給与表!$L$10*(AB$2-給与表!$T$4+1),(SUMIFS(給与表!$S$13:$S$52,給与表!$B$13:$B$52,AB$2-$E70)+給与表!$M$10*(AB$2-給与表!$T$4+1))*AC70))),IF($I70=給与表!$J$12,V70+給与表!$J$10*(AB$2-給与表!$T$4+1),IF($I70=給与表!$K$12,V70+給与表!$K$10*(AB$2-給与表!$T$4+1),IF($I70=給与表!$L$12,V70+給与表!$L$10*(AB$2-給与表!$T$4+1),(V70/W70+給与表!$M$10)*AC70)))))))))</f>
        <v/>
      </c>
      <c r="AC70" s="392"/>
      <c r="AD70" s="357"/>
      <c r="AE70" s="357"/>
      <c r="AF70" s="357"/>
      <c r="AG70" s="227" t="str">
        <f t="shared" ref="AG70:AG105" si="16">IF(AA70&lt;&gt;"時給",IFERROR((AD70-AB70+AE70)*12+AF70,""),IFERROR((AD70-AB70+AE70)*12+AF70,""))</f>
        <v/>
      </c>
      <c r="AH70" s="224" t="str">
        <f>IF(給与表!$T$4&gt;AH$2,"",IF($H70&lt;AH$2,"",IF($E70&gt;AH$2,"",IF($E70=AH$2,IF($I70=給与表!$J$12,給与表!$J$13,IF($I70=給与表!$K$12,給与表!$K$13,IF($I70=給与表!$L$12,給与表!$L$13,給与表!$M$13*AI70))),IF($E70&lt;AH$2,IF(AB70="",IF($I70=給与表!$J$12,SUMIFS(給与表!$P$13:$P$52,給与表!$B$13:$B$52,AH$2-$E70)+給与表!$J$10*(AH$2-給与表!$T$4+1),IF($I70=給与表!$K$12,SUMIFS(給与表!$Q$13:$Q$52,給与表!$B$13:$B$52,AH$2-$E70)+給与表!$K$10*(AH$2-給与表!$T$4+1),IF($I70=給与表!$L$12,SUMIFS(給与表!$R$13:$R$52,給与表!$B$13:$B$52,AH$2-$E70)+給与表!$L$10*(AH$2-給与表!$T$4+1),(SUMIFS(給与表!$S$13:$S$52,給与表!$B$13:$B$52,AH$2-$E70)+給与表!$M$10*(AH$2-給与表!$T$4+1))*AI70))),IF($I70=給与表!$J$12,AB70+給与表!$J$10*(AH$2-給与表!$T$4+1),IF($I70=給与表!$K$12,AB70+給与表!$K$10*(AH$2-給与表!$T$4+1),IF($I70=給与表!$L$12,AB70+給与表!$L$10*(AH$2-給与表!$T$4+1),(AB70/AC70+給与表!$M$10)*AI70)))))))))</f>
        <v/>
      </c>
      <c r="AI70" s="392"/>
      <c r="AJ70" s="357"/>
      <c r="AK70" s="357"/>
      <c r="AL70" s="357"/>
      <c r="AM70" s="227" t="str">
        <f t="shared" ref="AM70:AM105" si="17">IF(AG70&lt;&gt;"時給",IFERROR((AJ70-AH70+AK70)*12+AL70,""),IFERROR((AJ70-AH70+AK70)*12+AL70,""))</f>
        <v/>
      </c>
      <c r="AN70" s="224" t="str">
        <f>IF(給与表!$T$4&gt;AN$2,"",IF($H70&lt;AN$2,"",IF($E70&gt;AN$2,"",IF($E70=AN$2,IF($I70=給与表!$J$12,給与表!$J$13,IF($I70=給与表!$K$12,給与表!$K$13,IF($I70=給与表!$L$12,給与表!$L$13,給与表!$M$13*AO70))),IF($E70&lt;AN$2,IF(AH70="",IF($I70=給与表!$J$12,SUMIFS(給与表!$P$13:$P$52,給与表!$B$13:$B$52,AN$2-$E70)+給与表!$J$10*(AN$2-給与表!$T$4+1),IF($I70=給与表!$K$12,SUMIFS(給与表!$Q$13:$Q$52,給与表!$B$13:$B$52,AN$2-$E70)+給与表!$K$10*(AN$2-給与表!$T$4+1),IF($I70=給与表!$L$12,SUMIFS(給与表!$R$13:$R$52,給与表!$B$13:$B$52,AN$2-$E70)+給与表!$L$10*(AN$2-給与表!$T$4+1),(SUMIFS(給与表!$S$13:$S$52,給与表!$B$13:$B$52,AN$2-$E70)+給与表!$M$10*(AN$2-給与表!$T$4+1))*AO70))),IF($I70=給与表!$J$12,AH70+給与表!$J$10*(AN$2-給与表!$T$4+1),IF($I70=給与表!$K$12,AH70+給与表!$K$10*(AN$2-給与表!$T$4+1),IF($I70=給与表!$L$12,AH70+給与表!$L$10*(AN$2-給与表!$T$4+1),(AH70/AI70+給与表!$M$10)*AO70)))))))))</f>
        <v/>
      </c>
      <c r="AO70" s="392"/>
      <c r="AP70" s="357"/>
      <c r="AQ70" s="357"/>
      <c r="AR70" s="357"/>
      <c r="AS70" s="227" t="str">
        <f t="shared" ref="AS70:AS105" si="18">IF(AM70&lt;&gt;"時給",IFERROR((AP70-AN70+AQ70)*12+AR70,""),IFERROR((AP70-AN70+AQ70)*12+AR70,""))</f>
        <v/>
      </c>
      <c r="AT70" s="224" t="str">
        <f>IF(給与表!$T$4&gt;AT$2,"",IF($H70&lt;AT$2,"",IF($E70&gt;AT$2,"",IF($E70=AT$2,IF($I70=給与表!$J$12,給与表!$J$13,IF($I70=給与表!$K$12,給与表!$K$13,IF($I70=給与表!$L$12,給与表!$L$13,給与表!$M$13*AU70))),IF($E70&lt;AT$2,IF(AN70="",IF($I70=給与表!$J$12,SUMIFS(給与表!$P$13:$P$52,給与表!$B$13:$B$52,AT$2-$E70)+給与表!$J$10*(AT$2-給与表!$T$4+1),IF($I70=給与表!$K$12,SUMIFS(給与表!$Q$13:$Q$52,給与表!$B$13:$B$52,AT$2-$E70)+給与表!$K$10*(AT$2-給与表!$T$4+1),IF($I70=給与表!$L$12,SUMIFS(給与表!$R$13:$R$52,給与表!$B$13:$B$52,AT$2-$E70)+給与表!$L$10*(AT$2-給与表!$T$4+1),(SUMIFS(給与表!$S$13:$S$52,給与表!$B$13:$B$52,AT$2-$E70)+給与表!$M$10*(AT$2-給与表!$T$4+1))*AU70))),IF($I70=給与表!$J$12,AN70+給与表!$J$10*(AT$2-給与表!$T$4+1),IF($I70=給与表!$K$12,AN70+給与表!$K$10*(AT$2-給与表!$T$4+1),IF($I70=給与表!$L$12,AN70+給与表!$L$10*(AT$2-給与表!$T$4+1),(AN70/AO70+給与表!$M$10)*AU70)))))))))</f>
        <v/>
      </c>
      <c r="AU70" s="392"/>
      <c r="AV70" s="357"/>
      <c r="AW70" s="357"/>
      <c r="AX70" s="357"/>
      <c r="AY70" s="227" t="str">
        <f t="shared" ref="AY70:AY105" si="19">IF(AS70&lt;&gt;"時給",IFERROR((AV70-AT70+AW70)*12+AX70,""),IFERROR((AV70-AT70+AW70)*12+AX70,""))</f>
        <v/>
      </c>
      <c r="AZ70" s="224" t="str">
        <f>IF(給与表!$T$4&gt;AZ$2,"",IF($H70&lt;AZ$2,"",IF($E70&gt;AZ$2,"",IF($E70=AZ$2,IF($I70=給与表!$J$12,給与表!$J$13,IF($I70=給与表!$K$12,給与表!$K$13,IF($I70=給与表!$L$12,給与表!$L$13,給与表!$M$13*BA70))),IF($E70&lt;AZ$2,IF(AT70="",IF($I70=給与表!$J$12,SUMIFS(給与表!$P$13:$P$52,給与表!$B$13:$B$52,AZ$2-$E70)+給与表!$J$10*(AZ$2-給与表!$T$4+1),IF($I70=給与表!$K$12,SUMIFS(給与表!$Q$13:$Q$52,給与表!$B$13:$B$52,AZ$2-$E70)+給与表!$K$10*(AZ$2-給与表!$T$4+1),IF($I70=給与表!$L$12,SUMIFS(給与表!$R$13:$R$52,給与表!$B$13:$B$52,AZ$2-$E70)+給与表!$L$10*(AZ$2-給与表!$T$4+1),(SUMIFS(給与表!$S$13:$S$52,給与表!$B$13:$B$52,AZ$2-$E70)+給与表!$M$10*(AZ$2-給与表!$T$4+1))*BA70))),IF($I70=給与表!$J$12,AT70+給与表!$J$10*(AZ$2-給与表!$T$4+1),IF($I70=給与表!$K$12,AT70+給与表!$K$10*(AZ$2-給与表!$T$4+1),IF($I70=給与表!$L$12,AT70+給与表!$L$10*(AZ$2-給与表!$T$4+1),(AT70/AU70+給与表!$M$10)*BA70)))))))))</f>
        <v/>
      </c>
      <c r="BA70" s="392"/>
      <c r="BB70" s="357"/>
      <c r="BC70" s="357"/>
      <c r="BD70" s="357"/>
      <c r="BE70" s="227" t="str">
        <f t="shared" ref="BE70:BE105" si="20">IF(AY70&lt;&gt;"時給",IFERROR((BB70-AZ70+BC70)*12+BD70,""),IFERROR((BB70-AZ70+BC70)*12+BD70,""))</f>
        <v/>
      </c>
      <c r="BF70" s="224" t="str">
        <f>IF(給与表!$T$4&gt;BF$2,"",IF($H70&lt;BF$2,"",IF($E70&gt;BF$2,"",IF($E70=BF$2,IF($I70=給与表!$J$12,給与表!$J$13,IF($I70=給与表!$K$12,給与表!$K$13,IF($I70=給与表!$L$12,給与表!$L$13,給与表!$M$13*BG70))),IF($E70&lt;BF$2,IF(AZ70="",IF($I70=給与表!$J$12,SUMIFS(給与表!$P$13:$P$52,給与表!$B$13:$B$52,BF$2-$E70)+給与表!$J$10*(BF$2-給与表!$T$4+1),IF($I70=給与表!$K$12,SUMIFS(給与表!$Q$13:$Q$52,給与表!$B$13:$B$52,BF$2-$E70)+給与表!$K$10*(BF$2-給与表!$T$4+1),IF($I70=給与表!$L$12,SUMIFS(給与表!$R$13:$R$52,給与表!$B$13:$B$52,BF$2-$E70)+給与表!$L$10*(BF$2-給与表!$T$4+1),(SUMIFS(給与表!$S$13:$S$52,給与表!$B$13:$B$52,BF$2-$E70)+給与表!$M$10*(BF$2-給与表!$T$4+1))*BG70))),IF($I70=給与表!$J$12,AZ70+給与表!$J$10*(BF$2-給与表!$T$4+1),IF($I70=給与表!$K$12,AZ70+給与表!$K$10*(BF$2-給与表!$T$4+1),IF($I70=給与表!$L$12,AZ70+給与表!$L$10*(BF$2-給与表!$T$4+1),(AZ70/BA70+給与表!$M$10)*BG70)))))))))</f>
        <v/>
      </c>
      <c r="BG70" s="392"/>
      <c r="BH70" s="357"/>
      <c r="BI70" s="357"/>
      <c r="BJ70" s="357"/>
      <c r="BK70" s="227" t="str">
        <f t="shared" ref="BK70:BK105" si="21">IF(BE70&lt;&gt;"時給",IFERROR((BH70-BF70+BI70)*12+BJ70,""),IFERROR((BH70-BF70+BI70)*12+BJ70,""))</f>
        <v/>
      </c>
      <c r="BL70" s="224" t="str">
        <f>IF(給与表!$T$4&gt;BL$2,"",IF($H70&lt;BL$2,"",IF($E70&gt;BL$2,"",IF($E70=BL$2,IF($I70=給与表!$J$12,給与表!$J$13,IF($I70=給与表!$K$12,給与表!$K$13,IF($I70=給与表!$L$12,給与表!$L$13,給与表!$M$13*BM70))),IF($E70&lt;BL$2,IF(BF70="",IF($I70=給与表!$J$12,SUMIFS(給与表!$P$13:$P$52,給与表!$B$13:$B$52,BL$2-$E70)+給与表!$J$10*(BL$2-給与表!$T$4+1),IF($I70=給与表!$K$12,SUMIFS(給与表!$Q$13:$Q$52,給与表!$B$13:$B$52,BL$2-$E70)+給与表!$K$10*(BL$2-給与表!$T$4+1),IF($I70=給与表!$L$12,SUMIFS(給与表!$R$13:$R$52,給与表!$B$13:$B$52,BL$2-$E70)+給与表!$L$10*(BL$2-給与表!$T$4+1),(SUMIFS(給与表!$S$13:$S$52,給与表!$B$13:$B$52,BL$2-$E70)+給与表!$M$10*(BL$2-給与表!$T$4+1))*BM70))),IF($I70=給与表!$J$12,BF70+給与表!$J$10*(BL$2-給与表!$T$4+1),IF($I70=給与表!$K$12,BF70+給与表!$K$10*(BL$2-給与表!$T$4+1),IF($I70=給与表!$L$12,BF70+給与表!$L$10*(BL$2-給与表!$T$4+1),(BF70/BG70+給与表!$M$10)*BM70)))))))))</f>
        <v/>
      </c>
      <c r="BM70" s="392"/>
      <c r="BN70" s="357"/>
      <c r="BO70" s="357"/>
      <c r="BP70" s="357"/>
      <c r="BQ70" s="227" t="str">
        <f t="shared" ref="BQ70:BQ105" si="22">IF(BK70&lt;&gt;"時給",IFERROR((BN70-BL70+BO70)*12+BP70,""),IFERROR((BN70-BL70+BO70)*12+BP70,""))</f>
        <v/>
      </c>
    </row>
    <row r="71" spans="1:69">
      <c r="A71" s="20">
        <f t="shared" si="10"/>
        <v>66</v>
      </c>
      <c r="B71" s="359"/>
      <c r="C71" s="358"/>
      <c r="D71" s="359"/>
      <c r="E71" s="6" t="str">
        <f t="shared" ref="E71:E105" si="23">IF(C71=0,"",IF(C71="","",IF(C71="平成",1988+D71,2018+D71)))</f>
        <v/>
      </c>
      <c r="F71" s="359"/>
      <c r="G71" s="359"/>
      <c r="H71" s="6" t="str">
        <f t="shared" ref="H71:H105" si="24">IF(F71=0,"",IF(F71="","",IF(F71="平成",1988+G71,2018+G71)))</f>
        <v/>
      </c>
      <c r="I71" s="361"/>
      <c r="J71" s="224" t="str">
        <f>IF(給与表!$T$4&gt;J$2,"",IF($H71&lt;J$2,"",IF($E71&gt;J$2,"",IF($E71=J$2,IF($I71=給与表!$J$12,給与表!$J$13,IF($I71=給与表!$K$12,給与表!$K$13,IF($I71=給与表!$L$12,給与表!$L$13,給与表!$M$13*K71))),IF($E71&lt;J$2,IF($I71=給与表!$J$12,SUMIFS(給与表!$P$13:$P$52,給与表!$B$13:$B$52,J$2-$E71)+給与表!$J$10*(J$2-給与表!$T$4+1),IF($I71=給与表!$K$12,SUMIFS(給与表!$Q$13:$Q$52,給与表!$B$13:$B$52,J$2-$E71)+給与表!$K$10*(J$2-給与表!$T$4+1),IF($I71=給与表!$L$12,SUMIFS(給与表!$R$13:$R$52,給与表!$B$13:$B$52,J$2-$E71)+給与表!$L$10*(J$2-給与表!$T$4+1),(SUMIFS(給与表!$S$13:$S$52,給与表!$B$13:$B$52,J$2-$E71)+給与表!$M$10*(J$2-給与表!$T$4+1))*K71))))))))</f>
        <v/>
      </c>
      <c r="K71" s="392"/>
      <c r="L71" s="357"/>
      <c r="M71" s="357"/>
      <c r="N71" s="357"/>
      <c r="O71" s="227" t="str">
        <f t="shared" si="13"/>
        <v/>
      </c>
      <c r="P71" s="224" t="str">
        <f>IF(給与表!$T$4&gt;P$2,"",IF($H71&lt;P$2,"",IF($E71&gt;P$2,"",IF($E71=P$2,IF($I71=給与表!$J$12,給与表!$J$13,IF($I71=給与表!$K$12,給与表!$K$13,IF($I71=給与表!$L$12,給与表!$L$13,給与表!$M$13*Q71))),IF($E71&lt;P$2,IF(J71="",IF($I71=給与表!$J$12,SUMIFS(給与表!$P$13:$P$52,給与表!$B$13:$B$52,P$2-$E71)+給与表!$J$10*(P$2-給与表!$T$4+1),IF($I71=給与表!$K$12,SUMIFS(給与表!$Q$13:$Q$52,給与表!$B$13:$B$52,P$2-$E71)+給与表!$K$10*(P$2-給与表!$T$4+1),IF($I71=給与表!$L$12,SUMIFS(給与表!$R$13:$R$52,給与表!$B$13:$B$52,P$2-$E71)+給与表!$L$10*(P$2-給与表!$T$4+1),(SUMIFS(給与表!$S$13:$S$52,給与表!$B$13:$B$52,P$2-$E71)+給与表!$M$10*(P$2-給与表!$T$4+1))*Q71))),IF($I71=給与表!$J$12,J71+給与表!$J$10*(P$2-給与表!$T$4+1),IF($I71=給与表!$K$12,J71+給与表!$K$10*(P$2-給与表!$T$4+1),IF($I71=給与表!$L$12,J71+給与表!$L$10*(P$2-給与表!$T$4+1),(J71/K71+給与表!$M$10)*Q71)))))))))</f>
        <v/>
      </c>
      <c r="Q71" s="392"/>
      <c r="R71" s="357"/>
      <c r="S71" s="357"/>
      <c r="T71" s="357"/>
      <c r="U71" s="227" t="str">
        <f t="shared" si="14"/>
        <v/>
      </c>
      <c r="V71" s="224" t="str">
        <f>IF(給与表!$T$4&gt;V$2,"",IF($H71&lt;V$2,"",IF($E71&gt;V$2,"",IF($E71=V$2,IF($I71=給与表!$J$12,給与表!$J$13,IF($I71=給与表!$K$12,給与表!$K$13,IF($I71=給与表!$L$12,給与表!$L$13,給与表!$M$13*W71))),IF($E71&lt;V$2,IF(P71="",IF($I71=給与表!$J$12,SUMIFS(給与表!$P$13:$P$52,給与表!$B$13:$B$52,V$2-$E71)+給与表!$J$10*(V$2-給与表!$T$4+1),IF($I71=給与表!$K$12,SUMIFS(給与表!$Q$13:$Q$52,給与表!$B$13:$B$52,V$2-$E71)+給与表!$K$10*(V$2-給与表!$T$4+1),IF($I71=給与表!$L$12,SUMIFS(給与表!$R$13:$R$52,給与表!$B$13:$B$52,V$2-$E71)+給与表!$L$10*(V$2-給与表!$T$4+1),(SUMIFS(給与表!$S$13:$S$52,給与表!$B$13:$B$52,V$2-$E71)+給与表!$M$10*(V$2-給与表!$T$4+1))*W71))),IF($I71=給与表!$J$12,P71+給与表!$J$10*(V$2-給与表!$T$4+1),IF($I71=給与表!$K$12,P71+給与表!$K$10*(V$2-給与表!$T$4+1),IF($I71=給与表!$L$12,P71+給与表!$L$10*(V$2-給与表!$T$4+1),(P71/Q71+給与表!$M$10)*W71)))))))))</f>
        <v/>
      </c>
      <c r="W71" s="392"/>
      <c r="X71" s="357"/>
      <c r="Y71" s="357"/>
      <c r="Z71" s="357"/>
      <c r="AA71" s="227" t="str">
        <f t="shared" si="15"/>
        <v/>
      </c>
      <c r="AB71" s="224" t="str">
        <f>IF(給与表!$T$4&gt;AB$2,"",IF($H71&lt;AB$2,"",IF($E71&gt;AB$2,"",IF($E71=AB$2,IF($I71=給与表!$J$12,給与表!$J$13,IF($I71=給与表!$K$12,給与表!$K$13,IF($I71=給与表!$L$12,給与表!$L$13,給与表!$M$13*AC71))),IF($E71&lt;AB$2,IF(V71="",IF($I71=給与表!$J$12,SUMIFS(給与表!$P$13:$P$52,給与表!$B$13:$B$52,AB$2-$E71)+給与表!$J$10*(AB$2-給与表!$T$4+1),IF($I71=給与表!$K$12,SUMIFS(給与表!$Q$13:$Q$52,給与表!$B$13:$B$52,AB$2-$E71)+給与表!$K$10*(AB$2-給与表!$T$4+1),IF($I71=給与表!$L$12,SUMIFS(給与表!$R$13:$R$52,給与表!$B$13:$B$52,AB$2-$E71)+給与表!$L$10*(AB$2-給与表!$T$4+1),(SUMIFS(給与表!$S$13:$S$52,給与表!$B$13:$B$52,AB$2-$E71)+給与表!$M$10*(AB$2-給与表!$T$4+1))*AC71))),IF($I71=給与表!$J$12,V71+給与表!$J$10*(AB$2-給与表!$T$4+1),IF($I71=給与表!$K$12,V71+給与表!$K$10*(AB$2-給与表!$T$4+1),IF($I71=給与表!$L$12,V71+給与表!$L$10*(AB$2-給与表!$T$4+1),(V71/W71+給与表!$M$10)*AC71)))))))))</f>
        <v/>
      </c>
      <c r="AC71" s="392"/>
      <c r="AD71" s="357"/>
      <c r="AE71" s="357"/>
      <c r="AF71" s="357"/>
      <c r="AG71" s="227" t="str">
        <f t="shared" si="16"/>
        <v/>
      </c>
      <c r="AH71" s="224" t="str">
        <f>IF(給与表!$T$4&gt;AH$2,"",IF($H71&lt;AH$2,"",IF($E71&gt;AH$2,"",IF($E71=AH$2,IF($I71=給与表!$J$12,給与表!$J$13,IF($I71=給与表!$K$12,給与表!$K$13,IF($I71=給与表!$L$12,給与表!$L$13,給与表!$M$13*AI71))),IF($E71&lt;AH$2,IF(AB71="",IF($I71=給与表!$J$12,SUMIFS(給与表!$P$13:$P$52,給与表!$B$13:$B$52,AH$2-$E71)+給与表!$J$10*(AH$2-給与表!$T$4+1),IF($I71=給与表!$K$12,SUMIFS(給与表!$Q$13:$Q$52,給与表!$B$13:$B$52,AH$2-$E71)+給与表!$K$10*(AH$2-給与表!$T$4+1),IF($I71=給与表!$L$12,SUMIFS(給与表!$R$13:$R$52,給与表!$B$13:$B$52,AH$2-$E71)+給与表!$L$10*(AH$2-給与表!$T$4+1),(SUMIFS(給与表!$S$13:$S$52,給与表!$B$13:$B$52,AH$2-$E71)+給与表!$M$10*(AH$2-給与表!$T$4+1))*AI71))),IF($I71=給与表!$J$12,AB71+給与表!$J$10*(AH$2-給与表!$T$4+1),IF($I71=給与表!$K$12,AB71+給与表!$K$10*(AH$2-給与表!$T$4+1),IF($I71=給与表!$L$12,AB71+給与表!$L$10*(AH$2-給与表!$T$4+1),(AB71/AC71+給与表!$M$10)*AI71)))))))))</f>
        <v/>
      </c>
      <c r="AI71" s="392"/>
      <c r="AJ71" s="357"/>
      <c r="AK71" s="357"/>
      <c r="AL71" s="357"/>
      <c r="AM71" s="227" t="str">
        <f t="shared" si="17"/>
        <v/>
      </c>
      <c r="AN71" s="224" t="str">
        <f>IF(給与表!$T$4&gt;AN$2,"",IF($H71&lt;AN$2,"",IF($E71&gt;AN$2,"",IF($E71=AN$2,IF($I71=給与表!$J$12,給与表!$J$13,IF($I71=給与表!$K$12,給与表!$K$13,IF($I71=給与表!$L$12,給与表!$L$13,給与表!$M$13*AO71))),IF($E71&lt;AN$2,IF(AH71="",IF($I71=給与表!$J$12,SUMIFS(給与表!$P$13:$P$52,給与表!$B$13:$B$52,AN$2-$E71)+給与表!$J$10*(AN$2-給与表!$T$4+1),IF($I71=給与表!$K$12,SUMIFS(給与表!$Q$13:$Q$52,給与表!$B$13:$B$52,AN$2-$E71)+給与表!$K$10*(AN$2-給与表!$T$4+1),IF($I71=給与表!$L$12,SUMIFS(給与表!$R$13:$R$52,給与表!$B$13:$B$52,AN$2-$E71)+給与表!$L$10*(AN$2-給与表!$T$4+1),(SUMIFS(給与表!$S$13:$S$52,給与表!$B$13:$B$52,AN$2-$E71)+給与表!$M$10*(AN$2-給与表!$T$4+1))*AO71))),IF($I71=給与表!$J$12,AH71+給与表!$J$10*(AN$2-給与表!$T$4+1),IF($I71=給与表!$K$12,AH71+給与表!$K$10*(AN$2-給与表!$T$4+1),IF($I71=給与表!$L$12,AH71+給与表!$L$10*(AN$2-給与表!$T$4+1),(AH71/AI71+給与表!$M$10)*AO71)))))))))</f>
        <v/>
      </c>
      <c r="AO71" s="392"/>
      <c r="AP71" s="357"/>
      <c r="AQ71" s="357"/>
      <c r="AR71" s="357"/>
      <c r="AS71" s="227" t="str">
        <f t="shared" si="18"/>
        <v/>
      </c>
      <c r="AT71" s="224" t="str">
        <f>IF(給与表!$T$4&gt;AT$2,"",IF($H71&lt;AT$2,"",IF($E71&gt;AT$2,"",IF($E71=AT$2,IF($I71=給与表!$J$12,給与表!$J$13,IF($I71=給与表!$K$12,給与表!$K$13,IF($I71=給与表!$L$12,給与表!$L$13,給与表!$M$13*AU71))),IF($E71&lt;AT$2,IF(AN71="",IF($I71=給与表!$J$12,SUMIFS(給与表!$P$13:$P$52,給与表!$B$13:$B$52,AT$2-$E71)+給与表!$J$10*(AT$2-給与表!$T$4+1),IF($I71=給与表!$K$12,SUMIFS(給与表!$Q$13:$Q$52,給与表!$B$13:$B$52,AT$2-$E71)+給与表!$K$10*(AT$2-給与表!$T$4+1),IF($I71=給与表!$L$12,SUMIFS(給与表!$R$13:$R$52,給与表!$B$13:$B$52,AT$2-$E71)+給与表!$L$10*(AT$2-給与表!$T$4+1),(SUMIFS(給与表!$S$13:$S$52,給与表!$B$13:$B$52,AT$2-$E71)+給与表!$M$10*(AT$2-給与表!$T$4+1))*AU71))),IF($I71=給与表!$J$12,AN71+給与表!$J$10*(AT$2-給与表!$T$4+1),IF($I71=給与表!$K$12,AN71+給与表!$K$10*(AT$2-給与表!$T$4+1),IF($I71=給与表!$L$12,AN71+給与表!$L$10*(AT$2-給与表!$T$4+1),(AN71/AO71+給与表!$M$10)*AU71)))))))))</f>
        <v/>
      </c>
      <c r="AU71" s="392"/>
      <c r="AV71" s="357"/>
      <c r="AW71" s="357"/>
      <c r="AX71" s="357"/>
      <c r="AY71" s="227" t="str">
        <f t="shared" si="19"/>
        <v/>
      </c>
      <c r="AZ71" s="224" t="str">
        <f>IF(給与表!$T$4&gt;AZ$2,"",IF($H71&lt;AZ$2,"",IF($E71&gt;AZ$2,"",IF($E71=AZ$2,IF($I71=給与表!$J$12,給与表!$J$13,IF($I71=給与表!$K$12,給与表!$K$13,IF($I71=給与表!$L$12,給与表!$L$13,給与表!$M$13*BA71))),IF($E71&lt;AZ$2,IF(AT71="",IF($I71=給与表!$J$12,SUMIFS(給与表!$P$13:$P$52,給与表!$B$13:$B$52,AZ$2-$E71)+給与表!$J$10*(AZ$2-給与表!$T$4+1),IF($I71=給与表!$K$12,SUMIFS(給与表!$Q$13:$Q$52,給与表!$B$13:$B$52,AZ$2-$E71)+給与表!$K$10*(AZ$2-給与表!$T$4+1),IF($I71=給与表!$L$12,SUMIFS(給与表!$R$13:$R$52,給与表!$B$13:$B$52,AZ$2-$E71)+給与表!$L$10*(AZ$2-給与表!$T$4+1),(SUMIFS(給与表!$S$13:$S$52,給与表!$B$13:$B$52,AZ$2-$E71)+給与表!$M$10*(AZ$2-給与表!$T$4+1))*BA71))),IF($I71=給与表!$J$12,AT71+給与表!$J$10*(AZ$2-給与表!$T$4+1),IF($I71=給与表!$K$12,AT71+給与表!$K$10*(AZ$2-給与表!$T$4+1),IF($I71=給与表!$L$12,AT71+給与表!$L$10*(AZ$2-給与表!$T$4+1),(AT71/AU71+給与表!$M$10)*BA71)))))))))</f>
        <v/>
      </c>
      <c r="BA71" s="392"/>
      <c r="BB71" s="357"/>
      <c r="BC71" s="357"/>
      <c r="BD71" s="357"/>
      <c r="BE71" s="227" t="str">
        <f t="shared" si="20"/>
        <v/>
      </c>
      <c r="BF71" s="224" t="str">
        <f>IF(給与表!$T$4&gt;BF$2,"",IF($H71&lt;BF$2,"",IF($E71&gt;BF$2,"",IF($E71=BF$2,IF($I71=給与表!$J$12,給与表!$J$13,IF($I71=給与表!$K$12,給与表!$K$13,IF($I71=給与表!$L$12,給与表!$L$13,給与表!$M$13*BG71))),IF($E71&lt;BF$2,IF(AZ71="",IF($I71=給与表!$J$12,SUMIFS(給与表!$P$13:$P$52,給与表!$B$13:$B$52,BF$2-$E71)+給与表!$J$10*(BF$2-給与表!$T$4+1),IF($I71=給与表!$K$12,SUMIFS(給与表!$Q$13:$Q$52,給与表!$B$13:$B$52,BF$2-$E71)+給与表!$K$10*(BF$2-給与表!$T$4+1),IF($I71=給与表!$L$12,SUMIFS(給与表!$R$13:$R$52,給与表!$B$13:$B$52,BF$2-$E71)+給与表!$L$10*(BF$2-給与表!$T$4+1),(SUMIFS(給与表!$S$13:$S$52,給与表!$B$13:$B$52,BF$2-$E71)+給与表!$M$10*(BF$2-給与表!$T$4+1))*BG71))),IF($I71=給与表!$J$12,AZ71+給与表!$J$10*(BF$2-給与表!$T$4+1),IF($I71=給与表!$K$12,AZ71+給与表!$K$10*(BF$2-給与表!$T$4+1),IF($I71=給与表!$L$12,AZ71+給与表!$L$10*(BF$2-給与表!$T$4+1),(AZ71/BA71+給与表!$M$10)*BG71)))))))))</f>
        <v/>
      </c>
      <c r="BG71" s="392"/>
      <c r="BH71" s="357"/>
      <c r="BI71" s="357"/>
      <c r="BJ71" s="357"/>
      <c r="BK71" s="227" t="str">
        <f t="shared" si="21"/>
        <v/>
      </c>
      <c r="BL71" s="224" t="str">
        <f>IF(給与表!$T$4&gt;BL$2,"",IF($H71&lt;BL$2,"",IF($E71&gt;BL$2,"",IF($E71=BL$2,IF($I71=給与表!$J$12,給与表!$J$13,IF($I71=給与表!$K$12,給与表!$K$13,IF($I71=給与表!$L$12,給与表!$L$13,給与表!$M$13*BM71))),IF($E71&lt;BL$2,IF(BF71="",IF($I71=給与表!$J$12,SUMIFS(給与表!$P$13:$P$52,給与表!$B$13:$B$52,BL$2-$E71)+給与表!$J$10*(BL$2-給与表!$T$4+1),IF($I71=給与表!$K$12,SUMIFS(給与表!$Q$13:$Q$52,給与表!$B$13:$B$52,BL$2-$E71)+給与表!$K$10*(BL$2-給与表!$T$4+1),IF($I71=給与表!$L$12,SUMIFS(給与表!$R$13:$R$52,給与表!$B$13:$B$52,BL$2-$E71)+給与表!$L$10*(BL$2-給与表!$T$4+1),(SUMIFS(給与表!$S$13:$S$52,給与表!$B$13:$B$52,BL$2-$E71)+給与表!$M$10*(BL$2-給与表!$T$4+1))*BM71))),IF($I71=給与表!$J$12,BF71+給与表!$J$10*(BL$2-給与表!$T$4+1),IF($I71=給与表!$K$12,BF71+給与表!$K$10*(BL$2-給与表!$T$4+1),IF($I71=給与表!$L$12,BF71+給与表!$L$10*(BL$2-給与表!$T$4+1),(BF71/BG71+給与表!$M$10)*BM71)))))))))</f>
        <v/>
      </c>
      <c r="BM71" s="392"/>
      <c r="BN71" s="357"/>
      <c r="BO71" s="357"/>
      <c r="BP71" s="357"/>
      <c r="BQ71" s="227" t="str">
        <f t="shared" si="22"/>
        <v/>
      </c>
    </row>
    <row r="72" spans="1:69">
      <c r="A72" s="20">
        <f t="shared" ref="A72:A85" si="25">A71+1</f>
        <v>67</v>
      </c>
      <c r="B72" s="359"/>
      <c r="C72" s="358"/>
      <c r="D72" s="359"/>
      <c r="E72" s="6" t="str">
        <f t="shared" si="23"/>
        <v/>
      </c>
      <c r="F72" s="358"/>
      <c r="G72" s="358"/>
      <c r="H72" s="6" t="str">
        <f t="shared" si="24"/>
        <v/>
      </c>
      <c r="I72" s="361"/>
      <c r="J72" s="224" t="str">
        <f>IF(給与表!$T$4&gt;J$2,"",IF($H72&lt;J$2,"",IF($E72&gt;J$2,"",IF($E72=J$2,IF($I72=給与表!$J$12,給与表!$J$13,IF($I72=給与表!$K$12,給与表!$K$13,IF($I72=給与表!$L$12,給与表!$L$13,給与表!$M$13*K72))),IF($E72&lt;J$2,IF($I72=給与表!$J$12,SUMIFS(給与表!$P$13:$P$52,給与表!$B$13:$B$52,J$2-$E72)+給与表!$J$10*(J$2-給与表!$T$4+1),IF($I72=給与表!$K$12,SUMIFS(給与表!$Q$13:$Q$52,給与表!$B$13:$B$52,J$2-$E72)+給与表!$K$10*(J$2-給与表!$T$4+1),IF($I72=給与表!$L$12,SUMIFS(給与表!$R$13:$R$52,給与表!$B$13:$B$52,J$2-$E72)+給与表!$L$10*(J$2-給与表!$T$4+1),(SUMIFS(給与表!$S$13:$S$52,給与表!$B$13:$B$52,J$2-$E72)+給与表!$M$10*(J$2-給与表!$T$4+1))*K72))))))))</f>
        <v/>
      </c>
      <c r="K72" s="392"/>
      <c r="L72" s="357"/>
      <c r="M72" s="357"/>
      <c r="N72" s="357"/>
      <c r="O72" s="227" t="str">
        <f t="shared" si="13"/>
        <v/>
      </c>
      <c r="P72" s="224" t="str">
        <f>IF(給与表!$T$4&gt;P$2,"",IF($H72&lt;P$2,"",IF($E72&gt;P$2,"",IF($E72=P$2,IF($I72=給与表!$J$12,給与表!$J$13,IF($I72=給与表!$K$12,給与表!$K$13,IF($I72=給与表!$L$12,給与表!$L$13,給与表!$M$13*Q72))),IF($E72&lt;P$2,IF(J72="",IF($I72=給与表!$J$12,SUMIFS(給与表!$P$13:$P$52,給与表!$B$13:$B$52,P$2-$E72)+給与表!$J$10*(P$2-給与表!$T$4+1),IF($I72=給与表!$K$12,SUMIFS(給与表!$Q$13:$Q$52,給与表!$B$13:$B$52,P$2-$E72)+給与表!$K$10*(P$2-給与表!$T$4+1),IF($I72=給与表!$L$12,SUMIFS(給与表!$R$13:$R$52,給与表!$B$13:$B$52,P$2-$E72)+給与表!$L$10*(P$2-給与表!$T$4+1),(SUMIFS(給与表!$S$13:$S$52,給与表!$B$13:$B$52,P$2-$E72)+給与表!$M$10*(P$2-給与表!$T$4+1))*Q72))),IF($I72=給与表!$J$12,J72+給与表!$J$10*(P$2-給与表!$T$4+1),IF($I72=給与表!$K$12,J72+給与表!$K$10*(P$2-給与表!$T$4+1),IF($I72=給与表!$L$12,J72+給与表!$L$10*(P$2-給与表!$T$4+1),(J72/K72+給与表!$M$10)*Q72)))))))))</f>
        <v/>
      </c>
      <c r="Q72" s="392"/>
      <c r="R72" s="357"/>
      <c r="S72" s="357"/>
      <c r="T72" s="357"/>
      <c r="U72" s="227" t="str">
        <f t="shared" si="14"/>
        <v/>
      </c>
      <c r="V72" s="224" t="str">
        <f>IF(給与表!$T$4&gt;V$2,"",IF($H72&lt;V$2,"",IF($E72&gt;V$2,"",IF($E72=V$2,IF($I72=給与表!$J$12,給与表!$J$13,IF($I72=給与表!$K$12,給与表!$K$13,IF($I72=給与表!$L$12,給与表!$L$13,給与表!$M$13*W72))),IF($E72&lt;V$2,IF(P72="",IF($I72=給与表!$J$12,SUMIFS(給与表!$P$13:$P$52,給与表!$B$13:$B$52,V$2-$E72)+給与表!$J$10*(V$2-給与表!$T$4+1),IF($I72=給与表!$K$12,SUMIFS(給与表!$Q$13:$Q$52,給与表!$B$13:$B$52,V$2-$E72)+給与表!$K$10*(V$2-給与表!$T$4+1),IF($I72=給与表!$L$12,SUMIFS(給与表!$R$13:$R$52,給与表!$B$13:$B$52,V$2-$E72)+給与表!$L$10*(V$2-給与表!$T$4+1),(SUMIFS(給与表!$S$13:$S$52,給与表!$B$13:$B$52,V$2-$E72)+給与表!$M$10*(V$2-給与表!$T$4+1))*W72))),IF($I72=給与表!$J$12,P72+給与表!$J$10*(V$2-給与表!$T$4+1),IF($I72=給与表!$K$12,P72+給与表!$K$10*(V$2-給与表!$T$4+1),IF($I72=給与表!$L$12,P72+給与表!$L$10*(V$2-給与表!$T$4+1),(P72/Q72+給与表!$M$10)*W72)))))))))</f>
        <v/>
      </c>
      <c r="W72" s="392"/>
      <c r="X72" s="357"/>
      <c r="Y72" s="357"/>
      <c r="Z72" s="357"/>
      <c r="AA72" s="227" t="str">
        <f t="shared" si="15"/>
        <v/>
      </c>
      <c r="AB72" s="224" t="str">
        <f>IF(給与表!$T$4&gt;AB$2,"",IF($H72&lt;AB$2,"",IF($E72&gt;AB$2,"",IF($E72=AB$2,IF($I72=給与表!$J$12,給与表!$J$13,IF($I72=給与表!$K$12,給与表!$K$13,IF($I72=給与表!$L$12,給与表!$L$13,給与表!$M$13*AC72))),IF($E72&lt;AB$2,IF(V72="",IF($I72=給与表!$J$12,SUMIFS(給与表!$P$13:$P$52,給与表!$B$13:$B$52,AB$2-$E72)+給与表!$J$10*(AB$2-給与表!$T$4+1),IF($I72=給与表!$K$12,SUMIFS(給与表!$Q$13:$Q$52,給与表!$B$13:$B$52,AB$2-$E72)+給与表!$K$10*(AB$2-給与表!$T$4+1),IF($I72=給与表!$L$12,SUMIFS(給与表!$R$13:$R$52,給与表!$B$13:$B$52,AB$2-$E72)+給与表!$L$10*(AB$2-給与表!$T$4+1),(SUMIFS(給与表!$S$13:$S$52,給与表!$B$13:$B$52,AB$2-$E72)+給与表!$M$10*(AB$2-給与表!$T$4+1))*AC72))),IF($I72=給与表!$J$12,V72+給与表!$J$10*(AB$2-給与表!$T$4+1),IF($I72=給与表!$K$12,V72+給与表!$K$10*(AB$2-給与表!$T$4+1),IF($I72=給与表!$L$12,V72+給与表!$L$10*(AB$2-給与表!$T$4+1),(V72/W72+給与表!$M$10)*AC72)))))))))</f>
        <v/>
      </c>
      <c r="AC72" s="392"/>
      <c r="AD72" s="357"/>
      <c r="AE72" s="357"/>
      <c r="AF72" s="357"/>
      <c r="AG72" s="227" t="str">
        <f t="shared" si="16"/>
        <v/>
      </c>
      <c r="AH72" s="224" t="str">
        <f>IF(給与表!$T$4&gt;AH$2,"",IF($H72&lt;AH$2,"",IF($E72&gt;AH$2,"",IF($E72=AH$2,IF($I72=給与表!$J$12,給与表!$J$13,IF($I72=給与表!$K$12,給与表!$K$13,IF($I72=給与表!$L$12,給与表!$L$13,給与表!$M$13*AI72))),IF($E72&lt;AH$2,IF(AB72="",IF($I72=給与表!$J$12,SUMIFS(給与表!$P$13:$P$52,給与表!$B$13:$B$52,AH$2-$E72)+給与表!$J$10*(AH$2-給与表!$T$4+1),IF($I72=給与表!$K$12,SUMIFS(給与表!$Q$13:$Q$52,給与表!$B$13:$B$52,AH$2-$E72)+給与表!$K$10*(AH$2-給与表!$T$4+1),IF($I72=給与表!$L$12,SUMIFS(給与表!$R$13:$R$52,給与表!$B$13:$B$52,AH$2-$E72)+給与表!$L$10*(AH$2-給与表!$T$4+1),(SUMIFS(給与表!$S$13:$S$52,給与表!$B$13:$B$52,AH$2-$E72)+給与表!$M$10*(AH$2-給与表!$T$4+1))*AI72))),IF($I72=給与表!$J$12,AB72+給与表!$J$10*(AH$2-給与表!$T$4+1),IF($I72=給与表!$K$12,AB72+給与表!$K$10*(AH$2-給与表!$T$4+1),IF($I72=給与表!$L$12,AB72+給与表!$L$10*(AH$2-給与表!$T$4+1),(AB72/AC72+給与表!$M$10)*AI72)))))))))</f>
        <v/>
      </c>
      <c r="AI72" s="392"/>
      <c r="AJ72" s="357"/>
      <c r="AK72" s="357"/>
      <c r="AL72" s="357"/>
      <c r="AM72" s="227" t="str">
        <f t="shared" si="17"/>
        <v/>
      </c>
      <c r="AN72" s="224" t="str">
        <f>IF(給与表!$T$4&gt;AN$2,"",IF($H72&lt;AN$2,"",IF($E72&gt;AN$2,"",IF($E72=AN$2,IF($I72=給与表!$J$12,給与表!$J$13,IF($I72=給与表!$K$12,給与表!$K$13,IF($I72=給与表!$L$12,給与表!$L$13,給与表!$M$13*AO72))),IF($E72&lt;AN$2,IF(AH72="",IF($I72=給与表!$J$12,SUMIFS(給与表!$P$13:$P$52,給与表!$B$13:$B$52,AN$2-$E72)+給与表!$J$10*(AN$2-給与表!$T$4+1),IF($I72=給与表!$K$12,SUMIFS(給与表!$Q$13:$Q$52,給与表!$B$13:$B$52,AN$2-$E72)+給与表!$K$10*(AN$2-給与表!$T$4+1),IF($I72=給与表!$L$12,SUMIFS(給与表!$R$13:$R$52,給与表!$B$13:$B$52,AN$2-$E72)+給与表!$L$10*(AN$2-給与表!$T$4+1),(SUMIFS(給与表!$S$13:$S$52,給与表!$B$13:$B$52,AN$2-$E72)+給与表!$M$10*(AN$2-給与表!$T$4+1))*AO72))),IF($I72=給与表!$J$12,AH72+給与表!$J$10*(AN$2-給与表!$T$4+1),IF($I72=給与表!$K$12,AH72+給与表!$K$10*(AN$2-給与表!$T$4+1),IF($I72=給与表!$L$12,AH72+給与表!$L$10*(AN$2-給与表!$T$4+1),(AH72/AI72+給与表!$M$10)*AO72)))))))))</f>
        <v/>
      </c>
      <c r="AO72" s="392"/>
      <c r="AP72" s="357"/>
      <c r="AQ72" s="357"/>
      <c r="AR72" s="357"/>
      <c r="AS72" s="227" t="str">
        <f t="shared" si="18"/>
        <v/>
      </c>
      <c r="AT72" s="224" t="str">
        <f>IF(給与表!$T$4&gt;AT$2,"",IF($H72&lt;AT$2,"",IF($E72&gt;AT$2,"",IF($E72=AT$2,IF($I72=給与表!$J$12,給与表!$J$13,IF($I72=給与表!$K$12,給与表!$K$13,IF($I72=給与表!$L$12,給与表!$L$13,給与表!$M$13*AU72))),IF($E72&lt;AT$2,IF(AN72="",IF($I72=給与表!$J$12,SUMIFS(給与表!$P$13:$P$52,給与表!$B$13:$B$52,AT$2-$E72)+給与表!$J$10*(AT$2-給与表!$T$4+1),IF($I72=給与表!$K$12,SUMIFS(給与表!$Q$13:$Q$52,給与表!$B$13:$B$52,AT$2-$E72)+給与表!$K$10*(AT$2-給与表!$T$4+1),IF($I72=給与表!$L$12,SUMIFS(給与表!$R$13:$R$52,給与表!$B$13:$B$52,AT$2-$E72)+給与表!$L$10*(AT$2-給与表!$T$4+1),(SUMIFS(給与表!$S$13:$S$52,給与表!$B$13:$B$52,AT$2-$E72)+給与表!$M$10*(AT$2-給与表!$T$4+1))*AU72))),IF($I72=給与表!$J$12,AN72+給与表!$J$10*(AT$2-給与表!$T$4+1),IF($I72=給与表!$K$12,AN72+給与表!$K$10*(AT$2-給与表!$T$4+1),IF($I72=給与表!$L$12,AN72+給与表!$L$10*(AT$2-給与表!$T$4+1),(AN72/AO72+給与表!$M$10)*AU72)))))))))</f>
        <v/>
      </c>
      <c r="AU72" s="392"/>
      <c r="AV72" s="357"/>
      <c r="AW72" s="357"/>
      <c r="AX72" s="357"/>
      <c r="AY72" s="227" t="str">
        <f t="shared" si="19"/>
        <v/>
      </c>
      <c r="AZ72" s="224" t="str">
        <f>IF(給与表!$T$4&gt;AZ$2,"",IF($H72&lt;AZ$2,"",IF($E72&gt;AZ$2,"",IF($E72=AZ$2,IF($I72=給与表!$J$12,給与表!$J$13,IF($I72=給与表!$K$12,給与表!$K$13,IF($I72=給与表!$L$12,給与表!$L$13,給与表!$M$13*BA72))),IF($E72&lt;AZ$2,IF(AT72="",IF($I72=給与表!$J$12,SUMIFS(給与表!$P$13:$P$52,給与表!$B$13:$B$52,AZ$2-$E72)+給与表!$J$10*(AZ$2-給与表!$T$4+1),IF($I72=給与表!$K$12,SUMIFS(給与表!$Q$13:$Q$52,給与表!$B$13:$B$52,AZ$2-$E72)+給与表!$K$10*(AZ$2-給与表!$T$4+1),IF($I72=給与表!$L$12,SUMIFS(給与表!$R$13:$R$52,給与表!$B$13:$B$52,AZ$2-$E72)+給与表!$L$10*(AZ$2-給与表!$T$4+1),(SUMIFS(給与表!$S$13:$S$52,給与表!$B$13:$B$52,AZ$2-$E72)+給与表!$M$10*(AZ$2-給与表!$T$4+1))*BA72))),IF($I72=給与表!$J$12,AT72+給与表!$J$10*(AZ$2-給与表!$T$4+1),IF($I72=給与表!$K$12,AT72+給与表!$K$10*(AZ$2-給与表!$T$4+1),IF($I72=給与表!$L$12,AT72+給与表!$L$10*(AZ$2-給与表!$T$4+1),(AT72/AU72+給与表!$M$10)*BA72)))))))))</f>
        <v/>
      </c>
      <c r="BA72" s="392"/>
      <c r="BB72" s="357"/>
      <c r="BC72" s="357"/>
      <c r="BD72" s="357"/>
      <c r="BE72" s="227" t="str">
        <f t="shared" si="20"/>
        <v/>
      </c>
      <c r="BF72" s="224" t="str">
        <f>IF(給与表!$T$4&gt;BF$2,"",IF($H72&lt;BF$2,"",IF($E72&gt;BF$2,"",IF($E72=BF$2,IF($I72=給与表!$J$12,給与表!$J$13,IF($I72=給与表!$K$12,給与表!$K$13,IF($I72=給与表!$L$12,給与表!$L$13,給与表!$M$13*BG72))),IF($E72&lt;BF$2,IF(AZ72="",IF($I72=給与表!$J$12,SUMIFS(給与表!$P$13:$P$52,給与表!$B$13:$B$52,BF$2-$E72)+給与表!$J$10*(BF$2-給与表!$T$4+1),IF($I72=給与表!$K$12,SUMIFS(給与表!$Q$13:$Q$52,給与表!$B$13:$B$52,BF$2-$E72)+給与表!$K$10*(BF$2-給与表!$T$4+1),IF($I72=給与表!$L$12,SUMIFS(給与表!$R$13:$R$52,給与表!$B$13:$B$52,BF$2-$E72)+給与表!$L$10*(BF$2-給与表!$T$4+1),(SUMIFS(給与表!$S$13:$S$52,給与表!$B$13:$B$52,BF$2-$E72)+給与表!$M$10*(BF$2-給与表!$T$4+1))*BG72))),IF($I72=給与表!$J$12,AZ72+給与表!$J$10*(BF$2-給与表!$T$4+1),IF($I72=給与表!$K$12,AZ72+給与表!$K$10*(BF$2-給与表!$T$4+1),IF($I72=給与表!$L$12,AZ72+給与表!$L$10*(BF$2-給与表!$T$4+1),(AZ72/BA72+給与表!$M$10)*BG72)))))))))</f>
        <v/>
      </c>
      <c r="BG72" s="392"/>
      <c r="BH72" s="357"/>
      <c r="BI72" s="357"/>
      <c r="BJ72" s="357"/>
      <c r="BK72" s="227" t="str">
        <f t="shared" si="21"/>
        <v/>
      </c>
      <c r="BL72" s="224" t="str">
        <f>IF(給与表!$T$4&gt;BL$2,"",IF($H72&lt;BL$2,"",IF($E72&gt;BL$2,"",IF($E72=BL$2,IF($I72=給与表!$J$12,給与表!$J$13,IF($I72=給与表!$K$12,給与表!$K$13,IF($I72=給与表!$L$12,給与表!$L$13,給与表!$M$13*BM72))),IF($E72&lt;BL$2,IF(BF72="",IF($I72=給与表!$J$12,SUMIFS(給与表!$P$13:$P$52,給与表!$B$13:$B$52,BL$2-$E72)+給与表!$J$10*(BL$2-給与表!$T$4+1),IF($I72=給与表!$K$12,SUMIFS(給与表!$Q$13:$Q$52,給与表!$B$13:$B$52,BL$2-$E72)+給与表!$K$10*(BL$2-給与表!$T$4+1),IF($I72=給与表!$L$12,SUMIFS(給与表!$R$13:$R$52,給与表!$B$13:$B$52,BL$2-$E72)+給与表!$L$10*(BL$2-給与表!$T$4+1),(SUMIFS(給与表!$S$13:$S$52,給与表!$B$13:$B$52,BL$2-$E72)+給与表!$M$10*(BL$2-給与表!$T$4+1))*BM72))),IF($I72=給与表!$J$12,BF72+給与表!$J$10*(BL$2-給与表!$T$4+1),IF($I72=給与表!$K$12,BF72+給与表!$K$10*(BL$2-給与表!$T$4+1),IF($I72=給与表!$L$12,BF72+給与表!$L$10*(BL$2-給与表!$T$4+1),(BF72/BG72+給与表!$M$10)*BM72)))))))))</f>
        <v/>
      </c>
      <c r="BM72" s="392"/>
      <c r="BN72" s="357"/>
      <c r="BO72" s="357"/>
      <c r="BP72" s="357"/>
      <c r="BQ72" s="227" t="str">
        <f t="shared" si="22"/>
        <v/>
      </c>
    </row>
    <row r="73" spans="1:69">
      <c r="A73" s="20">
        <f t="shared" si="25"/>
        <v>68</v>
      </c>
      <c r="B73" s="359"/>
      <c r="C73" s="358"/>
      <c r="D73" s="359"/>
      <c r="E73" s="6" t="str">
        <f t="shared" si="23"/>
        <v/>
      </c>
      <c r="F73" s="358"/>
      <c r="G73" s="358"/>
      <c r="H73" s="6" t="str">
        <f t="shared" si="24"/>
        <v/>
      </c>
      <c r="I73" s="361"/>
      <c r="J73" s="224" t="str">
        <f>IF(給与表!$T$4&gt;J$2,"",IF($H73&lt;J$2,"",IF($E73&gt;J$2,"",IF($E73=J$2,IF($I73=給与表!$J$12,給与表!$J$13,IF($I73=給与表!$K$12,給与表!$K$13,IF($I73=給与表!$L$12,給与表!$L$13,給与表!$M$13*K73))),IF($E73&lt;J$2,IF($I73=給与表!$J$12,SUMIFS(給与表!$P$13:$P$52,給与表!$B$13:$B$52,J$2-$E73)+給与表!$J$10*(J$2-給与表!$T$4+1),IF($I73=給与表!$K$12,SUMIFS(給与表!$Q$13:$Q$52,給与表!$B$13:$B$52,J$2-$E73)+給与表!$K$10*(J$2-給与表!$T$4+1),IF($I73=給与表!$L$12,SUMIFS(給与表!$R$13:$R$52,給与表!$B$13:$B$52,J$2-$E73)+給与表!$L$10*(J$2-給与表!$T$4+1),(SUMIFS(給与表!$S$13:$S$52,給与表!$B$13:$B$52,J$2-$E73)+給与表!$M$10*(J$2-給与表!$T$4+1))*K73))))))))</f>
        <v/>
      </c>
      <c r="K73" s="392"/>
      <c r="L73" s="357"/>
      <c r="M73" s="357"/>
      <c r="N73" s="357"/>
      <c r="O73" s="227" t="str">
        <f t="shared" si="13"/>
        <v/>
      </c>
      <c r="P73" s="224" t="str">
        <f>IF(給与表!$T$4&gt;P$2,"",IF($H73&lt;P$2,"",IF($E73&gt;P$2,"",IF($E73=P$2,IF($I73=給与表!$J$12,給与表!$J$13,IF($I73=給与表!$K$12,給与表!$K$13,IF($I73=給与表!$L$12,給与表!$L$13,給与表!$M$13*Q73))),IF($E73&lt;P$2,IF(J73="",IF($I73=給与表!$J$12,SUMIFS(給与表!$P$13:$P$52,給与表!$B$13:$B$52,P$2-$E73)+給与表!$J$10*(P$2-給与表!$T$4+1),IF($I73=給与表!$K$12,SUMIFS(給与表!$Q$13:$Q$52,給与表!$B$13:$B$52,P$2-$E73)+給与表!$K$10*(P$2-給与表!$T$4+1),IF($I73=給与表!$L$12,SUMIFS(給与表!$R$13:$R$52,給与表!$B$13:$B$52,P$2-$E73)+給与表!$L$10*(P$2-給与表!$T$4+1),(SUMIFS(給与表!$S$13:$S$52,給与表!$B$13:$B$52,P$2-$E73)+給与表!$M$10*(P$2-給与表!$T$4+1))*Q73))),IF($I73=給与表!$J$12,J73+給与表!$J$10*(P$2-給与表!$T$4+1),IF($I73=給与表!$K$12,J73+給与表!$K$10*(P$2-給与表!$T$4+1),IF($I73=給与表!$L$12,J73+給与表!$L$10*(P$2-給与表!$T$4+1),(J73/K73+給与表!$M$10)*Q73)))))))))</f>
        <v/>
      </c>
      <c r="Q73" s="392"/>
      <c r="R73" s="357"/>
      <c r="S73" s="357"/>
      <c r="T73" s="357"/>
      <c r="U73" s="227" t="str">
        <f t="shared" si="14"/>
        <v/>
      </c>
      <c r="V73" s="224" t="str">
        <f>IF(給与表!$T$4&gt;V$2,"",IF($H73&lt;V$2,"",IF($E73&gt;V$2,"",IF($E73=V$2,IF($I73=給与表!$J$12,給与表!$J$13,IF($I73=給与表!$K$12,給与表!$K$13,IF($I73=給与表!$L$12,給与表!$L$13,給与表!$M$13*W73))),IF($E73&lt;V$2,IF(P73="",IF($I73=給与表!$J$12,SUMIFS(給与表!$P$13:$P$52,給与表!$B$13:$B$52,V$2-$E73)+給与表!$J$10*(V$2-給与表!$T$4+1),IF($I73=給与表!$K$12,SUMIFS(給与表!$Q$13:$Q$52,給与表!$B$13:$B$52,V$2-$E73)+給与表!$K$10*(V$2-給与表!$T$4+1),IF($I73=給与表!$L$12,SUMIFS(給与表!$R$13:$R$52,給与表!$B$13:$B$52,V$2-$E73)+給与表!$L$10*(V$2-給与表!$T$4+1),(SUMIFS(給与表!$S$13:$S$52,給与表!$B$13:$B$52,V$2-$E73)+給与表!$M$10*(V$2-給与表!$T$4+1))*W73))),IF($I73=給与表!$J$12,P73+給与表!$J$10*(V$2-給与表!$T$4+1),IF($I73=給与表!$K$12,P73+給与表!$K$10*(V$2-給与表!$T$4+1),IF($I73=給与表!$L$12,P73+給与表!$L$10*(V$2-給与表!$T$4+1),(P73/Q73+給与表!$M$10)*W73)))))))))</f>
        <v/>
      </c>
      <c r="W73" s="392"/>
      <c r="X73" s="357"/>
      <c r="Y73" s="357"/>
      <c r="Z73" s="357"/>
      <c r="AA73" s="227" t="str">
        <f t="shared" si="15"/>
        <v/>
      </c>
      <c r="AB73" s="224" t="str">
        <f>IF(給与表!$T$4&gt;AB$2,"",IF($H73&lt;AB$2,"",IF($E73&gt;AB$2,"",IF($E73=AB$2,IF($I73=給与表!$J$12,給与表!$J$13,IF($I73=給与表!$K$12,給与表!$K$13,IF($I73=給与表!$L$12,給与表!$L$13,給与表!$M$13*AC73))),IF($E73&lt;AB$2,IF(V73="",IF($I73=給与表!$J$12,SUMIFS(給与表!$P$13:$P$52,給与表!$B$13:$B$52,AB$2-$E73)+給与表!$J$10*(AB$2-給与表!$T$4+1),IF($I73=給与表!$K$12,SUMIFS(給与表!$Q$13:$Q$52,給与表!$B$13:$B$52,AB$2-$E73)+給与表!$K$10*(AB$2-給与表!$T$4+1),IF($I73=給与表!$L$12,SUMIFS(給与表!$R$13:$R$52,給与表!$B$13:$B$52,AB$2-$E73)+給与表!$L$10*(AB$2-給与表!$T$4+1),(SUMIFS(給与表!$S$13:$S$52,給与表!$B$13:$B$52,AB$2-$E73)+給与表!$M$10*(AB$2-給与表!$T$4+1))*AC73))),IF($I73=給与表!$J$12,V73+給与表!$J$10*(AB$2-給与表!$T$4+1),IF($I73=給与表!$K$12,V73+給与表!$K$10*(AB$2-給与表!$T$4+1),IF($I73=給与表!$L$12,V73+給与表!$L$10*(AB$2-給与表!$T$4+1),(V73/W73+給与表!$M$10)*AC73)))))))))</f>
        <v/>
      </c>
      <c r="AC73" s="392"/>
      <c r="AD73" s="357"/>
      <c r="AE73" s="357"/>
      <c r="AF73" s="357"/>
      <c r="AG73" s="227" t="str">
        <f t="shared" si="16"/>
        <v/>
      </c>
      <c r="AH73" s="224" t="str">
        <f>IF(給与表!$T$4&gt;AH$2,"",IF($H73&lt;AH$2,"",IF($E73&gt;AH$2,"",IF($E73=AH$2,IF($I73=給与表!$J$12,給与表!$J$13,IF($I73=給与表!$K$12,給与表!$K$13,IF($I73=給与表!$L$12,給与表!$L$13,給与表!$M$13*AI73))),IF($E73&lt;AH$2,IF(AB73="",IF($I73=給与表!$J$12,SUMIFS(給与表!$P$13:$P$52,給与表!$B$13:$B$52,AH$2-$E73)+給与表!$J$10*(AH$2-給与表!$T$4+1),IF($I73=給与表!$K$12,SUMIFS(給与表!$Q$13:$Q$52,給与表!$B$13:$B$52,AH$2-$E73)+給与表!$K$10*(AH$2-給与表!$T$4+1),IF($I73=給与表!$L$12,SUMIFS(給与表!$R$13:$R$52,給与表!$B$13:$B$52,AH$2-$E73)+給与表!$L$10*(AH$2-給与表!$T$4+1),(SUMIFS(給与表!$S$13:$S$52,給与表!$B$13:$B$52,AH$2-$E73)+給与表!$M$10*(AH$2-給与表!$T$4+1))*AI73))),IF($I73=給与表!$J$12,AB73+給与表!$J$10*(AH$2-給与表!$T$4+1),IF($I73=給与表!$K$12,AB73+給与表!$K$10*(AH$2-給与表!$T$4+1),IF($I73=給与表!$L$12,AB73+給与表!$L$10*(AH$2-給与表!$T$4+1),(AB73/AC73+給与表!$M$10)*AI73)))))))))</f>
        <v/>
      </c>
      <c r="AI73" s="392"/>
      <c r="AJ73" s="357"/>
      <c r="AK73" s="357"/>
      <c r="AL73" s="357"/>
      <c r="AM73" s="227" t="str">
        <f t="shared" si="17"/>
        <v/>
      </c>
      <c r="AN73" s="224" t="str">
        <f>IF(給与表!$T$4&gt;AN$2,"",IF($H73&lt;AN$2,"",IF($E73&gt;AN$2,"",IF($E73=AN$2,IF($I73=給与表!$J$12,給与表!$J$13,IF($I73=給与表!$K$12,給与表!$K$13,IF($I73=給与表!$L$12,給与表!$L$13,給与表!$M$13*AO73))),IF($E73&lt;AN$2,IF(AH73="",IF($I73=給与表!$J$12,SUMIFS(給与表!$P$13:$P$52,給与表!$B$13:$B$52,AN$2-$E73)+給与表!$J$10*(AN$2-給与表!$T$4+1),IF($I73=給与表!$K$12,SUMIFS(給与表!$Q$13:$Q$52,給与表!$B$13:$B$52,AN$2-$E73)+給与表!$K$10*(AN$2-給与表!$T$4+1),IF($I73=給与表!$L$12,SUMIFS(給与表!$R$13:$R$52,給与表!$B$13:$B$52,AN$2-$E73)+給与表!$L$10*(AN$2-給与表!$T$4+1),(SUMIFS(給与表!$S$13:$S$52,給与表!$B$13:$B$52,AN$2-$E73)+給与表!$M$10*(AN$2-給与表!$T$4+1))*AO73))),IF($I73=給与表!$J$12,AH73+給与表!$J$10*(AN$2-給与表!$T$4+1),IF($I73=給与表!$K$12,AH73+給与表!$K$10*(AN$2-給与表!$T$4+1),IF($I73=給与表!$L$12,AH73+給与表!$L$10*(AN$2-給与表!$T$4+1),(AH73/AI73+給与表!$M$10)*AO73)))))))))</f>
        <v/>
      </c>
      <c r="AO73" s="392"/>
      <c r="AP73" s="357"/>
      <c r="AQ73" s="357"/>
      <c r="AR73" s="357"/>
      <c r="AS73" s="227" t="str">
        <f t="shared" si="18"/>
        <v/>
      </c>
      <c r="AT73" s="224" t="str">
        <f>IF(給与表!$T$4&gt;AT$2,"",IF($H73&lt;AT$2,"",IF($E73&gt;AT$2,"",IF($E73=AT$2,IF($I73=給与表!$J$12,給与表!$J$13,IF($I73=給与表!$K$12,給与表!$K$13,IF($I73=給与表!$L$12,給与表!$L$13,給与表!$M$13*AU73))),IF($E73&lt;AT$2,IF(AN73="",IF($I73=給与表!$J$12,SUMIFS(給与表!$P$13:$P$52,給与表!$B$13:$B$52,AT$2-$E73)+給与表!$J$10*(AT$2-給与表!$T$4+1),IF($I73=給与表!$K$12,SUMIFS(給与表!$Q$13:$Q$52,給与表!$B$13:$B$52,AT$2-$E73)+給与表!$K$10*(AT$2-給与表!$T$4+1),IF($I73=給与表!$L$12,SUMIFS(給与表!$R$13:$R$52,給与表!$B$13:$B$52,AT$2-$E73)+給与表!$L$10*(AT$2-給与表!$T$4+1),(SUMIFS(給与表!$S$13:$S$52,給与表!$B$13:$B$52,AT$2-$E73)+給与表!$M$10*(AT$2-給与表!$T$4+1))*AU73))),IF($I73=給与表!$J$12,AN73+給与表!$J$10*(AT$2-給与表!$T$4+1),IF($I73=給与表!$K$12,AN73+給与表!$K$10*(AT$2-給与表!$T$4+1),IF($I73=給与表!$L$12,AN73+給与表!$L$10*(AT$2-給与表!$T$4+1),(AN73/AO73+給与表!$M$10)*AU73)))))))))</f>
        <v/>
      </c>
      <c r="AU73" s="392"/>
      <c r="AV73" s="357"/>
      <c r="AW73" s="357"/>
      <c r="AX73" s="357"/>
      <c r="AY73" s="227" t="str">
        <f t="shared" si="19"/>
        <v/>
      </c>
      <c r="AZ73" s="224" t="str">
        <f>IF(給与表!$T$4&gt;AZ$2,"",IF($H73&lt;AZ$2,"",IF($E73&gt;AZ$2,"",IF($E73=AZ$2,IF($I73=給与表!$J$12,給与表!$J$13,IF($I73=給与表!$K$12,給与表!$K$13,IF($I73=給与表!$L$12,給与表!$L$13,給与表!$M$13*BA73))),IF($E73&lt;AZ$2,IF(AT73="",IF($I73=給与表!$J$12,SUMIFS(給与表!$P$13:$P$52,給与表!$B$13:$B$52,AZ$2-$E73)+給与表!$J$10*(AZ$2-給与表!$T$4+1),IF($I73=給与表!$K$12,SUMIFS(給与表!$Q$13:$Q$52,給与表!$B$13:$B$52,AZ$2-$E73)+給与表!$K$10*(AZ$2-給与表!$T$4+1),IF($I73=給与表!$L$12,SUMIFS(給与表!$R$13:$R$52,給与表!$B$13:$B$52,AZ$2-$E73)+給与表!$L$10*(AZ$2-給与表!$T$4+1),(SUMIFS(給与表!$S$13:$S$52,給与表!$B$13:$B$52,AZ$2-$E73)+給与表!$M$10*(AZ$2-給与表!$T$4+1))*BA73))),IF($I73=給与表!$J$12,AT73+給与表!$J$10*(AZ$2-給与表!$T$4+1),IF($I73=給与表!$K$12,AT73+給与表!$K$10*(AZ$2-給与表!$T$4+1),IF($I73=給与表!$L$12,AT73+給与表!$L$10*(AZ$2-給与表!$T$4+1),(AT73/AU73+給与表!$M$10)*BA73)))))))))</f>
        <v/>
      </c>
      <c r="BA73" s="392"/>
      <c r="BB73" s="357"/>
      <c r="BC73" s="357"/>
      <c r="BD73" s="357"/>
      <c r="BE73" s="227" t="str">
        <f t="shared" si="20"/>
        <v/>
      </c>
      <c r="BF73" s="224" t="str">
        <f>IF(給与表!$T$4&gt;BF$2,"",IF($H73&lt;BF$2,"",IF($E73&gt;BF$2,"",IF($E73=BF$2,IF($I73=給与表!$J$12,給与表!$J$13,IF($I73=給与表!$K$12,給与表!$K$13,IF($I73=給与表!$L$12,給与表!$L$13,給与表!$M$13*BG73))),IF($E73&lt;BF$2,IF(AZ73="",IF($I73=給与表!$J$12,SUMIFS(給与表!$P$13:$P$52,給与表!$B$13:$B$52,BF$2-$E73)+給与表!$J$10*(BF$2-給与表!$T$4+1),IF($I73=給与表!$K$12,SUMIFS(給与表!$Q$13:$Q$52,給与表!$B$13:$B$52,BF$2-$E73)+給与表!$K$10*(BF$2-給与表!$T$4+1),IF($I73=給与表!$L$12,SUMIFS(給与表!$R$13:$R$52,給与表!$B$13:$B$52,BF$2-$E73)+給与表!$L$10*(BF$2-給与表!$T$4+1),(SUMIFS(給与表!$S$13:$S$52,給与表!$B$13:$B$52,BF$2-$E73)+給与表!$M$10*(BF$2-給与表!$T$4+1))*BG73))),IF($I73=給与表!$J$12,AZ73+給与表!$J$10*(BF$2-給与表!$T$4+1),IF($I73=給与表!$K$12,AZ73+給与表!$K$10*(BF$2-給与表!$T$4+1),IF($I73=給与表!$L$12,AZ73+給与表!$L$10*(BF$2-給与表!$T$4+1),(AZ73/BA73+給与表!$M$10)*BG73)))))))))</f>
        <v/>
      </c>
      <c r="BG73" s="392"/>
      <c r="BH73" s="357"/>
      <c r="BI73" s="357"/>
      <c r="BJ73" s="357"/>
      <c r="BK73" s="227" t="str">
        <f t="shared" si="21"/>
        <v/>
      </c>
      <c r="BL73" s="224" t="str">
        <f>IF(給与表!$T$4&gt;BL$2,"",IF($H73&lt;BL$2,"",IF($E73&gt;BL$2,"",IF($E73=BL$2,IF($I73=給与表!$J$12,給与表!$J$13,IF($I73=給与表!$K$12,給与表!$K$13,IF($I73=給与表!$L$12,給与表!$L$13,給与表!$M$13*BM73))),IF($E73&lt;BL$2,IF(BF73="",IF($I73=給与表!$J$12,SUMIFS(給与表!$P$13:$P$52,給与表!$B$13:$B$52,BL$2-$E73)+給与表!$J$10*(BL$2-給与表!$T$4+1),IF($I73=給与表!$K$12,SUMIFS(給与表!$Q$13:$Q$52,給与表!$B$13:$B$52,BL$2-$E73)+給与表!$K$10*(BL$2-給与表!$T$4+1),IF($I73=給与表!$L$12,SUMIFS(給与表!$R$13:$R$52,給与表!$B$13:$B$52,BL$2-$E73)+給与表!$L$10*(BL$2-給与表!$T$4+1),(SUMIFS(給与表!$S$13:$S$52,給与表!$B$13:$B$52,BL$2-$E73)+給与表!$M$10*(BL$2-給与表!$T$4+1))*BM73))),IF($I73=給与表!$J$12,BF73+給与表!$J$10*(BL$2-給与表!$T$4+1),IF($I73=給与表!$K$12,BF73+給与表!$K$10*(BL$2-給与表!$T$4+1),IF($I73=給与表!$L$12,BF73+給与表!$L$10*(BL$2-給与表!$T$4+1),(BF73/BG73+給与表!$M$10)*BM73)))))))))</f>
        <v/>
      </c>
      <c r="BM73" s="392"/>
      <c r="BN73" s="357"/>
      <c r="BO73" s="357"/>
      <c r="BP73" s="357"/>
      <c r="BQ73" s="227" t="str">
        <f t="shared" si="22"/>
        <v/>
      </c>
    </row>
    <row r="74" spans="1:69">
      <c r="A74" s="20">
        <f t="shared" si="25"/>
        <v>69</v>
      </c>
      <c r="B74" s="359"/>
      <c r="C74" s="358"/>
      <c r="D74" s="359"/>
      <c r="E74" s="6" t="str">
        <f t="shared" si="23"/>
        <v/>
      </c>
      <c r="F74" s="358"/>
      <c r="G74" s="359"/>
      <c r="H74" s="6" t="str">
        <f t="shared" si="24"/>
        <v/>
      </c>
      <c r="I74" s="361"/>
      <c r="J74" s="224" t="str">
        <f>IF(給与表!$T$4&gt;J$2,"",IF($H74&lt;J$2,"",IF($E74&gt;J$2,"",IF($E74=J$2,IF($I74=給与表!$J$12,給与表!$J$13,IF($I74=給与表!$K$12,給与表!$K$13,IF($I74=給与表!$L$12,給与表!$L$13,給与表!$M$13*K74))),IF($E74&lt;J$2,IF($I74=給与表!$J$12,SUMIFS(給与表!$P$13:$P$52,給与表!$B$13:$B$52,J$2-$E74)+給与表!$J$10*(J$2-給与表!$T$4+1),IF($I74=給与表!$K$12,SUMIFS(給与表!$Q$13:$Q$52,給与表!$B$13:$B$52,J$2-$E74)+給与表!$K$10*(J$2-給与表!$T$4+1),IF($I74=給与表!$L$12,SUMIFS(給与表!$R$13:$R$52,給与表!$B$13:$B$52,J$2-$E74)+給与表!$L$10*(J$2-給与表!$T$4+1),(SUMIFS(給与表!$S$13:$S$52,給与表!$B$13:$B$52,J$2-$E74)+給与表!$M$10*(J$2-給与表!$T$4+1))*K74))))))))</f>
        <v/>
      </c>
      <c r="K74" s="392"/>
      <c r="L74" s="357"/>
      <c r="M74" s="357"/>
      <c r="N74" s="357"/>
      <c r="O74" s="227" t="str">
        <f t="shared" si="13"/>
        <v/>
      </c>
      <c r="P74" s="224" t="str">
        <f>IF(給与表!$T$4&gt;P$2,"",IF($H74&lt;P$2,"",IF($E74&gt;P$2,"",IF($E74=P$2,IF($I74=給与表!$J$12,給与表!$J$13,IF($I74=給与表!$K$12,給与表!$K$13,IF($I74=給与表!$L$12,給与表!$L$13,給与表!$M$13*Q74))),IF($E74&lt;P$2,IF(J74="",IF($I74=給与表!$J$12,SUMIFS(給与表!$P$13:$P$52,給与表!$B$13:$B$52,P$2-$E74)+給与表!$J$10*(P$2-給与表!$T$4+1),IF($I74=給与表!$K$12,SUMIFS(給与表!$Q$13:$Q$52,給与表!$B$13:$B$52,P$2-$E74)+給与表!$K$10*(P$2-給与表!$T$4+1),IF($I74=給与表!$L$12,SUMIFS(給与表!$R$13:$R$52,給与表!$B$13:$B$52,P$2-$E74)+給与表!$L$10*(P$2-給与表!$T$4+1),(SUMIFS(給与表!$S$13:$S$52,給与表!$B$13:$B$52,P$2-$E74)+給与表!$M$10*(P$2-給与表!$T$4+1))*Q74))),IF($I74=給与表!$J$12,J74+給与表!$J$10*(P$2-給与表!$T$4+1),IF($I74=給与表!$K$12,J74+給与表!$K$10*(P$2-給与表!$T$4+1),IF($I74=給与表!$L$12,J74+給与表!$L$10*(P$2-給与表!$T$4+1),(J74/K74+給与表!$M$10)*Q74)))))))))</f>
        <v/>
      </c>
      <c r="Q74" s="392"/>
      <c r="R74" s="357"/>
      <c r="S74" s="357"/>
      <c r="T74" s="357"/>
      <c r="U74" s="227" t="str">
        <f t="shared" si="14"/>
        <v/>
      </c>
      <c r="V74" s="224" t="str">
        <f>IF(給与表!$T$4&gt;V$2,"",IF($H74&lt;V$2,"",IF($E74&gt;V$2,"",IF($E74=V$2,IF($I74=給与表!$J$12,給与表!$J$13,IF($I74=給与表!$K$12,給与表!$K$13,IF($I74=給与表!$L$12,給与表!$L$13,給与表!$M$13*W74))),IF($E74&lt;V$2,IF(P74="",IF($I74=給与表!$J$12,SUMIFS(給与表!$P$13:$P$52,給与表!$B$13:$B$52,V$2-$E74)+給与表!$J$10*(V$2-給与表!$T$4+1),IF($I74=給与表!$K$12,SUMIFS(給与表!$Q$13:$Q$52,給与表!$B$13:$B$52,V$2-$E74)+給与表!$K$10*(V$2-給与表!$T$4+1),IF($I74=給与表!$L$12,SUMIFS(給与表!$R$13:$R$52,給与表!$B$13:$B$52,V$2-$E74)+給与表!$L$10*(V$2-給与表!$T$4+1),(SUMIFS(給与表!$S$13:$S$52,給与表!$B$13:$B$52,V$2-$E74)+給与表!$M$10*(V$2-給与表!$T$4+1))*W74))),IF($I74=給与表!$J$12,P74+給与表!$J$10*(V$2-給与表!$T$4+1),IF($I74=給与表!$K$12,P74+給与表!$K$10*(V$2-給与表!$T$4+1),IF($I74=給与表!$L$12,P74+給与表!$L$10*(V$2-給与表!$T$4+1),(P74/Q74+給与表!$M$10)*W74)))))))))</f>
        <v/>
      </c>
      <c r="W74" s="392"/>
      <c r="X74" s="357"/>
      <c r="Y74" s="357"/>
      <c r="Z74" s="357"/>
      <c r="AA74" s="227" t="str">
        <f t="shared" si="15"/>
        <v/>
      </c>
      <c r="AB74" s="224" t="str">
        <f>IF(給与表!$T$4&gt;AB$2,"",IF($H74&lt;AB$2,"",IF($E74&gt;AB$2,"",IF($E74=AB$2,IF($I74=給与表!$J$12,給与表!$J$13,IF($I74=給与表!$K$12,給与表!$K$13,IF($I74=給与表!$L$12,給与表!$L$13,給与表!$M$13*AC74))),IF($E74&lt;AB$2,IF(V74="",IF($I74=給与表!$J$12,SUMIFS(給与表!$P$13:$P$52,給与表!$B$13:$B$52,AB$2-$E74)+給与表!$J$10*(AB$2-給与表!$T$4+1),IF($I74=給与表!$K$12,SUMIFS(給与表!$Q$13:$Q$52,給与表!$B$13:$B$52,AB$2-$E74)+給与表!$K$10*(AB$2-給与表!$T$4+1),IF($I74=給与表!$L$12,SUMIFS(給与表!$R$13:$R$52,給与表!$B$13:$B$52,AB$2-$E74)+給与表!$L$10*(AB$2-給与表!$T$4+1),(SUMIFS(給与表!$S$13:$S$52,給与表!$B$13:$B$52,AB$2-$E74)+給与表!$M$10*(AB$2-給与表!$T$4+1))*AC74))),IF($I74=給与表!$J$12,V74+給与表!$J$10*(AB$2-給与表!$T$4+1),IF($I74=給与表!$K$12,V74+給与表!$K$10*(AB$2-給与表!$T$4+1),IF($I74=給与表!$L$12,V74+給与表!$L$10*(AB$2-給与表!$T$4+1),(V74/W74+給与表!$M$10)*AC74)))))))))</f>
        <v/>
      </c>
      <c r="AC74" s="392"/>
      <c r="AD74" s="357"/>
      <c r="AE74" s="357"/>
      <c r="AF74" s="357"/>
      <c r="AG74" s="227" t="str">
        <f t="shared" si="16"/>
        <v/>
      </c>
      <c r="AH74" s="224" t="str">
        <f>IF(給与表!$T$4&gt;AH$2,"",IF($H74&lt;AH$2,"",IF($E74&gt;AH$2,"",IF($E74=AH$2,IF($I74=給与表!$J$12,給与表!$J$13,IF($I74=給与表!$K$12,給与表!$K$13,IF($I74=給与表!$L$12,給与表!$L$13,給与表!$M$13*AI74))),IF($E74&lt;AH$2,IF(AB74="",IF($I74=給与表!$J$12,SUMIFS(給与表!$P$13:$P$52,給与表!$B$13:$B$52,AH$2-$E74)+給与表!$J$10*(AH$2-給与表!$T$4+1),IF($I74=給与表!$K$12,SUMIFS(給与表!$Q$13:$Q$52,給与表!$B$13:$B$52,AH$2-$E74)+給与表!$K$10*(AH$2-給与表!$T$4+1),IF($I74=給与表!$L$12,SUMIFS(給与表!$R$13:$R$52,給与表!$B$13:$B$52,AH$2-$E74)+給与表!$L$10*(AH$2-給与表!$T$4+1),(SUMIFS(給与表!$S$13:$S$52,給与表!$B$13:$B$52,AH$2-$E74)+給与表!$M$10*(AH$2-給与表!$T$4+1))*AI74))),IF($I74=給与表!$J$12,AB74+給与表!$J$10*(AH$2-給与表!$T$4+1),IF($I74=給与表!$K$12,AB74+給与表!$K$10*(AH$2-給与表!$T$4+1),IF($I74=給与表!$L$12,AB74+給与表!$L$10*(AH$2-給与表!$T$4+1),(AB74/AC74+給与表!$M$10)*AI74)))))))))</f>
        <v/>
      </c>
      <c r="AI74" s="392"/>
      <c r="AJ74" s="357"/>
      <c r="AK74" s="357"/>
      <c r="AL74" s="357"/>
      <c r="AM74" s="227" t="str">
        <f t="shared" si="17"/>
        <v/>
      </c>
      <c r="AN74" s="224" t="str">
        <f>IF(給与表!$T$4&gt;AN$2,"",IF($H74&lt;AN$2,"",IF($E74&gt;AN$2,"",IF($E74=AN$2,IF($I74=給与表!$J$12,給与表!$J$13,IF($I74=給与表!$K$12,給与表!$K$13,IF($I74=給与表!$L$12,給与表!$L$13,給与表!$M$13*AO74))),IF($E74&lt;AN$2,IF(AH74="",IF($I74=給与表!$J$12,SUMIFS(給与表!$P$13:$P$52,給与表!$B$13:$B$52,AN$2-$E74)+給与表!$J$10*(AN$2-給与表!$T$4+1),IF($I74=給与表!$K$12,SUMIFS(給与表!$Q$13:$Q$52,給与表!$B$13:$B$52,AN$2-$E74)+給与表!$K$10*(AN$2-給与表!$T$4+1),IF($I74=給与表!$L$12,SUMIFS(給与表!$R$13:$R$52,給与表!$B$13:$B$52,AN$2-$E74)+給与表!$L$10*(AN$2-給与表!$T$4+1),(SUMIFS(給与表!$S$13:$S$52,給与表!$B$13:$B$52,AN$2-$E74)+給与表!$M$10*(AN$2-給与表!$T$4+1))*AO74))),IF($I74=給与表!$J$12,AH74+給与表!$J$10*(AN$2-給与表!$T$4+1),IF($I74=給与表!$K$12,AH74+給与表!$K$10*(AN$2-給与表!$T$4+1),IF($I74=給与表!$L$12,AH74+給与表!$L$10*(AN$2-給与表!$T$4+1),(AH74/AI74+給与表!$M$10)*AO74)))))))))</f>
        <v/>
      </c>
      <c r="AO74" s="392"/>
      <c r="AP74" s="357"/>
      <c r="AQ74" s="357"/>
      <c r="AR74" s="357"/>
      <c r="AS74" s="227" t="str">
        <f t="shared" si="18"/>
        <v/>
      </c>
      <c r="AT74" s="224" t="str">
        <f>IF(給与表!$T$4&gt;AT$2,"",IF($H74&lt;AT$2,"",IF($E74&gt;AT$2,"",IF($E74=AT$2,IF($I74=給与表!$J$12,給与表!$J$13,IF($I74=給与表!$K$12,給与表!$K$13,IF($I74=給与表!$L$12,給与表!$L$13,給与表!$M$13*AU74))),IF($E74&lt;AT$2,IF(AN74="",IF($I74=給与表!$J$12,SUMIFS(給与表!$P$13:$P$52,給与表!$B$13:$B$52,AT$2-$E74)+給与表!$J$10*(AT$2-給与表!$T$4+1),IF($I74=給与表!$K$12,SUMIFS(給与表!$Q$13:$Q$52,給与表!$B$13:$B$52,AT$2-$E74)+給与表!$K$10*(AT$2-給与表!$T$4+1),IF($I74=給与表!$L$12,SUMIFS(給与表!$R$13:$R$52,給与表!$B$13:$B$52,AT$2-$E74)+給与表!$L$10*(AT$2-給与表!$T$4+1),(SUMIFS(給与表!$S$13:$S$52,給与表!$B$13:$B$52,AT$2-$E74)+給与表!$M$10*(AT$2-給与表!$T$4+1))*AU74))),IF($I74=給与表!$J$12,AN74+給与表!$J$10*(AT$2-給与表!$T$4+1),IF($I74=給与表!$K$12,AN74+給与表!$K$10*(AT$2-給与表!$T$4+1),IF($I74=給与表!$L$12,AN74+給与表!$L$10*(AT$2-給与表!$T$4+1),(AN74/AO74+給与表!$M$10)*AU74)))))))))</f>
        <v/>
      </c>
      <c r="AU74" s="392"/>
      <c r="AV74" s="357"/>
      <c r="AW74" s="357"/>
      <c r="AX74" s="357"/>
      <c r="AY74" s="227" t="str">
        <f t="shared" si="19"/>
        <v/>
      </c>
      <c r="AZ74" s="224" t="str">
        <f>IF(給与表!$T$4&gt;AZ$2,"",IF($H74&lt;AZ$2,"",IF($E74&gt;AZ$2,"",IF($E74=AZ$2,IF($I74=給与表!$J$12,給与表!$J$13,IF($I74=給与表!$K$12,給与表!$K$13,IF($I74=給与表!$L$12,給与表!$L$13,給与表!$M$13*BA74))),IF($E74&lt;AZ$2,IF(AT74="",IF($I74=給与表!$J$12,SUMIFS(給与表!$P$13:$P$52,給与表!$B$13:$B$52,AZ$2-$E74)+給与表!$J$10*(AZ$2-給与表!$T$4+1),IF($I74=給与表!$K$12,SUMIFS(給与表!$Q$13:$Q$52,給与表!$B$13:$B$52,AZ$2-$E74)+給与表!$K$10*(AZ$2-給与表!$T$4+1),IF($I74=給与表!$L$12,SUMIFS(給与表!$R$13:$R$52,給与表!$B$13:$B$52,AZ$2-$E74)+給与表!$L$10*(AZ$2-給与表!$T$4+1),(SUMIFS(給与表!$S$13:$S$52,給与表!$B$13:$B$52,AZ$2-$E74)+給与表!$M$10*(AZ$2-給与表!$T$4+1))*BA74))),IF($I74=給与表!$J$12,AT74+給与表!$J$10*(AZ$2-給与表!$T$4+1),IF($I74=給与表!$K$12,AT74+給与表!$K$10*(AZ$2-給与表!$T$4+1),IF($I74=給与表!$L$12,AT74+給与表!$L$10*(AZ$2-給与表!$T$4+1),(AT74/AU74+給与表!$M$10)*BA74)))))))))</f>
        <v/>
      </c>
      <c r="BA74" s="392"/>
      <c r="BB74" s="357"/>
      <c r="BC74" s="357"/>
      <c r="BD74" s="357"/>
      <c r="BE74" s="227" t="str">
        <f t="shared" si="20"/>
        <v/>
      </c>
      <c r="BF74" s="224" t="str">
        <f>IF(給与表!$T$4&gt;BF$2,"",IF($H74&lt;BF$2,"",IF($E74&gt;BF$2,"",IF($E74=BF$2,IF($I74=給与表!$J$12,給与表!$J$13,IF($I74=給与表!$K$12,給与表!$K$13,IF($I74=給与表!$L$12,給与表!$L$13,給与表!$M$13*BG74))),IF($E74&lt;BF$2,IF(AZ74="",IF($I74=給与表!$J$12,SUMIFS(給与表!$P$13:$P$52,給与表!$B$13:$B$52,BF$2-$E74)+給与表!$J$10*(BF$2-給与表!$T$4+1),IF($I74=給与表!$K$12,SUMIFS(給与表!$Q$13:$Q$52,給与表!$B$13:$B$52,BF$2-$E74)+給与表!$K$10*(BF$2-給与表!$T$4+1),IF($I74=給与表!$L$12,SUMIFS(給与表!$R$13:$R$52,給与表!$B$13:$B$52,BF$2-$E74)+給与表!$L$10*(BF$2-給与表!$T$4+1),(SUMIFS(給与表!$S$13:$S$52,給与表!$B$13:$B$52,BF$2-$E74)+給与表!$M$10*(BF$2-給与表!$T$4+1))*BG74))),IF($I74=給与表!$J$12,AZ74+給与表!$J$10*(BF$2-給与表!$T$4+1),IF($I74=給与表!$K$12,AZ74+給与表!$K$10*(BF$2-給与表!$T$4+1),IF($I74=給与表!$L$12,AZ74+給与表!$L$10*(BF$2-給与表!$T$4+1),(AZ74/BA74+給与表!$M$10)*BG74)))))))))</f>
        <v/>
      </c>
      <c r="BG74" s="392"/>
      <c r="BH74" s="357"/>
      <c r="BI74" s="357"/>
      <c r="BJ74" s="357"/>
      <c r="BK74" s="227" t="str">
        <f t="shared" si="21"/>
        <v/>
      </c>
      <c r="BL74" s="224" t="str">
        <f>IF(給与表!$T$4&gt;BL$2,"",IF($H74&lt;BL$2,"",IF($E74&gt;BL$2,"",IF($E74=BL$2,IF($I74=給与表!$J$12,給与表!$J$13,IF($I74=給与表!$K$12,給与表!$K$13,IF($I74=給与表!$L$12,給与表!$L$13,給与表!$M$13*BM74))),IF($E74&lt;BL$2,IF(BF74="",IF($I74=給与表!$J$12,SUMIFS(給与表!$P$13:$P$52,給与表!$B$13:$B$52,BL$2-$E74)+給与表!$J$10*(BL$2-給与表!$T$4+1),IF($I74=給与表!$K$12,SUMIFS(給与表!$Q$13:$Q$52,給与表!$B$13:$B$52,BL$2-$E74)+給与表!$K$10*(BL$2-給与表!$T$4+1),IF($I74=給与表!$L$12,SUMIFS(給与表!$R$13:$R$52,給与表!$B$13:$B$52,BL$2-$E74)+給与表!$L$10*(BL$2-給与表!$T$4+1),(SUMIFS(給与表!$S$13:$S$52,給与表!$B$13:$B$52,BL$2-$E74)+給与表!$M$10*(BL$2-給与表!$T$4+1))*BM74))),IF($I74=給与表!$J$12,BF74+給与表!$J$10*(BL$2-給与表!$T$4+1),IF($I74=給与表!$K$12,BF74+給与表!$K$10*(BL$2-給与表!$T$4+1),IF($I74=給与表!$L$12,BF74+給与表!$L$10*(BL$2-給与表!$T$4+1),(BF74/BG74+給与表!$M$10)*BM74)))))))))</f>
        <v/>
      </c>
      <c r="BM74" s="392"/>
      <c r="BN74" s="357"/>
      <c r="BO74" s="357"/>
      <c r="BP74" s="357"/>
      <c r="BQ74" s="227" t="str">
        <f t="shared" si="22"/>
        <v/>
      </c>
    </row>
    <row r="75" spans="1:69">
      <c r="A75" s="20">
        <f t="shared" si="25"/>
        <v>70</v>
      </c>
      <c r="B75" s="359"/>
      <c r="C75" s="358"/>
      <c r="D75" s="359"/>
      <c r="E75" s="6" t="str">
        <f t="shared" si="23"/>
        <v/>
      </c>
      <c r="F75" s="358"/>
      <c r="G75" s="359"/>
      <c r="H75" s="6" t="str">
        <f t="shared" si="24"/>
        <v/>
      </c>
      <c r="I75" s="361"/>
      <c r="J75" s="224" t="str">
        <f>IF(給与表!$T$4&gt;J$2,"",IF($H75&lt;J$2,"",IF($E75&gt;J$2,"",IF($E75=J$2,IF($I75=給与表!$J$12,給与表!$J$13,IF($I75=給与表!$K$12,給与表!$K$13,IF($I75=給与表!$L$12,給与表!$L$13,給与表!$M$13*K75))),IF($E75&lt;J$2,IF($I75=給与表!$J$12,SUMIFS(給与表!$P$13:$P$52,給与表!$B$13:$B$52,J$2-$E75)+給与表!$J$10*(J$2-給与表!$T$4+1),IF($I75=給与表!$K$12,SUMIFS(給与表!$Q$13:$Q$52,給与表!$B$13:$B$52,J$2-$E75)+給与表!$K$10*(J$2-給与表!$T$4+1),IF($I75=給与表!$L$12,SUMIFS(給与表!$R$13:$R$52,給与表!$B$13:$B$52,J$2-$E75)+給与表!$L$10*(J$2-給与表!$T$4+1),(SUMIFS(給与表!$S$13:$S$52,給与表!$B$13:$B$52,J$2-$E75)+給与表!$M$10*(J$2-給与表!$T$4+1))*K75))))))))</f>
        <v/>
      </c>
      <c r="K75" s="392"/>
      <c r="L75" s="357"/>
      <c r="M75" s="357"/>
      <c r="N75" s="357"/>
      <c r="O75" s="227" t="str">
        <f t="shared" si="13"/>
        <v/>
      </c>
      <c r="P75" s="224" t="str">
        <f>IF(給与表!$T$4&gt;P$2,"",IF($H75&lt;P$2,"",IF($E75&gt;P$2,"",IF($E75=P$2,IF($I75=給与表!$J$12,給与表!$J$13,IF($I75=給与表!$K$12,給与表!$K$13,IF($I75=給与表!$L$12,給与表!$L$13,給与表!$M$13*Q75))),IF($E75&lt;P$2,IF(J75="",IF($I75=給与表!$J$12,SUMIFS(給与表!$P$13:$P$52,給与表!$B$13:$B$52,P$2-$E75)+給与表!$J$10*(P$2-給与表!$T$4+1),IF($I75=給与表!$K$12,SUMIFS(給与表!$Q$13:$Q$52,給与表!$B$13:$B$52,P$2-$E75)+給与表!$K$10*(P$2-給与表!$T$4+1),IF($I75=給与表!$L$12,SUMIFS(給与表!$R$13:$R$52,給与表!$B$13:$B$52,P$2-$E75)+給与表!$L$10*(P$2-給与表!$T$4+1),(SUMIFS(給与表!$S$13:$S$52,給与表!$B$13:$B$52,P$2-$E75)+給与表!$M$10*(P$2-給与表!$T$4+1))*Q75))),IF($I75=給与表!$J$12,J75+給与表!$J$10*(P$2-給与表!$T$4+1),IF($I75=給与表!$K$12,J75+給与表!$K$10*(P$2-給与表!$T$4+1),IF($I75=給与表!$L$12,J75+給与表!$L$10*(P$2-給与表!$T$4+1),(J75/K75+給与表!$M$10)*Q75)))))))))</f>
        <v/>
      </c>
      <c r="Q75" s="392"/>
      <c r="R75" s="357"/>
      <c r="S75" s="357"/>
      <c r="T75" s="357"/>
      <c r="U75" s="227" t="str">
        <f t="shared" si="14"/>
        <v/>
      </c>
      <c r="V75" s="224" t="str">
        <f>IF(給与表!$T$4&gt;V$2,"",IF($H75&lt;V$2,"",IF($E75&gt;V$2,"",IF($E75=V$2,IF($I75=給与表!$J$12,給与表!$J$13,IF($I75=給与表!$K$12,給与表!$K$13,IF($I75=給与表!$L$12,給与表!$L$13,給与表!$M$13*W75))),IF($E75&lt;V$2,IF(P75="",IF($I75=給与表!$J$12,SUMIFS(給与表!$P$13:$P$52,給与表!$B$13:$B$52,V$2-$E75)+給与表!$J$10*(V$2-給与表!$T$4+1),IF($I75=給与表!$K$12,SUMIFS(給与表!$Q$13:$Q$52,給与表!$B$13:$B$52,V$2-$E75)+給与表!$K$10*(V$2-給与表!$T$4+1),IF($I75=給与表!$L$12,SUMIFS(給与表!$R$13:$R$52,給与表!$B$13:$B$52,V$2-$E75)+給与表!$L$10*(V$2-給与表!$T$4+1),(SUMIFS(給与表!$S$13:$S$52,給与表!$B$13:$B$52,V$2-$E75)+給与表!$M$10*(V$2-給与表!$T$4+1))*W75))),IF($I75=給与表!$J$12,P75+給与表!$J$10*(V$2-給与表!$T$4+1),IF($I75=給与表!$K$12,P75+給与表!$K$10*(V$2-給与表!$T$4+1),IF($I75=給与表!$L$12,P75+給与表!$L$10*(V$2-給与表!$T$4+1),(P75/Q75+給与表!$M$10)*W75)))))))))</f>
        <v/>
      </c>
      <c r="W75" s="392"/>
      <c r="X75" s="357"/>
      <c r="Y75" s="357"/>
      <c r="Z75" s="357"/>
      <c r="AA75" s="227" t="str">
        <f t="shared" si="15"/>
        <v/>
      </c>
      <c r="AB75" s="224" t="str">
        <f>IF(給与表!$T$4&gt;AB$2,"",IF($H75&lt;AB$2,"",IF($E75&gt;AB$2,"",IF($E75=AB$2,IF($I75=給与表!$J$12,給与表!$J$13,IF($I75=給与表!$K$12,給与表!$K$13,IF($I75=給与表!$L$12,給与表!$L$13,給与表!$M$13*AC75))),IF($E75&lt;AB$2,IF(V75="",IF($I75=給与表!$J$12,SUMIFS(給与表!$P$13:$P$52,給与表!$B$13:$B$52,AB$2-$E75)+給与表!$J$10*(AB$2-給与表!$T$4+1),IF($I75=給与表!$K$12,SUMIFS(給与表!$Q$13:$Q$52,給与表!$B$13:$B$52,AB$2-$E75)+給与表!$K$10*(AB$2-給与表!$T$4+1),IF($I75=給与表!$L$12,SUMIFS(給与表!$R$13:$R$52,給与表!$B$13:$B$52,AB$2-$E75)+給与表!$L$10*(AB$2-給与表!$T$4+1),(SUMIFS(給与表!$S$13:$S$52,給与表!$B$13:$B$52,AB$2-$E75)+給与表!$M$10*(AB$2-給与表!$T$4+1))*AC75))),IF($I75=給与表!$J$12,V75+給与表!$J$10*(AB$2-給与表!$T$4+1),IF($I75=給与表!$K$12,V75+給与表!$K$10*(AB$2-給与表!$T$4+1),IF($I75=給与表!$L$12,V75+給与表!$L$10*(AB$2-給与表!$T$4+1),(V75/W75+給与表!$M$10)*AC75)))))))))</f>
        <v/>
      </c>
      <c r="AC75" s="392"/>
      <c r="AD75" s="357"/>
      <c r="AE75" s="357"/>
      <c r="AF75" s="357"/>
      <c r="AG75" s="227" t="str">
        <f t="shared" si="16"/>
        <v/>
      </c>
      <c r="AH75" s="224" t="str">
        <f>IF(給与表!$T$4&gt;AH$2,"",IF($H75&lt;AH$2,"",IF($E75&gt;AH$2,"",IF($E75=AH$2,IF($I75=給与表!$J$12,給与表!$J$13,IF($I75=給与表!$K$12,給与表!$K$13,IF($I75=給与表!$L$12,給与表!$L$13,給与表!$M$13*AI75))),IF($E75&lt;AH$2,IF(AB75="",IF($I75=給与表!$J$12,SUMIFS(給与表!$P$13:$P$52,給与表!$B$13:$B$52,AH$2-$E75)+給与表!$J$10*(AH$2-給与表!$T$4+1),IF($I75=給与表!$K$12,SUMIFS(給与表!$Q$13:$Q$52,給与表!$B$13:$B$52,AH$2-$E75)+給与表!$K$10*(AH$2-給与表!$T$4+1),IF($I75=給与表!$L$12,SUMIFS(給与表!$R$13:$R$52,給与表!$B$13:$B$52,AH$2-$E75)+給与表!$L$10*(AH$2-給与表!$T$4+1),(SUMIFS(給与表!$S$13:$S$52,給与表!$B$13:$B$52,AH$2-$E75)+給与表!$M$10*(AH$2-給与表!$T$4+1))*AI75))),IF($I75=給与表!$J$12,AB75+給与表!$J$10*(AH$2-給与表!$T$4+1),IF($I75=給与表!$K$12,AB75+給与表!$K$10*(AH$2-給与表!$T$4+1),IF($I75=給与表!$L$12,AB75+給与表!$L$10*(AH$2-給与表!$T$4+1),(AB75/AC75+給与表!$M$10)*AI75)))))))))</f>
        <v/>
      </c>
      <c r="AI75" s="392"/>
      <c r="AJ75" s="357"/>
      <c r="AK75" s="357"/>
      <c r="AL75" s="357"/>
      <c r="AM75" s="227" t="str">
        <f t="shared" si="17"/>
        <v/>
      </c>
      <c r="AN75" s="224" t="str">
        <f>IF(給与表!$T$4&gt;AN$2,"",IF($H75&lt;AN$2,"",IF($E75&gt;AN$2,"",IF($E75=AN$2,IF($I75=給与表!$J$12,給与表!$J$13,IF($I75=給与表!$K$12,給与表!$K$13,IF($I75=給与表!$L$12,給与表!$L$13,給与表!$M$13*AO75))),IF($E75&lt;AN$2,IF(AH75="",IF($I75=給与表!$J$12,SUMIFS(給与表!$P$13:$P$52,給与表!$B$13:$B$52,AN$2-$E75)+給与表!$J$10*(AN$2-給与表!$T$4+1),IF($I75=給与表!$K$12,SUMIFS(給与表!$Q$13:$Q$52,給与表!$B$13:$B$52,AN$2-$E75)+給与表!$K$10*(AN$2-給与表!$T$4+1),IF($I75=給与表!$L$12,SUMIFS(給与表!$R$13:$R$52,給与表!$B$13:$B$52,AN$2-$E75)+給与表!$L$10*(AN$2-給与表!$T$4+1),(SUMIFS(給与表!$S$13:$S$52,給与表!$B$13:$B$52,AN$2-$E75)+給与表!$M$10*(AN$2-給与表!$T$4+1))*AO75))),IF($I75=給与表!$J$12,AH75+給与表!$J$10*(AN$2-給与表!$T$4+1),IF($I75=給与表!$K$12,AH75+給与表!$K$10*(AN$2-給与表!$T$4+1),IF($I75=給与表!$L$12,AH75+給与表!$L$10*(AN$2-給与表!$T$4+1),(AH75/AI75+給与表!$M$10)*AO75)))))))))</f>
        <v/>
      </c>
      <c r="AO75" s="392"/>
      <c r="AP75" s="357"/>
      <c r="AQ75" s="357"/>
      <c r="AR75" s="357"/>
      <c r="AS75" s="227" t="str">
        <f t="shared" si="18"/>
        <v/>
      </c>
      <c r="AT75" s="224" t="str">
        <f>IF(給与表!$T$4&gt;AT$2,"",IF($H75&lt;AT$2,"",IF($E75&gt;AT$2,"",IF($E75=AT$2,IF($I75=給与表!$J$12,給与表!$J$13,IF($I75=給与表!$K$12,給与表!$K$13,IF($I75=給与表!$L$12,給与表!$L$13,給与表!$M$13*AU75))),IF($E75&lt;AT$2,IF(AN75="",IF($I75=給与表!$J$12,SUMIFS(給与表!$P$13:$P$52,給与表!$B$13:$B$52,AT$2-$E75)+給与表!$J$10*(AT$2-給与表!$T$4+1),IF($I75=給与表!$K$12,SUMIFS(給与表!$Q$13:$Q$52,給与表!$B$13:$B$52,AT$2-$E75)+給与表!$K$10*(AT$2-給与表!$T$4+1),IF($I75=給与表!$L$12,SUMIFS(給与表!$R$13:$R$52,給与表!$B$13:$B$52,AT$2-$E75)+給与表!$L$10*(AT$2-給与表!$T$4+1),(SUMIFS(給与表!$S$13:$S$52,給与表!$B$13:$B$52,AT$2-$E75)+給与表!$M$10*(AT$2-給与表!$T$4+1))*AU75))),IF($I75=給与表!$J$12,AN75+給与表!$J$10*(AT$2-給与表!$T$4+1),IF($I75=給与表!$K$12,AN75+給与表!$K$10*(AT$2-給与表!$T$4+1),IF($I75=給与表!$L$12,AN75+給与表!$L$10*(AT$2-給与表!$T$4+1),(AN75/AO75+給与表!$M$10)*AU75)))))))))</f>
        <v/>
      </c>
      <c r="AU75" s="392"/>
      <c r="AV75" s="357"/>
      <c r="AW75" s="357"/>
      <c r="AX75" s="357"/>
      <c r="AY75" s="227" t="str">
        <f t="shared" si="19"/>
        <v/>
      </c>
      <c r="AZ75" s="224" t="str">
        <f>IF(給与表!$T$4&gt;AZ$2,"",IF($H75&lt;AZ$2,"",IF($E75&gt;AZ$2,"",IF($E75=AZ$2,IF($I75=給与表!$J$12,給与表!$J$13,IF($I75=給与表!$K$12,給与表!$K$13,IF($I75=給与表!$L$12,給与表!$L$13,給与表!$M$13*BA75))),IF($E75&lt;AZ$2,IF(AT75="",IF($I75=給与表!$J$12,SUMIFS(給与表!$P$13:$P$52,給与表!$B$13:$B$52,AZ$2-$E75)+給与表!$J$10*(AZ$2-給与表!$T$4+1),IF($I75=給与表!$K$12,SUMIFS(給与表!$Q$13:$Q$52,給与表!$B$13:$B$52,AZ$2-$E75)+給与表!$K$10*(AZ$2-給与表!$T$4+1),IF($I75=給与表!$L$12,SUMIFS(給与表!$R$13:$R$52,給与表!$B$13:$B$52,AZ$2-$E75)+給与表!$L$10*(AZ$2-給与表!$T$4+1),(SUMIFS(給与表!$S$13:$S$52,給与表!$B$13:$B$52,AZ$2-$E75)+給与表!$M$10*(AZ$2-給与表!$T$4+1))*BA75))),IF($I75=給与表!$J$12,AT75+給与表!$J$10*(AZ$2-給与表!$T$4+1),IF($I75=給与表!$K$12,AT75+給与表!$K$10*(AZ$2-給与表!$T$4+1),IF($I75=給与表!$L$12,AT75+給与表!$L$10*(AZ$2-給与表!$T$4+1),(AT75/AU75+給与表!$M$10)*BA75)))))))))</f>
        <v/>
      </c>
      <c r="BA75" s="392"/>
      <c r="BB75" s="357"/>
      <c r="BC75" s="357"/>
      <c r="BD75" s="357"/>
      <c r="BE75" s="227" t="str">
        <f t="shared" si="20"/>
        <v/>
      </c>
      <c r="BF75" s="224" t="str">
        <f>IF(給与表!$T$4&gt;BF$2,"",IF($H75&lt;BF$2,"",IF($E75&gt;BF$2,"",IF($E75=BF$2,IF($I75=給与表!$J$12,給与表!$J$13,IF($I75=給与表!$K$12,給与表!$K$13,IF($I75=給与表!$L$12,給与表!$L$13,給与表!$M$13*BG75))),IF($E75&lt;BF$2,IF(AZ75="",IF($I75=給与表!$J$12,SUMIFS(給与表!$P$13:$P$52,給与表!$B$13:$B$52,BF$2-$E75)+給与表!$J$10*(BF$2-給与表!$T$4+1),IF($I75=給与表!$K$12,SUMIFS(給与表!$Q$13:$Q$52,給与表!$B$13:$B$52,BF$2-$E75)+給与表!$K$10*(BF$2-給与表!$T$4+1),IF($I75=給与表!$L$12,SUMIFS(給与表!$R$13:$R$52,給与表!$B$13:$B$52,BF$2-$E75)+給与表!$L$10*(BF$2-給与表!$T$4+1),(SUMIFS(給与表!$S$13:$S$52,給与表!$B$13:$B$52,BF$2-$E75)+給与表!$M$10*(BF$2-給与表!$T$4+1))*BG75))),IF($I75=給与表!$J$12,AZ75+給与表!$J$10*(BF$2-給与表!$T$4+1),IF($I75=給与表!$K$12,AZ75+給与表!$K$10*(BF$2-給与表!$T$4+1),IF($I75=給与表!$L$12,AZ75+給与表!$L$10*(BF$2-給与表!$T$4+1),(AZ75/BA75+給与表!$M$10)*BG75)))))))))</f>
        <v/>
      </c>
      <c r="BG75" s="392"/>
      <c r="BH75" s="357"/>
      <c r="BI75" s="357"/>
      <c r="BJ75" s="357"/>
      <c r="BK75" s="227" t="str">
        <f t="shared" si="21"/>
        <v/>
      </c>
      <c r="BL75" s="224" t="str">
        <f>IF(給与表!$T$4&gt;BL$2,"",IF($H75&lt;BL$2,"",IF($E75&gt;BL$2,"",IF($E75=BL$2,IF($I75=給与表!$J$12,給与表!$J$13,IF($I75=給与表!$K$12,給与表!$K$13,IF($I75=給与表!$L$12,給与表!$L$13,給与表!$M$13*BM75))),IF($E75&lt;BL$2,IF(BF75="",IF($I75=給与表!$J$12,SUMIFS(給与表!$P$13:$P$52,給与表!$B$13:$B$52,BL$2-$E75)+給与表!$J$10*(BL$2-給与表!$T$4+1),IF($I75=給与表!$K$12,SUMIFS(給与表!$Q$13:$Q$52,給与表!$B$13:$B$52,BL$2-$E75)+給与表!$K$10*(BL$2-給与表!$T$4+1),IF($I75=給与表!$L$12,SUMIFS(給与表!$R$13:$R$52,給与表!$B$13:$B$52,BL$2-$E75)+給与表!$L$10*(BL$2-給与表!$T$4+1),(SUMIFS(給与表!$S$13:$S$52,給与表!$B$13:$B$52,BL$2-$E75)+給与表!$M$10*(BL$2-給与表!$T$4+1))*BM75))),IF($I75=給与表!$J$12,BF75+給与表!$J$10*(BL$2-給与表!$T$4+1),IF($I75=給与表!$K$12,BF75+給与表!$K$10*(BL$2-給与表!$T$4+1),IF($I75=給与表!$L$12,BF75+給与表!$L$10*(BL$2-給与表!$T$4+1),(BF75/BG75+給与表!$M$10)*BM75)))))))))</f>
        <v/>
      </c>
      <c r="BM75" s="392"/>
      <c r="BN75" s="357"/>
      <c r="BO75" s="357"/>
      <c r="BP75" s="357"/>
      <c r="BQ75" s="227" t="str">
        <f t="shared" si="22"/>
        <v/>
      </c>
    </row>
    <row r="76" spans="1:69">
      <c r="A76" s="20">
        <f t="shared" si="25"/>
        <v>71</v>
      </c>
      <c r="B76" s="359"/>
      <c r="C76" s="358"/>
      <c r="D76" s="359"/>
      <c r="E76" s="6" t="str">
        <f t="shared" si="23"/>
        <v/>
      </c>
      <c r="F76" s="358"/>
      <c r="G76" s="359"/>
      <c r="H76" s="6" t="str">
        <f t="shared" si="24"/>
        <v/>
      </c>
      <c r="I76" s="361"/>
      <c r="J76" s="224" t="str">
        <f>IF(給与表!$T$4&gt;J$2,"",IF($H76&lt;J$2,"",IF($E76&gt;J$2,"",IF($E76=J$2,IF($I76=給与表!$J$12,給与表!$J$13,IF($I76=給与表!$K$12,給与表!$K$13,IF($I76=給与表!$L$12,給与表!$L$13,給与表!$M$13*K76))),IF($E76&lt;J$2,IF($I76=給与表!$J$12,SUMIFS(給与表!$P$13:$P$52,給与表!$B$13:$B$52,J$2-$E76)+給与表!$J$10*(J$2-給与表!$T$4+1),IF($I76=給与表!$K$12,SUMIFS(給与表!$Q$13:$Q$52,給与表!$B$13:$B$52,J$2-$E76)+給与表!$K$10*(J$2-給与表!$T$4+1),IF($I76=給与表!$L$12,SUMIFS(給与表!$R$13:$R$52,給与表!$B$13:$B$52,J$2-$E76)+給与表!$L$10*(J$2-給与表!$T$4+1),(SUMIFS(給与表!$S$13:$S$52,給与表!$B$13:$B$52,J$2-$E76)+給与表!$M$10*(J$2-給与表!$T$4+1))*K76))))))))</f>
        <v/>
      </c>
      <c r="K76" s="392"/>
      <c r="L76" s="357"/>
      <c r="M76" s="357"/>
      <c r="N76" s="357"/>
      <c r="O76" s="227" t="str">
        <f t="shared" si="13"/>
        <v/>
      </c>
      <c r="P76" s="224" t="str">
        <f>IF(給与表!$T$4&gt;P$2,"",IF($H76&lt;P$2,"",IF($E76&gt;P$2,"",IF($E76=P$2,IF($I76=給与表!$J$12,給与表!$J$13,IF($I76=給与表!$K$12,給与表!$K$13,IF($I76=給与表!$L$12,給与表!$L$13,給与表!$M$13*Q76))),IF($E76&lt;P$2,IF(J76="",IF($I76=給与表!$J$12,SUMIFS(給与表!$P$13:$P$52,給与表!$B$13:$B$52,P$2-$E76)+給与表!$J$10*(P$2-給与表!$T$4+1),IF($I76=給与表!$K$12,SUMIFS(給与表!$Q$13:$Q$52,給与表!$B$13:$B$52,P$2-$E76)+給与表!$K$10*(P$2-給与表!$T$4+1),IF($I76=給与表!$L$12,SUMIFS(給与表!$R$13:$R$52,給与表!$B$13:$B$52,P$2-$E76)+給与表!$L$10*(P$2-給与表!$T$4+1),(SUMIFS(給与表!$S$13:$S$52,給与表!$B$13:$B$52,P$2-$E76)+給与表!$M$10*(P$2-給与表!$T$4+1))*Q76))),IF($I76=給与表!$J$12,J76+給与表!$J$10*(P$2-給与表!$T$4+1),IF($I76=給与表!$K$12,J76+給与表!$K$10*(P$2-給与表!$T$4+1),IF($I76=給与表!$L$12,J76+給与表!$L$10*(P$2-給与表!$T$4+1),(J76/K76+給与表!$M$10)*Q76)))))))))</f>
        <v/>
      </c>
      <c r="Q76" s="392"/>
      <c r="R76" s="357"/>
      <c r="S76" s="357"/>
      <c r="T76" s="357"/>
      <c r="U76" s="227" t="str">
        <f t="shared" si="14"/>
        <v/>
      </c>
      <c r="V76" s="224" t="str">
        <f>IF(給与表!$T$4&gt;V$2,"",IF($H76&lt;V$2,"",IF($E76&gt;V$2,"",IF($E76=V$2,IF($I76=給与表!$J$12,給与表!$J$13,IF($I76=給与表!$K$12,給与表!$K$13,IF($I76=給与表!$L$12,給与表!$L$13,給与表!$M$13*W76))),IF($E76&lt;V$2,IF(P76="",IF($I76=給与表!$J$12,SUMIFS(給与表!$P$13:$P$52,給与表!$B$13:$B$52,V$2-$E76)+給与表!$J$10*(V$2-給与表!$T$4+1),IF($I76=給与表!$K$12,SUMIFS(給与表!$Q$13:$Q$52,給与表!$B$13:$B$52,V$2-$E76)+給与表!$K$10*(V$2-給与表!$T$4+1),IF($I76=給与表!$L$12,SUMIFS(給与表!$R$13:$R$52,給与表!$B$13:$B$52,V$2-$E76)+給与表!$L$10*(V$2-給与表!$T$4+1),(SUMIFS(給与表!$S$13:$S$52,給与表!$B$13:$B$52,V$2-$E76)+給与表!$M$10*(V$2-給与表!$T$4+1))*W76))),IF($I76=給与表!$J$12,P76+給与表!$J$10*(V$2-給与表!$T$4+1),IF($I76=給与表!$K$12,P76+給与表!$K$10*(V$2-給与表!$T$4+1),IF($I76=給与表!$L$12,P76+給与表!$L$10*(V$2-給与表!$T$4+1),(P76/Q76+給与表!$M$10)*W76)))))))))</f>
        <v/>
      </c>
      <c r="W76" s="392"/>
      <c r="X76" s="357"/>
      <c r="Y76" s="357"/>
      <c r="Z76" s="357"/>
      <c r="AA76" s="227" t="str">
        <f t="shared" si="15"/>
        <v/>
      </c>
      <c r="AB76" s="224" t="str">
        <f>IF(給与表!$T$4&gt;AB$2,"",IF($H76&lt;AB$2,"",IF($E76&gt;AB$2,"",IF($E76=AB$2,IF($I76=給与表!$J$12,給与表!$J$13,IF($I76=給与表!$K$12,給与表!$K$13,IF($I76=給与表!$L$12,給与表!$L$13,給与表!$M$13*AC76))),IF($E76&lt;AB$2,IF(V76="",IF($I76=給与表!$J$12,SUMIFS(給与表!$P$13:$P$52,給与表!$B$13:$B$52,AB$2-$E76)+給与表!$J$10*(AB$2-給与表!$T$4+1),IF($I76=給与表!$K$12,SUMIFS(給与表!$Q$13:$Q$52,給与表!$B$13:$B$52,AB$2-$E76)+給与表!$K$10*(AB$2-給与表!$T$4+1),IF($I76=給与表!$L$12,SUMIFS(給与表!$R$13:$R$52,給与表!$B$13:$B$52,AB$2-$E76)+給与表!$L$10*(AB$2-給与表!$T$4+1),(SUMIFS(給与表!$S$13:$S$52,給与表!$B$13:$B$52,AB$2-$E76)+給与表!$M$10*(AB$2-給与表!$T$4+1))*AC76))),IF($I76=給与表!$J$12,V76+給与表!$J$10*(AB$2-給与表!$T$4+1),IF($I76=給与表!$K$12,V76+給与表!$K$10*(AB$2-給与表!$T$4+1),IF($I76=給与表!$L$12,V76+給与表!$L$10*(AB$2-給与表!$T$4+1),(V76/W76+給与表!$M$10)*AC76)))))))))</f>
        <v/>
      </c>
      <c r="AC76" s="392"/>
      <c r="AD76" s="357"/>
      <c r="AE76" s="357"/>
      <c r="AF76" s="357"/>
      <c r="AG76" s="227" t="str">
        <f t="shared" si="16"/>
        <v/>
      </c>
      <c r="AH76" s="224" t="str">
        <f>IF(給与表!$T$4&gt;AH$2,"",IF($H76&lt;AH$2,"",IF($E76&gt;AH$2,"",IF($E76=AH$2,IF($I76=給与表!$J$12,給与表!$J$13,IF($I76=給与表!$K$12,給与表!$K$13,IF($I76=給与表!$L$12,給与表!$L$13,給与表!$M$13*AI76))),IF($E76&lt;AH$2,IF(AB76="",IF($I76=給与表!$J$12,SUMIFS(給与表!$P$13:$P$52,給与表!$B$13:$B$52,AH$2-$E76)+給与表!$J$10*(AH$2-給与表!$T$4+1),IF($I76=給与表!$K$12,SUMIFS(給与表!$Q$13:$Q$52,給与表!$B$13:$B$52,AH$2-$E76)+給与表!$K$10*(AH$2-給与表!$T$4+1),IF($I76=給与表!$L$12,SUMIFS(給与表!$R$13:$R$52,給与表!$B$13:$B$52,AH$2-$E76)+給与表!$L$10*(AH$2-給与表!$T$4+1),(SUMIFS(給与表!$S$13:$S$52,給与表!$B$13:$B$52,AH$2-$E76)+給与表!$M$10*(AH$2-給与表!$T$4+1))*AI76))),IF($I76=給与表!$J$12,AB76+給与表!$J$10*(AH$2-給与表!$T$4+1),IF($I76=給与表!$K$12,AB76+給与表!$K$10*(AH$2-給与表!$T$4+1),IF($I76=給与表!$L$12,AB76+給与表!$L$10*(AH$2-給与表!$T$4+1),(AB76/AC76+給与表!$M$10)*AI76)))))))))</f>
        <v/>
      </c>
      <c r="AI76" s="392"/>
      <c r="AJ76" s="357"/>
      <c r="AK76" s="357"/>
      <c r="AL76" s="357"/>
      <c r="AM76" s="227" t="str">
        <f t="shared" si="17"/>
        <v/>
      </c>
      <c r="AN76" s="224" t="str">
        <f>IF(給与表!$T$4&gt;AN$2,"",IF($H76&lt;AN$2,"",IF($E76&gt;AN$2,"",IF($E76=AN$2,IF($I76=給与表!$J$12,給与表!$J$13,IF($I76=給与表!$K$12,給与表!$K$13,IF($I76=給与表!$L$12,給与表!$L$13,給与表!$M$13*AO76))),IF($E76&lt;AN$2,IF(AH76="",IF($I76=給与表!$J$12,SUMIFS(給与表!$P$13:$P$52,給与表!$B$13:$B$52,AN$2-$E76)+給与表!$J$10*(AN$2-給与表!$T$4+1),IF($I76=給与表!$K$12,SUMIFS(給与表!$Q$13:$Q$52,給与表!$B$13:$B$52,AN$2-$E76)+給与表!$K$10*(AN$2-給与表!$T$4+1),IF($I76=給与表!$L$12,SUMIFS(給与表!$R$13:$R$52,給与表!$B$13:$B$52,AN$2-$E76)+給与表!$L$10*(AN$2-給与表!$T$4+1),(SUMIFS(給与表!$S$13:$S$52,給与表!$B$13:$B$52,AN$2-$E76)+給与表!$M$10*(AN$2-給与表!$T$4+1))*AO76))),IF($I76=給与表!$J$12,AH76+給与表!$J$10*(AN$2-給与表!$T$4+1),IF($I76=給与表!$K$12,AH76+給与表!$K$10*(AN$2-給与表!$T$4+1),IF($I76=給与表!$L$12,AH76+給与表!$L$10*(AN$2-給与表!$T$4+1),(AH76/AI76+給与表!$M$10)*AO76)))))))))</f>
        <v/>
      </c>
      <c r="AO76" s="392"/>
      <c r="AP76" s="357"/>
      <c r="AQ76" s="357"/>
      <c r="AR76" s="357"/>
      <c r="AS76" s="227" t="str">
        <f t="shared" si="18"/>
        <v/>
      </c>
      <c r="AT76" s="224" t="str">
        <f>IF(給与表!$T$4&gt;AT$2,"",IF($H76&lt;AT$2,"",IF($E76&gt;AT$2,"",IF($E76=AT$2,IF($I76=給与表!$J$12,給与表!$J$13,IF($I76=給与表!$K$12,給与表!$K$13,IF($I76=給与表!$L$12,給与表!$L$13,給与表!$M$13*AU76))),IF($E76&lt;AT$2,IF(AN76="",IF($I76=給与表!$J$12,SUMIFS(給与表!$P$13:$P$52,給与表!$B$13:$B$52,AT$2-$E76)+給与表!$J$10*(AT$2-給与表!$T$4+1),IF($I76=給与表!$K$12,SUMIFS(給与表!$Q$13:$Q$52,給与表!$B$13:$B$52,AT$2-$E76)+給与表!$K$10*(AT$2-給与表!$T$4+1),IF($I76=給与表!$L$12,SUMIFS(給与表!$R$13:$R$52,給与表!$B$13:$B$52,AT$2-$E76)+給与表!$L$10*(AT$2-給与表!$T$4+1),(SUMIFS(給与表!$S$13:$S$52,給与表!$B$13:$B$52,AT$2-$E76)+給与表!$M$10*(AT$2-給与表!$T$4+1))*AU76))),IF($I76=給与表!$J$12,AN76+給与表!$J$10*(AT$2-給与表!$T$4+1),IF($I76=給与表!$K$12,AN76+給与表!$K$10*(AT$2-給与表!$T$4+1),IF($I76=給与表!$L$12,AN76+給与表!$L$10*(AT$2-給与表!$T$4+1),(AN76/AO76+給与表!$M$10)*AU76)))))))))</f>
        <v/>
      </c>
      <c r="AU76" s="392"/>
      <c r="AV76" s="357"/>
      <c r="AW76" s="357"/>
      <c r="AX76" s="357"/>
      <c r="AY76" s="227" t="str">
        <f t="shared" si="19"/>
        <v/>
      </c>
      <c r="AZ76" s="224" t="str">
        <f>IF(給与表!$T$4&gt;AZ$2,"",IF($H76&lt;AZ$2,"",IF($E76&gt;AZ$2,"",IF($E76=AZ$2,IF($I76=給与表!$J$12,給与表!$J$13,IF($I76=給与表!$K$12,給与表!$K$13,IF($I76=給与表!$L$12,給与表!$L$13,給与表!$M$13*BA76))),IF($E76&lt;AZ$2,IF(AT76="",IF($I76=給与表!$J$12,SUMIFS(給与表!$P$13:$P$52,給与表!$B$13:$B$52,AZ$2-$E76)+給与表!$J$10*(AZ$2-給与表!$T$4+1),IF($I76=給与表!$K$12,SUMIFS(給与表!$Q$13:$Q$52,給与表!$B$13:$B$52,AZ$2-$E76)+給与表!$K$10*(AZ$2-給与表!$T$4+1),IF($I76=給与表!$L$12,SUMIFS(給与表!$R$13:$R$52,給与表!$B$13:$B$52,AZ$2-$E76)+給与表!$L$10*(AZ$2-給与表!$T$4+1),(SUMIFS(給与表!$S$13:$S$52,給与表!$B$13:$B$52,AZ$2-$E76)+給与表!$M$10*(AZ$2-給与表!$T$4+1))*BA76))),IF($I76=給与表!$J$12,AT76+給与表!$J$10*(AZ$2-給与表!$T$4+1),IF($I76=給与表!$K$12,AT76+給与表!$K$10*(AZ$2-給与表!$T$4+1),IF($I76=給与表!$L$12,AT76+給与表!$L$10*(AZ$2-給与表!$T$4+1),(AT76/AU76+給与表!$M$10)*BA76)))))))))</f>
        <v/>
      </c>
      <c r="BA76" s="392"/>
      <c r="BB76" s="357"/>
      <c r="BC76" s="357"/>
      <c r="BD76" s="357"/>
      <c r="BE76" s="227" t="str">
        <f t="shared" si="20"/>
        <v/>
      </c>
      <c r="BF76" s="224" t="str">
        <f>IF(給与表!$T$4&gt;BF$2,"",IF($H76&lt;BF$2,"",IF($E76&gt;BF$2,"",IF($E76=BF$2,IF($I76=給与表!$J$12,給与表!$J$13,IF($I76=給与表!$K$12,給与表!$K$13,IF($I76=給与表!$L$12,給与表!$L$13,給与表!$M$13*BG76))),IF($E76&lt;BF$2,IF(AZ76="",IF($I76=給与表!$J$12,SUMIFS(給与表!$P$13:$P$52,給与表!$B$13:$B$52,BF$2-$E76)+給与表!$J$10*(BF$2-給与表!$T$4+1),IF($I76=給与表!$K$12,SUMIFS(給与表!$Q$13:$Q$52,給与表!$B$13:$B$52,BF$2-$E76)+給与表!$K$10*(BF$2-給与表!$T$4+1),IF($I76=給与表!$L$12,SUMIFS(給与表!$R$13:$R$52,給与表!$B$13:$B$52,BF$2-$E76)+給与表!$L$10*(BF$2-給与表!$T$4+1),(SUMIFS(給与表!$S$13:$S$52,給与表!$B$13:$B$52,BF$2-$E76)+給与表!$M$10*(BF$2-給与表!$T$4+1))*BG76))),IF($I76=給与表!$J$12,AZ76+給与表!$J$10*(BF$2-給与表!$T$4+1),IF($I76=給与表!$K$12,AZ76+給与表!$K$10*(BF$2-給与表!$T$4+1),IF($I76=給与表!$L$12,AZ76+給与表!$L$10*(BF$2-給与表!$T$4+1),(AZ76/BA76+給与表!$M$10)*BG76)))))))))</f>
        <v/>
      </c>
      <c r="BG76" s="392"/>
      <c r="BH76" s="357"/>
      <c r="BI76" s="357"/>
      <c r="BJ76" s="357"/>
      <c r="BK76" s="227" t="str">
        <f t="shared" si="21"/>
        <v/>
      </c>
      <c r="BL76" s="224" t="str">
        <f>IF(給与表!$T$4&gt;BL$2,"",IF($H76&lt;BL$2,"",IF($E76&gt;BL$2,"",IF($E76=BL$2,IF($I76=給与表!$J$12,給与表!$J$13,IF($I76=給与表!$K$12,給与表!$K$13,IF($I76=給与表!$L$12,給与表!$L$13,給与表!$M$13*BM76))),IF($E76&lt;BL$2,IF(BF76="",IF($I76=給与表!$J$12,SUMIFS(給与表!$P$13:$P$52,給与表!$B$13:$B$52,BL$2-$E76)+給与表!$J$10*(BL$2-給与表!$T$4+1),IF($I76=給与表!$K$12,SUMIFS(給与表!$Q$13:$Q$52,給与表!$B$13:$B$52,BL$2-$E76)+給与表!$K$10*(BL$2-給与表!$T$4+1),IF($I76=給与表!$L$12,SUMIFS(給与表!$R$13:$R$52,給与表!$B$13:$B$52,BL$2-$E76)+給与表!$L$10*(BL$2-給与表!$T$4+1),(SUMIFS(給与表!$S$13:$S$52,給与表!$B$13:$B$52,BL$2-$E76)+給与表!$M$10*(BL$2-給与表!$T$4+1))*BM76))),IF($I76=給与表!$J$12,BF76+給与表!$J$10*(BL$2-給与表!$T$4+1),IF($I76=給与表!$K$12,BF76+給与表!$K$10*(BL$2-給与表!$T$4+1),IF($I76=給与表!$L$12,BF76+給与表!$L$10*(BL$2-給与表!$T$4+1),(BF76/BG76+給与表!$M$10)*BM76)))))))))</f>
        <v/>
      </c>
      <c r="BM76" s="392"/>
      <c r="BN76" s="357"/>
      <c r="BO76" s="357"/>
      <c r="BP76" s="357"/>
      <c r="BQ76" s="227" t="str">
        <f t="shared" si="22"/>
        <v/>
      </c>
    </row>
    <row r="77" spans="1:69">
      <c r="A77" s="20">
        <f t="shared" si="25"/>
        <v>72</v>
      </c>
      <c r="B77" s="359"/>
      <c r="C77" s="358"/>
      <c r="D77" s="359"/>
      <c r="E77" s="6" t="str">
        <f t="shared" si="23"/>
        <v/>
      </c>
      <c r="F77" s="358"/>
      <c r="G77" s="359"/>
      <c r="H77" s="6" t="str">
        <f t="shared" si="24"/>
        <v/>
      </c>
      <c r="I77" s="361"/>
      <c r="J77" s="224" t="str">
        <f>IF(給与表!$T$4&gt;J$2,"",IF($H77&lt;J$2,"",IF($E77&gt;J$2,"",IF($E77=J$2,IF($I77=給与表!$J$12,給与表!$J$13,IF($I77=給与表!$K$12,給与表!$K$13,IF($I77=給与表!$L$12,給与表!$L$13,給与表!$M$13*K77))),IF($E77&lt;J$2,IF($I77=給与表!$J$12,SUMIFS(給与表!$P$13:$P$52,給与表!$B$13:$B$52,J$2-$E77)+給与表!$J$10*(J$2-給与表!$T$4+1),IF($I77=給与表!$K$12,SUMIFS(給与表!$Q$13:$Q$52,給与表!$B$13:$B$52,J$2-$E77)+給与表!$K$10*(J$2-給与表!$T$4+1),IF($I77=給与表!$L$12,SUMIFS(給与表!$R$13:$R$52,給与表!$B$13:$B$52,J$2-$E77)+給与表!$L$10*(J$2-給与表!$T$4+1),(SUMIFS(給与表!$S$13:$S$52,給与表!$B$13:$B$52,J$2-$E77)+給与表!$M$10*(J$2-給与表!$T$4+1))*K77))))))))</f>
        <v/>
      </c>
      <c r="K77" s="392"/>
      <c r="L77" s="357"/>
      <c r="M77" s="357"/>
      <c r="N77" s="357"/>
      <c r="O77" s="227" t="str">
        <f t="shared" si="13"/>
        <v/>
      </c>
      <c r="P77" s="224" t="str">
        <f>IF(給与表!$T$4&gt;P$2,"",IF($H77&lt;P$2,"",IF($E77&gt;P$2,"",IF($E77=P$2,IF($I77=給与表!$J$12,給与表!$J$13,IF($I77=給与表!$K$12,給与表!$K$13,IF($I77=給与表!$L$12,給与表!$L$13,給与表!$M$13*Q77))),IF($E77&lt;P$2,IF(J77="",IF($I77=給与表!$J$12,SUMIFS(給与表!$P$13:$P$52,給与表!$B$13:$B$52,P$2-$E77)+給与表!$J$10*(P$2-給与表!$T$4+1),IF($I77=給与表!$K$12,SUMIFS(給与表!$Q$13:$Q$52,給与表!$B$13:$B$52,P$2-$E77)+給与表!$K$10*(P$2-給与表!$T$4+1),IF($I77=給与表!$L$12,SUMIFS(給与表!$R$13:$R$52,給与表!$B$13:$B$52,P$2-$E77)+給与表!$L$10*(P$2-給与表!$T$4+1),(SUMIFS(給与表!$S$13:$S$52,給与表!$B$13:$B$52,P$2-$E77)+給与表!$M$10*(P$2-給与表!$T$4+1))*Q77))),IF($I77=給与表!$J$12,J77+給与表!$J$10*(P$2-給与表!$T$4+1),IF($I77=給与表!$K$12,J77+給与表!$K$10*(P$2-給与表!$T$4+1),IF($I77=給与表!$L$12,J77+給与表!$L$10*(P$2-給与表!$T$4+1),(J77/K77+給与表!$M$10)*Q77)))))))))</f>
        <v/>
      </c>
      <c r="Q77" s="392"/>
      <c r="R77" s="357"/>
      <c r="S77" s="357"/>
      <c r="T77" s="357"/>
      <c r="U77" s="227" t="str">
        <f t="shared" si="14"/>
        <v/>
      </c>
      <c r="V77" s="224" t="str">
        <f>IF(給与表!$T$4&gt;V$2,"",IF($H77&lt;V$2,"",IF($E77&gt;V$2,"",IF($E77=V$2,IF($I77=給与表!$J$12,給与表!$J$13,IF($I77=給与表!$K$12,給与表!$K$13,IF($I77=給与表!$L$12,給与表!$L$13,給与表!$M$13*W77))),IF($E77&lt;V$2,IF(P77="",IF($I77=給与表!$J$12,SUMIFS(給与表!$P$13:$P$52,給与表!$B$13:$B$52,V$2-$E77)+給与表!$J$10*(V$2-給与表!$T$4+1),IF($I77=給与表!$K$12,SUMIFS(給与表!$Q$13:$Q$52,給与表!$B$13:$B$52,V$2-$E77)+給与表!$K$10*(V$2-給与表!$T$4+1),IF($I77=給与表!$L$12,SUMIFS(給与表!$R$13:$R$52,給与表!$B$13:$B$52,V$2-$E77)+給与表!$L$10*(V$2-給与表!$T$4+1),(SUMIFS(給与表!$S$13:$S$52,給与表!$B$13:$B$52,V$2-$E77)+給与表!$M$10*(V$2-給与表!$T$4+1))*W77))),IF($I77=給与表!$J$12,P77+給与表!$J$10*(V$2-給与表!$T$4+1),IF($I77=給与表!$K$12,P77+給与表!$K$10*(V$2-給与表!$T$4+1),IF($I77=給与表!$L$12,P77+給与表!$L$10*(V$2-給与表!$T$4+1),(P77/Q77+給与表!$M$10)*W77)))))))))</f>
        <v/>
      </c>
      <c r="W77" s="392"/>
      <c r="X77" s="357"/>
      <c r="Y77" s="357"/>
      <c r="Z77" s="357"/>
      <c r="AA77" s="227" t="str">
        <f t="shared" si="15"/>
        <v/>
      </c>
      <c r="AB77" s="224" t="str">
        <f>IF(給与表!$T$4&gt;AB$2,"",IF($H77&lt;AB$2,"",IF($E77&gt;AB$2,"",IF($E77=AB$2,IF($I77=給与表!$J$12,給与表!$J$13,IF($I77=給与表!$K$12,給与表!$K$13,IF($I77=給与表!$L$12,給与表!$L$13,給与表!$M$13*AC77))),IF($E77&lt;AB$2,IF(V77="",IF($I77=給与表!$J$12,SUMIFS(給与表!$P$13:$P$52,給与表!$B$13:$B$52,AB$2-$E77)+給与表!$J$10*(AB$2-給与表!$T$4+1),IF($I77=給与表!$K$12,SUMIFS(給与表!$Q$13:$Q$52,給与表!$B$13:$B$52,AB$2-$E77)+給与表!$K$10*(AB$2-給与表!$T$4+1),IF($I77=給与表!$L$12,SUMIFS(給与表!$R$13:$R$52,給与表!$B$13:$B$52,AB$2-$E77)+給与表!$L$10*(AB$2-給与表!$T$4+1),(SUMIFS(給与表!$S$13:$S$52,給与表!$B$13:$B$52,AB$2-$E77)+給与表!$M$10*(AB$2-給与表!$T$4+1))*AC77))),IF($I77=給与表!$J$12,V77+給与表!$J$10*(AB$2-給与表!$T$4+1),IF($I77=給与表!$K$12,V77+給与表!$K$10*(AB$2-給与表!$T$4+1),IF($I77=給与表!$L$12,V77+給与表!$L$10*(AB$2-給与表!$T$4+1),(V77/W77+給与表!$M$10)*AC77)))))))))</f>
        <v/>
      </c>
      <c r="AC77" s="392"/>
      <c r="AD77" s="357"/>
      <c r="AE77" s="357"/>
      <c r="AF77" s="357"/>
      <c r="AG77" s="227" t="str">
        <f t="shared" si="16"/>
        <v/>
      </c>
      <c r="AH77" s="224" t="str">
        <f>IF(給与表!$T$4&gt;AH$2,"",IF($H77&lt;AH$2,"",IF($E77&gt;AH$2,"",IF($E77=AH$2,IF($I77=給与表!$J$12,給与表!$J$13,IF($I77=給与表!$K$12,給与表!$K$13,IF($I77=給与表!$L$12,給与表!$L$13,給与表!$M$13*AI77))),IF($E77&lt;AH$2,IF(AB77="",IF($I77=給与表!$J$12,SUMIFS(給与表!$P$13:$P$52,給与表!$B$13:$B$52,AH$2-$E77)+給与表!$J$10*(AH$2-給与表!$T$4+1),IF($I77=給与表!$K$12,SUMIFS(給与表!$Q$13:$Q$52,給与表!$B$13:$B$52,AH$2-$E77)+給与表!$K$10*(AH$2-給与表!$T$4+1),IF($I77=給与表!$L$12,SUMIFS(給与表!$R$13:$R$52,給与表!$B$13:$B$52,AH$2-$E77)+給与表!$L$10*(AH$2-給与表!$T$4+1),(SUMIFS(給与表!$S$13:$S$52,給与表!$B$13:$B$52,AH$2-$E77)+給与表!$M$10*(AH$2-給与表!$T$4+1))*AI77))),IF($I77=給与表!$J$12,AB77+給与表!$J$10*(AH$2-給与表!$T$4+1),IF($I77=給与表!$K$12,AB77+給与表!$K$10*(AH$2-給与表!$T$4+1),IF($I77=給与表!$L$12,AB77+給与表!$L$10*(AH$2-給与表!$T$4+1),(AB77/AC77+給与表!$M$10)*AI77)))))))))</f>
        <v/>
      </c>
      <c r="AI77" s="392"/>
      <c r="AJ77" s="357"/>
      <c r="AK77" s="357"/>
      <c r="AL77" s="357"/>
      <c r="AM77" s="227" t="str">
        <f t="shared" si="17"/>
        <v/>
      </c>
      <c r="AN77" s="224" t="str">
        <f>IF(給与表!$T$4&gt;AN$2,"",IF($H77&lt;AN$2,"",IF($E77&gt;AN$2,"",IF($E77=AN$2,IF($I77=給与表!$J$12,給与表!$J$13,IF($I77=給与表!$K$12,給与表!$K$13,IF($I77=給与表!$L$12,給与表!$L$13,給与表!$M$13*AO77))),IF($E77&lt;AN$2,IF(AH77="",IF($I77=給与表!$J$12,SUMIFS(給与表!$P$13:$P$52,給与表!$B$13:$B$52,AN$2-$E77)+給与表!$J$10*(AN$2-給与表!$T$4+1),IF($I77=給与表!$K$12,SUMIFS(給与表!$Q$13:$Q$52,給与表!$B$13:$B$52,AN$2-$E77)+給与表!$K$10*(AN$2-給与表!$T$4+1),IF($I77=給与表!$L$12,SUMIFS(給与表!$R$13:$R$52,給与表!$B$13:$B$52,AN$2-$E77)+給与表!$L$10*(AN$2-給与表!$T$4+1),(SUMIFS(給与表!$S$13:$S$52,給与表!$B$13:$B$52,AN$2-$E77)+給与表!$M$10*(AN$2-給与表!$T$4+1))*AO77))),IF($I77=給与表!$J$12,AH77+給与表!$J$10*(AN$2-給与表!$T$4+1),IF($I77=給与表!$K$12,AH77+給与表!$K$10*(AN$2-給与表!$T$4+1),IF($I77=給与表!$L$12,AH77+給与表!$L$10*(AN$2-給与表!$T$4+1),(AH77/AI77+給与表!$M$10)*AO77)))))))))</f>
        <v/>
      </c>
      <c r="AO77" s="392"/>
      <c r="AP77" s="357"/>
      <c r="AQ77" s="357"/>
      <c r="AR77" s="357"/>
      <c r="AS77" s="227" t="str">
        <f t="shared" si="18"/>
        <v/>
      </c>
      <c r="AT77" s="224" t="str">
        <f>IF(給与表!$T$4&gt;AT$2,"",IF($H77&lt;AT$2,"",IF($E77&gt;AT$2,"",IF($E77=AT$2,IF($I77=給与表!$J$12,給与表!$J$13,IF($I77=給与表!$K$12,給与表!$K$13,IF($I77=給与表!$L$12,給与表!$L$13,給与表!$M$13*AU77))),IF($E77&lt;AT$2,IF(AN77="",IF($I77=給与表!$J$12,SUMIFS(給与表!$P$13:$P$52,給与表!$B$13:$B$52,AT$2-$E77)+給与表!$J$10*(AT$2-給与表!$T$4+1),IF($I77=給与表!$K$12,SUMIFS(給与表!$Q$13:$Q$52,給与表!$B$13:$B$52,AT$2-$E77)+給与表!$K$10*(AT$2-給与表!$T$4+1),IF($I77=給与表!$L$12,SUMIFS(給与表!$R$13:$R$52,給与表!$B$13:$B$52,AT$2-$E77)+給与表!$L$10*(AT$2-給与表!$T$4+1),(SUMIFS(給与表!$S$13:$S$52,給与表!$B$13:$B$52,AT$2-$E77)+給与表!$M$10*(AT$2-給与表!$T$4+1))*AU77))),IF($I77=給与表!$J$12,AN77+給与表!$J$10*(AT$2-給与表!$T$4+1),IF($I77=給与表!$K$12,AN77+給与表!$K$10*(AT$2-給与表!$T$4+1),IF($I77=給与表!$L$12,AN77+給与表!$L$10*(AT$2-給与表!$T$4+1),(AN77/AO77+給与表!$M$10)*AU77)))))))))</f>
        <v/>
      </c>
      <c r="AU77" s="392"/>
      <c r="AV77" s="357"/>
      <c r="AW77" s="357"/>
      <c r="AX77" s="357"/>
      <c r="AY77" s="227" t="str">
        <f t="shared" si="19"/>
        <v/>
      </c>
      <c r="AZ77" s="224" t="str">
        <f>IF(給与表!$T$4&gt;AZ$2,"",IF($H77&lt;AZ$2,"",IF($E77&gt;AZ$2,"",IF($E77=AZ$2,IF($I77=給与表!$J$12,給与表!$J$13,IF($I77=給与表!$K$12,給与表!$K$13,IF($I77=給与表!$L$12,給与表!$L$13,給与表!$M$13*BA77))),IF($E77&lt;AZ$2,IF(AT77="",IF($I77=給与表!$J$12,SUMIFS(給与表!$P$13:$P$52,給与表!$B$13:$B$52,AZ$2-$E77)+給与表!$J$10*(AZ$2-給与表!$T$4+1),IF($I77=給与表!$K$12,SUMIFS(給与表!$Q$13:$Q$52,給与表!$B$13:$B$52,AZ$2-$E77)+給与表!$K$10*(AZ$2-給与表!$T$4+1),IF($I77=給与表!$L$12,SUMIFS(給与表!$R$13:$R$52,給与表!$B$13:$B$52,AZ$2-$E77)+給与表!$L$10*(AZ$2-給与表!$T$4+1),(SUMIFS(給与表!$S$13:$S$52,給与表!$B$13:$B$52,AZ$2-$E77)+給与表!$M$10*(AZ$2-給与表!$T$4+1))*BA77))),IF($I77=給与表!$J$12,AT77+給与表!$J$10*(AZ$2-給与表!$T$4+1),IF($I77=給与表!$K$12,AT77+給与表!$K$10*(AZ$2-給与表!$T$4+1),IF($I77=給与表!$L$12,AT77+給与表!$L$10*(AZ$2-給与表!$T$4+1),(AT77/AU77+給与表!$M$10)*BA77)))))))))</f>
        <v/>
      </c>
      <c r="BA77" s="392"/>
      <c r="BB77" s="357"/>
      <c r="BC77" s="357"/>
      <c r="BD77" s="357"/>
      <c r="BE77" s="227" t="str">
        <f t="shared" si="20"/>
        <v/>
      </c>
      <c r="BF77" s="224" t="str">
        <f>IF(給与表!$T$4&gt;BF$2,"",IF($H77&lt;BF$2,"",IF($E77&gt;BF$2,"",IF($E77=BF$2,IF($I77=給与表!$J$12,給与表!$J$13,IF($I77=給与表!$K$12,給与表!$K$13,IF($I77=給与表!$L$12,給与表!$L$13,給与表!$M$13*BG77))),IF($E77&lt;BF$2,IF(AZ77="",IF($I77=給与表!$J$12,SUMIFS(給与表!$P$13:$P$52,給与表!$B$13:$B$52,BF$2-$E77)+給与表!$J$10*(BF$2-給与表!$T$4+1),IF($I77=給与表!$K$12,SUMIFS(給与表!$Q$13:$Q$52,給与表!$B$13:$B$52,BF$2-$E77)+給与表!$K$10*(BF$2-給与表!$T$4+1),IF($I77=給与表!$L$12,SUMIFS(給与表!$R$13:$R$52,給与表!$B$13:$B$52,BF$2-$E77)+給与表!$L$10*(BF$2-給与表!$T$4+1),(SUMIFS(給与表!$S$13:$S$52,給与表!$B$13:$B$52,BF$2-$E77)+給与表!$M$10*(BF$2-給与表!$T$4+1))*BG77))),IF($I77=給与表!$J$12,AZ77+給与表!$J$10*(BF$2-給与表!$T$4+1),IF($I77=給与表!$K$12,AZ77+給与表!$K$10*(BF$2-給与表!$T$4+1),IF($I77=給与表!$L$12,AZ77+給与表!$L$10*(BF$2-給与表!$T$4+1),(AZ77/BA77+給与表!$M$10)*BG77)))))))))</f>
        <v/>
      </c>
      <c r="BG77" s="392"/>
      <c r="BH77" s="357"/>
      <c r="BI77" s="357"/>
      <c r="BJ77" s="357"/>
      <c r="BK77" s="227" t="str">
        <f t="shared" si="21"/>
        <v/>
      </c>
      <c r="BL77" s="224" t="str">
        <f>IF(給与表!$T$4&gt;BL$2,"",IF($H77&lt;BL$2,"",IF($E77&gt;BL$2,"",IF($E77=BL$2,IF($I77=給与表!$J$12,給与表!$J$13,IF($I77=給与表!$K$12,給与表!$K$13,IF($I77=給与表!$L$12,給与表!$L$13,給与表!$M$13*BM77))),IF($E77&lt;BL$2,IF(BF77="",IF($I77=給与表!$J$12,SUMIFS(給与表!$P$13:$P$52,給与表!$B$13:$B$52,BL$2-$E77)+給与表!$J$10*(BL$2-給与表!$T$4+1),IF($I77=給与表!$K$12,SUMIFS(給与表!$Q$13:$Q$52,給与表!$B$13:$B$52,BL$2-$E77)+給与表!$K$10*(BL$2-給与表!$T$4+1),IF($I77=給与表!$L$12,SUMIFS(給与表!$R$13:$R$52,給与表!$B$13:$B$52,BL$2-$E77)+給与表!$L$10*(BL$2-給与表!$T$4+1),(SUMIFS(給与表!$S$13:$S$52,給与表!$B$13:$B$52,BL$2-$E77)+給与表!$M$10*(BL$2-給与表!$T$4+1))*BM77))),IF($I77=給与表!$J$12,BF77+給与表!$J$10*(BL$2-給与表!$T$4+1),IF($I77=給与表!$K$12,BF77+給与表!$K$10*(BL$2-給与表!$T$4+1),IF($I77=給与表!$L$12,BF77+給与表!$L$10*(BL$2-給与表!$T$4+1),(BF77/BG77+給与表!$M$10)*BM77)))))))))</f>
        <v/>
      </c>
      <c r="BM77" s="392"/>
      <c r="BN77" s="357"/>
      <c r="BO77" s="357"/>
      <c r="BP77" s="357"/>
      <c r="BQ77" s="227" t="str">
        <f t="shared" si="22"/>
        <v/>
      </c>
    </row>
    <row r="78" spans="1:69">
      <c r="A78" s="20">
        <f t="shared" si="25"/>
        <v>73</v>
      </c>
      <c r="B78" s="359"/>
      <c r="C78" s="358"/>
      <c r="D78" s="359"/>
      <c r="E78" s="6" t="str">
        <f t="shared" si="23"/>
        <v/>
      </c>
      <c r="F78" s="359"/>
      <c r="G78" s="359"/>
      <c r="H78" s="6" t="str">
        <f t="shared" si="24"/>
        <v/>
      </c>
      <c r="I78" s="361"/>
      <c r="J78" s="224" t="str">
        <f>IF(給与表!$T$4&gt;J$2,"",IF($H78&lt;J$2,"",IF($E78&gt;J$2,"",IF($E78=J$2,IF($I78=給与表!$J$12,給与表!$J$13,IF($I78=給与表!$K$12,給与表!$K$13,IF($I78=給与表!$L$12,給与表!$L$13,給与表!$M$13*K78))),IF($E78&lt;J$2,IF($I78=給与表!$J$12,SUMIFS(給与表!$P$13:$P$52,給与表!$B$13:$B$52,J$2-$E78)+給与表!$J$10*(J$2-給与表!$T$4+1),IF($I78=給与表!$K$12,SUMIFS(給与表!$Q$13:$Q$52,給与表!$B$13:$B$52,J$2-$E78)+給与表!$K$10*(J$2-給与表!$T$4+1),IF($I78=給与表!$L$12,SUMIFS(給与表!$R$13:$R$52,給与表!$B$13:$B$52,J$2-$E78)+給与表!$L$10*(J$2-給与表!$T$4+1),(SUMIFS(給与表!$S$13:$S$52,給与表!$B$13:$B$52,J$2-$E78)+給与表!$M$10*(J$2-給与表!$T$4+1))*K78))))))))</f>
        <v/>
      </c>
      <c r="K78" s="392"/>
      <c r="L78" s="357"/>
      <c r="M78" s="357"/>
      <c r="N78" s="357"/>
      <c r="O78" s="227" t="str">
        <f t="shared" si="13"/>
        <v/>
      </c>
      <c r="P78" s="224" t="str">
        <f>IF(給与表!$T$4&gt;P$2,"",IF($H78&lt;P$2,"",IF($E78&gt;P$2,"",IF($E78=P$2,IF($I78=給与表!$J$12,給与表!$J$13,IF($I78=給与表!$K$12,給与表!$K$13,IF($I78=給与表!$L$12,給与表!$L$13,給与表!$M$13*Q78))),IF($E78&lt;P$2,IF(J78="",IF($I78=給与表!$J$12,SUMIFS(給与表!$P$13:$P$52,給与表!$B$13:$B$52,P$2-$E78)+給与表!$J$10*(P$2-給与表!$T$4+1),IF($I78=給与表!$K$12,SUMIFS(給与表!$Q$13:$Q$52,給与表!$B$13:$B$52,P$2-$E78)+給与表!$K$10*(P$2-給与表!$T$4+1),IF($I78=給与表!$L$12,SUMIFS(給与表!$R$13:$R$52,給与表!$B$13:$B$52,P$2-$E78)+給与表!$L$10*(P$2-給与表!$T$4+1),(SUMIFS(給与表!$S$13:$S$52,給与表!$B$13:$B$52,P$2-$E78)+給与表!$M$10*(P$2-給与表!$T$4+1))*Q78))),IF($I78=給与表!$J$12,J78+給与表!$J$10*(P$2-給与表!$T$4+1),IF($I78=給与表!$K$12,J78+給与表!$K$10*(P$2-給与表!$T$4+1),IF($I78=給与表!$L$12,J78+給与表!$L$10*(P$2-給与表!$T$4+1),(J78/K78+給与表!$M$10)*Q78)))))))))</f>
        <v/>
      </c>
      <c r="Q78" s="392"/>
      <c r="R78" s="357"/>
      <c r="S78" s="357"/>
      <c r="T78" s="357"/>
      <c r="U78" s="227" t="str">
        <f t="shared" si="14"/>
        <v/>
      </c>
      <c r="V78" s="224" t="str">
        <f>IF(給与表!$T$4&gt;V$2,"",IF($H78&lt;V$2,"",IF($E78&gt;V$2,"",IF($E78=V$2,IF($I78=給与表!$J$12,給与表!$J$13,IF($I78=給与表!$K$12,給与表!$K$13,IF($I78=給与表!$L$12,給与表!$L$13,給与表!$M$13*W78))),IF($E78&lt;V$2,IF(P78="",IF($I78=給与表!$J$12,SUMIFS(給与表!$P$13:$P$52,給与表!$B$13:$B$52,V$2-$E78)+給与表!$J$10*(V$2-給与表!$T$4+1),IF($I78=給与表!$K$12,SUMIFS(給与表!$Q$13:$Q$52,給与表!$B$13:$B$52,V$2-$E78)+給与表!$K$10*(V$2-給与表!$T$4+1),IF($I78=給与表!$L$12,SUMIFS(給与表!$R$13:$R$52,給与表!$B$13:$B$52,V$2-$E78)+給与表!$L$10*(V$2-給与表!$T$4+1),(SUMIFS(給与表!$S$13:$S$52,給与表!$B$13:$B$52,V$2-$E78)+給与表!$M$10*(V$2-給与表!$T$4+1))*W78))),IF($I78=給与表!$J$12,P78+給与表!$J$10*(V$2-給与表!$T$4+1),IF($I78=給与表!$K$12,P78+給与表!$K$10*(V$2-給与表!$T$4+1),IF($I78=給与表!$L$12,P78+給与表!$L$10*(V$2-給与表!$T$4+1),(P78/Q78+給与表!$M$10)*W78)))))))))</f>
        <v/>
      </c>
      <c r="W78" s="392"/>
      <c r="X78" s="357"/>
      <c r="Y78" s="357"/>
      <c r="Z78" s="357"/>
      <c r="AA78" s="227" t="str">
        <f t="shared" si="15"/>
        <v/>
      </c>
      <c r="AB78" s="224" t="str">
        <f>IF(給与表!$T$4&gt;AB$2,"",IF($H78&lt;AB$2,"",IF($E78&gt;AB$2,"",IF($E78=AB$2,IF($I78=給与表!$J$12,給与表!$J$13,IF($I78=給与表!$K$12,給与表!$K$13,IF($I78=給与表!$L$12,給与表!$L$13,給与表!$M$13*AC78))),IF($E78&lt;AB$2,IF(V78="",IF($I78=給与表!$J$12,SUMIFS(給与表!$P$13:$P$52,給与表!$B$13:$B$52,AB$2-$E78)+給与表!$J$10*(AB$2-給与表!$T$4+1),IF($I78=給与表!$K$12,SUMIFS(給与表!$Q$13:$Q$52,給与表!$B$13:$B$52,AB$2-$E78)+給与表!$K$10*(AB$2-給与表!$T$4+1),IF($I78=給与表!$L$12,SUMIFS(給与表!$R$13:$R$52,給与表!$B$13:$B$52,AB$2-$E78)+給与表!$L$10*(AB$2-給与表!$T$4+1),(SUMIFS(給与表!$S$13:$S$52,給与表!$B$13:$B$52,AB$2-$E78)+給与表!$M$10*(AB$2-給与表!$T$4+1))*AC78))),IF($I78=給与表!$J$12,V78+給与表!$J$10*(AB$2-給与表!$T$4+1),IF($I78=給与表!$K$12,V78+給与表!$K$10*(AB$2-給与表!$T$4+1),IF($I78=給与表!$L$12,V78+給与表!$L$10*(AB$2-給与表!$T$4+1),(V78/W78+給与表!$M$10)*AC78)))))))))</f>
        <v/>
      </c>
      <c r="AC78" s="392"/>
      <c r="AD78" s="357"/>
      <c r="AE78" s="357"/>
      <c r="AF78" s="357"/>
      <c r="AG78" s="227" t="str">
        <f t="shared" si="16"/>
        <v/>
      </c>
      <c r="AH78" s="224" t="str">
        <f>IF(給与表!$T$4&gt;AH$2,"",IF($H78&lt;AH$2,"",IF($E78&gt;AH$2,"",IF($E78=AH$2,IF($I78=給与表!$J$12,給与表!$J$13,IF($I78=給与表!$K$12,給与表!$K$13,IF($I78=給与表!$L$12,給与表!$L$13,給与表!$M$13*AI78))),IF($E78&lt;AH$2,IF(AB78="",IF($I78=給与表!$J$12,SUMIFS(給与表!$P$13:$P$52,給与表!$B$13:$B$52,AH$2-$E78)+給与表!$J$10*(AH$2-給与表!$T$4+1),IF($I78=給与表!$K$12,SUMIFS(給与表!$Q$13:$Q$52,給与表!$B$13:$B$52,AH$2-$E78)+給与表!$K$10*(AH$2-給与表!$T$4+1),IF($I78=給与表!$L$12,SUMIFS(給与表!$R$13:$R$52,給与表!$B$13:$B$52,AH$2-$E78)+給与表!$L$10*(AH$2-給与表!$T$4+1),(SUMIFS(給与表!$S$13:$S$52,給与表!$B$13:$B$52,AH$2-$E78)+給与表!$M$10*(AH$2-給与表!$T$4+1))*AI78))),IF($I78=給与表!$J$12,AB78+給与表!$J$10*(AH$2-給与表!$T$4+1),IF($I78=給与表!$K$12,AB78+給与表!$K$10*(AH$2-給与表!$T$4+1),IF($I78=給与表!$L$12,AB78+給与表!$L$10*(AH$2-給与表!$T$4+1),(AB78/AC78+給与表!$M$10)*AI78)))))))))</f>
        <v/>
      </c>
      <c r="AI78" s="392"/>
      <c r="AJ78" s="357"/>
      <c r="AK78" s="357"/>
      <c r="AL78" s="357"/>
      <c r="AM78" s="227" t="str">
        <f t="shared" si="17"/>
        <v/>
      </c>
      <c r="AN78" s="224" t="str">
        <f>IF(給与表!$T$4&gt;AN$2,"",IF($H78&lt;AN$2,"",IF($E78&gt;AN$2,"",IF($E78=AN$2,IF($I78=給与表!$J$12,給与表!$J$13,IF($I78=給与表!$K$12,給与表!$K$13,IF($I78=給与表!$L$12,給与表!$L$13,給与表!$M$13*AO78))),IF($E78&lt;AN$2,IF(AH78="",IF($I78=給与表!$J$12,SUMIFS(給与表!$P$13:$P$52,給与表!$B$13:$B$52,AN$2-$E78)+給与表!$J$10*(AN$2-給与表!$T$4+1),IF($I78=給与表!$K$12,SUMIFS(給与表!$Q$13:$Q$52,給与表!$B$13:$B$52,AN$2-$E78)+給与表!$K$10*(AN$2-給与表!$T$4+1),IF($I78=給与表!$L$12,SUMIFS(給与表!$R$13:$R$52,給与表!$B$13:$B$52,AN$2-$E78)+給与表!$L$10*(AN$2-給与表!$T$4+1),(SUMIFS(給与表!$S$13:$S$52,給与表!$B$13:$B$52,AN$2-$E78)+給与表!$M$10*(AN$2-給与表!$T$4+1))*AO78))),IF($I78=給与表!$J$12,AH78+給与表!$J$10*(AN$2-給与表!$T$4+1),IF($I78=給与表!$K$12,AH78+給与表!$K$10*(AN$2-給与表!$T$4+1),IF($I78=給与表!$L$12,AH78+給与表!$L$10*(AN$2-給与表!$T$4+1),(AH78/AI78+給与表!$M$10)*AO78)))))))))</f>
        <v/>
      </c>
      <c r="AO78" s="392"/>
      <c r="AP78" s="357"/>
      <c r="AQ78" s="357"/>
      <c r="AR78" s="357"/>
      <c r="AS78" s="227" t="str">
        <f t="shared" si="18"/>
        <v/>
      </c>
      <c r="AT78" s="224" t="str">
        <f>IF(給与表!$T$4&gt;AT$2,"",IF($H78&lt;AT$2,"",IF($E78&gt;AT$2,"",IF($E78=AT$2,IF($I78=給与表!$J$12,給与表!$J$13,IF($I78=給与表!$K$12,給与表!$K$13,IF($I78=給与表!$L$12,給与表!$L$13,給与表!$M$13*AU78))),IF($E78&lt;AT$2,IF(AN78="",IF($I78=給与表!$J$12,SUMIFS(給与表!$P$13:$P$52,給与表!$B$13:$B$52,AT$2-$E78)+給与表!$J$10*(AT$2-給与表!$T$4+1),IF($I78=給与表!$K$12,SUMIFS(給与表!$Q$13:$Q$52,給与表!$B$13:$B$52,AT$2-$E78)+給与表!$K$10*(AT$2-給与表!$T$4+1),IF($I78=給与表!$L$12,SUMIFS(給与表!$R$13:$R$52,給与表!$B$13:$B$52,AT$2-$E78)+給与表!$L$10*(AT$2-給与表!$T$4+1),(SUMIFS(給与表!$S$13:$S$52,給与表!$B$13:$B$52,AT$2-$E78)+給与表!$M$10*(AT$2-給与表!$T$4+1))*AU78))),IF($I78=給与表!$J$12,AN78+給与表!$J$10*(AT$2-給与表!$T$4+1),IF($I78=給与表!$K$12,AN78+給与表!$K$10*(AT$2-給与表!$T$4+1),IF($I78=給与表!$L$12,AN78+給与表!$L$10*(AT$2-給与表!$T$4+1),(AN78/AO78+給与表!$M$10)*AU78)))))))))</f>
        <v/>
      </c>
      <c r="AU78" s="392"/>
      <c r="AV78" s="357"/>
      <c r="AW78" s="357"/>
      <c r="AX78" s="357"/>
      <c r="AY78" s="227" t="str">
        <f t="shared" si="19"/>
        <v/>
      </c>
      <c r="AZ78" s="224" t="str">
        <f>IF(給与表!$T$4&gt;AZ$2,"",IF($H78&lt;AZ$2,"",IF($E78&gt;AZ$2,"",IF($E78=AZ$2,IF($I78=給与表!$J$12,給与表!$J$13,IF($I78=給与表!$K$12,給与表!$K$13,IF($I78=給与表!$L$12,給与表!$L$13,給与表!$M$13*BA78))),IF($E78&lt;AZ$2,IF(AT78="",IF($I78=給与表!$J$12,SUMIFS(給与表!$P$13:$P$52,給与表!$B$13:$B$52,AZ$2-$E78)+給与表!$J$10*(AZ$2-給与表!$T$4+1),IF($I78=給与表!$K$12,SUMIFS(給与表!$Q$13:$Q$52,給与表!$B$13:$B$52,AZ$2-$E78)+給与表!$K$10*(AZ$2-給与表!$T$4+1),IF($I78=給与表!$L$12,SUMIFS(給与表!$R$13:$R$52,給与表!$B$13:$B$52,AZ$2-$E78)+給与表!$L$10*(AZ$2-給与表!$T$4+1),(SUMIFS(給与表!$S$13:$S$52,給与表!$B$13:$B$52,AZ$2-$E78)+給与表!$M$10*(AZ$2-給与表!$T$4+1))*BA78))),IF($I78=給与表!$J$12,AT78+給与表!$J$10*(AZ$2-給与表!$T$4+1),IF($I78=給与表!$K$12,AT78+給与表!$K$10*(AZ$2-給与表!$T$4+1),IF($I78=給与表!$L$12,AT78+給与表!$L$10*(AZ$2-給与表!$T$4+1),(AT78/AU78+給与表!$M$10)*BA78)))))))))</f>
        <v/>
      </c>
      <c r="BA78" s="392"/>
      <c r="BB78" s="357"/>
      <c r="BC78" s="357"/>
      <c r="BD78" s="357"/>
      <c r="BE78" s="227" t="str">
        <f t="shared" si="20"/>
        <v/>
      </c>
      <c r="BF78" s="224" t="str">
        <f>IF(給与表!$T$4&gt;BF$2,"",IF($H78&lt;BF$2,"",IF($E78&gt;BF$2,"",IF($E78=BF$2,IF($I78=給与表!$J$12,給与表!$J$13,IF($I78=給与表!$K$12,給与表!$K$13,IF($I78=給与表!$L$12,給与表!$L$13,給与表!$M$13*BG78))),IF($E78&lt;BF$2,IF(AZ78="",IF($I78=給与表!$J$12,SUMIFS(給与表!$P$13:$P$52,給与表!$B$13:$B$52,BF$2-$E78)+給与表!$J$10*(BF$2-給与表!$T$4+1),IF($I78=給与表!$K$12,SUMIFS(給与表!$Q$13:$Q$52,給与表!$B$13:$B$52,BF$2-$E78)+給与表!$K$10*(BF$2-給与表!$T$4+1),IF($I78=給与表!$L$12,SUMIFS(給与表!$R$13:$R$52,給与表!$B$13:$B$52,BF$2-$E78)+給与表!$L$10*(BF$2-給与表!$T$4+1),(SUMIFS(給与表!$S$13:$S$52,給与表!$B$13:$B$52,BF$2-$E78)+給与表!$M$10*(BF$2-給与表!$T$4+1))*BG78))),IF($I78=給与表!$J$12,AZ78+給与表!$J$10*(BF$2-給与表!$T$4+1),IF($I78=給与表!$K$12,AZ78+給与表!$K$10*(BF$2-給与表!$T$4+1),IF($I78=給与表!$L$12,AZ78+給与表!$L$10*(BF$2-給与表!$T$4+1),(AZ78/BA78+給与表!$M$10)*BG78)))))))))</f>
        <v/>
      </c>
      <c r="BG78" s="392"/>
      <c r="BH78" s="357"/>
      <c r="BI78" s="357"/>
      <c r="BJ78" s="357"/>
      <c r="BK78" s="227" t="str">
        <f t="shared" si="21"/>
        <v/>
      </c>
      <c r="BL78" s="224" t="str">
        <f>IF(給与表!$T$4&gt;BL$2,"",IF($H78&lt;BL$2,"",IF($E78&gt;BL$2,"",IF($E78=BL$2,IF($I78=給与表!$J$12,給与表!$J$13,IF($I78=給与表!$K$12,給与表!$K$13,IF($I78=給与表!$L$12,給与表!$L$13,給与表!$M$13*BM78))),IF($E78&lt;BL$2,IF(BF78="",IF($I78=給与表!$J$12,SUMIFS(給与表!$P$13:$P$52,給与表!$B$13:$B$52,BL$2-$E78)+給与表!$J$10*(BL$2-給与表!$T$4+1),IF($I78=給与表!$K$12,SUMIFS(給与表!$Q$13:$Q$52,給与表!$B$13:$B$52,BL$2-$E78)+給与表!$K$10*(BL$2-給与表!$T$4+1),IF($I78=給与表!$L$12,SUMIFS(給与表!$R$13:$R$52,給与表!$B$13:$B$52,BL$2-$E78)+給与表!$L$10*(BL$2-給与表!$T$4+1),(SUMIFS(給与表!$S$13:$S$52,給与表!$B$13:$B$52,BL$2-$E78)+給与表!$M$10*(BL$2-給与表!$T$4+1))*BM78))),IF($I78=給与表!$J$12,BF78+給与表!$J$10*(BL$2-給与表!$T$4+1),IF($I78=給与表!$K$12,BF78+給与表!$K$10*(BL$2-給与表!$T$4+1),IF($I78=給与表!$L$12,BF78+給与表!$L$10*(BL$2-給与表!$T$4+1),(BF78/BG78+給与表!$M$10)*BM78)))))))))</f>
        <v/>
      </c>
      <c r="BM78" s="392"/>
      <c r="BN78" s="357"/>
      <c r="BO78" s="357"/>
      <c r="BP78" s="357"/>
      <c r="BQ78" s="227" t="str">
        <f t="shared" si="22"/>
        <v/>
      </c>
    </row>
    <row r="79" spans="1:69">
      <c r="A79" s="20">
        <f t="shared" si="25"/>
        <v>74</v>
      </c>
      <c r="B79" s="359"/>
      <c r="C79" s="358"/>
      <c r="D79" s="359"/>
      <c r="E79" s="6" t="str">
        <f t="shared" si="23"/>
        <v/>
      </c>
      <c r="F79" s="359"/>
      <c r="G79" s="359"/>
      <c r="H79" s="6" t="str">
        <f t="shared" si="24"/>
        <v/>
      </c>
      <c r="I79" s="361"/>
      <c r="J79" s="224" t="str">
        <f>IF(給与表!$T$4&gt;J$2,"",IF($H79&lt;J$2,"",IF($E79&gt;J$2,"",IF($E79=J$2,IF($I79=給与表!$J$12,給与表!$J$13,IF($I79=給与表!$K$12,給与表!$K$13,IF($I79=給与表!$L$12,給与表!$L$13,給与表!$M$13*K79))),IF($E79&lt;J$2,IF($I79=給与表!$J$12,SUMIFS(給与表!$P$13:$P$52,給与表!$B$13:$B$52,J$2-$E79)+給与表!$J$10*(J$2-給与表!$T$4+1),IF($I79=給与表!$K$12,SUMIFS(給与表!$Q$13:$Q$52,給与表!$B$13:$B$52,J$2-$E79)+給与表!$K$10*(J$2-給与表!$T$4+1),IF($I79=給与表!$L$12,SUMIFS(給与表!$R$13:$R$52,給与表!$B$13:$B$52,J$2-$E79)+給与表!$L$10*(J$2-給与表!$T$4+1),(SUMIFS(給与表!$S$13:$S$52,給与表!$B$13:$B$52,J$2-$E79)+給与表!$M$10*(J$2-給与表!$T$4+1))*K79))))))))</f>
        <v/>
      </c>
      <c r="K79" s="392"/>
      <c r="L79" s="357"/>
      <c r="M79" s="357"/>
      <c r="N79" s="357"/>
      <c r="O79" s="227" t="str">
        <f t="shared" si="13"/>
        <v/>
      </c>
      <c r="P79" s="224" t="str">
        <f>IF(給与表!$T$4&gt;P$2,"",IF($H79&lt;P$2,"",IF($E79&gt;P$2,"",IF($E79=P$2,IF($I79=給与表!$J$12,給与表!$J$13,IF($I79=給与表!$K$12,給与表!$K$13,IF($I79=給与表!$L$12,給与表!$L$13,給与表!$M$13*Q79))),IF($E79&lt;P$2,IF(J79="",IF($I79=給与表!$J$12,SUMIFS(給与表!$P$13:$P$52,給与表!$B$13:$B$52,P$2-$E79)+給与表!$J$10*(P$2-給与表!$T$4+1),IF($I79=給与表!$K$12,SUMIFS(給与表!$Q$13:$Q$52,給与表!$B$13:$B$52,P$2-$E79)+給与表!$K$10*(P$2-給与表!$T$4+1),IF($I79=給与表!$L$12,SUMIFS(給与表!$R$13:$R$52,給与表!$B$13:$B$52,P$2-$E79)+給与表!$L$10*(P$2-給与表!$T$4+1),(SUMIFS(給与表!$S$13:$S$52,給与表!$B$13:$B$52,P$2-$E79)+給与表!$M$10*(P$2-給与表!$T$4+1))*Q79))),IF($I79=給与表!$J$12,J79+給与表!$J$10*(P$2-給与表!$T$4+1),IF($I79=給与表!$K$12,J79+給与表!$K$10*(P$2-給与表!$T$4+1),IF($I79=給与表!$L$12,J79+給与表!$L$10*(P$2-給与表!$T$4+1),(J79/K79+給与表!$M$10)*Q79)))))))))</f>
        <v/>
      </c>
      <c r="Q79" s="392"/>
      <c r="R79" s="357"/>
      <c r="S79" s="357"/>
      <c r="T79" s="357"/>
      <c r="U79" s="227" t="str">
        <f t="shared" si="14"/>
        <v/>
      </c>
      <c r="V79" s="224" t="str">
        <f>IF(給与表!$T$4&gt;V$2,"",IF($H79&lt;V$2,"",IF($E79&gt;V$2,"",IF($E79=V$2,IF($I79=給与表!$J$12,給与表!$J$13,IF($I79=給与表!$K$12,給与表!$K$13,IF($I79=給与表!$L$12,給与表!$L$13,給与表!$M$13*W79))),IF($E79&lt;V$2,IF(P79="",IF($I79=給与表!$J$12,SUMIFS(給与表!$P$13:$P$52,給与表!$B$13:$B$52,V$2-$E79)+給与表!$J$10*(V$2-給与表!$T$4+1),IF($I79=給与表!$K$12,SUMIFS(給与表!$Q$13:$Q$52,給与表!$B$13:$B$52,V$2-$E79)+給与表!$K$10*(V$2-給与表!$T$4+1),IF($I79=給与表!$L$12,SUMIFS(給与表!$R$13:$R$52,給与表!$B$13:$B$52,V$2-$E79)+給与表!$L$10*(V$2-給与表!$T$4+1),(SUMIFS(給与表!$S$13:$S$52,給与表!$B$13:$B$52,V$2-$E79)+給与表!$M$10*(V$2-給与表!$T$4+1))*W79))),IF($I79=給与表!$J$12,P79+給与表!$J$10*(V$2-給与表!$T$4+1),IF($I79=給与表!$K$12,P79+給与表!$K$10*(V$2-給与表!$T$4+1),IF($I79=給与表!$L$12,P79+給与表!$L$10*(V$2-給与表!$T$4+1),(P79/Q79+給与表!$M$10)*W79)))))))))</f>
        <v/>
      </c>
      <c r="W79" s="392"/>
      <c r="X79" s="357"/>
      <c r="Y79" s="357"/>
      <c r="Z79" s="357"/>
      <c r="AA79" s="227" t="str">
        <f t="shared" si="15"/>
        <v/>
      </c>
      <c r="AB79" s="224" t="str">
        <f>IF(給与表!$T$4&gt;AB$2,"",IF($H79&lt;AB$2,"",IF($E79&gt;AB$2,"",IF($E79=AB$2,IF($I79=給与表!$J$12,給与表!$J$13,IF($I79=給与表!$K$12,給与表!$K$13,IF($I79=給与表!$L$12,給与表!$L$13,給与表!$M$13*AC79))),IF($E79&lt;AB$2,IF(V79="",IF($I79=給与表!$J$12,SUMIFS(給与表!$P$13:$P$52,給与表!$B$13:$B$52,AB$2-$E79)+給与表!$J$10*(AB$2-給与表!$T$4+1),IF($I79=給与表!$K$12,SUMIFS(給与表!$Q$13:$Q$52,給与表!$B$13:$B$52,AB$2-$E79)+給与表!$K$10*(AB$2-給与表!$T$4+1),IF($I79=給与表!$L$12,SUMIFS(給与表!$R$13:$R$52,給与表!$B$13:$B$52,AB$2-$E79)+給与表!$L$10*(AB$2-給与表!$T$4+1),(SUMIFS(給与表!$S$13:$S$52,給与表!$B$13:$B$52,AB$2-$E79)+給与表!$M$10*(AB$2-給与表!$T$4+1))*AC79))),IF($I79=給与表!$J$12,V79+給与表!$J$10*(AB$2-給与表!$T$4+1),IF($I79=給与表!$K$12,V79+給与表!$K$10*(AB$2-給与表!$T$4+1),IF($I79=給与表!$L$12,V79+給与表!$L$10*(AB$2-給与表!$T$4+1),(V79/W79+給与表!$M$10)*AC79)))))))))</f>
        <v/>
      </c>
      <c r="AC79" s="392"/>
      <c r="AD79" s="357"/>
      <c r="AE79" s="357"/>
      <c r="AF79" s="357"/>
      <c r="AG79" s="227" t="str">
        <f t="shared" si="16"/>
        <v/>
      </c>
      <c r="AH79" s="224" t="str">
        <f>IF(給与表!$T$4&gt;AH$2,"",IF($H79&lt;AH$2,"",IF($E79&gt;AH$2,"",IF($E79=AH$2,IF($I79=給与表!$J$12,給与表!$J$13,IF($I79=給与表!$K$12,給与表!$K$13,IF($I79=給与表!$L$12,給与表!$L$13,給与表!$M$13*AI79))),IF($E79&lt;AH$2,IF(AB79="",IF($I79=給与表!$J$12,SUMIFS(給与表!$P$13:$P$52,給与表!$B$13:$B$52,AH$2-$E79)+給与表!$J$10*(AH$2-給与表!$T$4+1),IF($I79=給与表!$K$12,SUMIFS(給与表!$Q$13:$Q$52,給与表!$B$13:$B$52,AH$2-$E79)+給与表!$K$10*(AH$2-給与表!$T$4+1),IF($I79=給与表!$L$12,SUMIFS(給与表!$R$13:$R$52,給与表!$B$13:$B$52,AH$2-$E79)+給与表!$L$10*(AH$2-給与表!$T$4+1),(SUMIFS(給与表!$S$13:$S$52,給与表!$B$13:$B$52,AH$2-$E79)+給与表!$M$10*(AH$2-給与表!$T$4+1))*AI79))),IF($I79=給与表!$J$12,AB79+給与表!$J$10*(AH$2-給与表!$T$4+1),IF($I79=給与表!$K$12,AB79+給与表!$K$10*(AH$2-給与表!$T$4+1),IF($I79=給与表!$L$12,AB79+給与表!$L$10*(AH$2-給与表!$T$4+1),(AB79/AC79+給与表!$M$10)*AI79)))))))))</f>
        <v/>
      </c>
      <c r="AI79" s="392"/>
      <c r="AJ79" s="357"/>
      <c r="AK79" s="357"/>
      <c r="AL79" s="357"/>
      <c r="AM79" s="227" t="str">
        <f t="shared" si="17"/>
        <v/>
      </c>
      <c r="AN79" s="224" t="str">
        <f>IF(給与表!$T$4&gt;AN$2,"",IF($H79&lt;AN$2,"",IF($E79&gt;AN$2,"",IF($E79=AN$2,IF($I79=給与表!$J$12,給与表!$J$13,IF($I79=給与表!$K$12,給与表!$K$13,IF($I79=給与表!$L$12,給与表!$L$13,給与表!$M$13*AO79))),IF($E79&lt;AN$2,IF(AH79="",IF($I79=給与表!$J$12,SUMIFS(給与表!$P$13:$P$52,給与表!$B$13:$B$52,AN$2-$E79)+給与表!$J$10*(AN$2-給与表!$T$4+1),IF($I79=給与表!$K$12,SUMIFS(給与表!$Q$13:$Q$52,給与表!$B$13:$B$52,AN$2-$E79)+給与表!$K$10*(AN$2-給与表!$T$4+1),IF($I79=給与表!$L$12,SUMIFS(給与表!$R$13:$R$52,給与表!$B$13:$B$52,AN$2-$E79)+給与表!$L$10*(AN$2-給与表!$T$4+1),(SUMIFS(給与表!$S$13:$S$52,給与表!$B$13:$B$52,AN$2-$E79)+給与表!$M$10*(AN$2-給与表!$T$4+1))*AO79))),IF($I79=給与表!$J$12,AH79+給与表!$J$10*(AN$2-給与表!$T$4+1),IF($I79=給与表!$K$12,AH79+給与表!$K$10*(AN$2-給与表!$T$4+1),IF($I79=給与表!$L$12,AH79+給与表!$L$10*(AN$2-給与表!$T$4+1),(AH79/AI79+給与表!$M$10)*AO79)))))))))</f>
        <v/>
      </c>
      <c r="AO79" s="392"/>
      <c r="AP79" s="357"/>
      <c r="AQ79" s="357"/>
      <c r="AR79" s="357"/>
      <c r="AS79" s="227" t="str">
        <f t="shared" si="18"/>
        <v/>
      </c>
      <c r="AT79" s="224" t="str">
        <f>IF(給与表!$T$4&gt;AT$2,"",IF($H79&lt;AT$2,"",IF($E79&gt;AT$2,"",IF($E79=AT$2,IF($I79=給与表!$J$12,給与表!$J$13,IF($I79=給与表!$K$12,給与表!$K$13,IF($I79=給与表!$L$12,給与表!$L$13,給与表!$M$13*AU79))),IF($E79&lt;AT$2,IF(AN79="",IF($I79=給与表!$J$12,SUMIFS(給与表!$P$13:$P$52,給与表!$B$13:$B$52,AT$2-$E79)+給与表!$J$10*(AT$2-給与表!$T$4+1),IF($I79=給与表!$K$12,SUMIFS(給与表!$Q$13:$Q$52,給与表!$B$13:$B$52,AT$2-$E79)+給与表!$K$10*(AT$2-給与表!$T$4+1),IF($I79=給与表!$L$12,SUMIFS(給与表!$R$13:$R$52,給与表!$B$13:$B$52,AT$2-$E79)+給与表!$L$10*(AT$2-給与表!$T$4+1),(SUMIFS(給与表!$S$13:$S$52,給与表!$B$13:$B$52,AT$2-$E79)+給与表!$M$10*(AT$2-給与表!$T$4+1))*AU79))),IF($I79=給与表!$J$12,AN79+給与表!$J$10*(AT$2-給与表!$T$4+1),IF($I79=給与表!$K$12,AN79+給与表!$K$10*(AT$2-給与表!$T$4+1),IF($I79=給与表!$L$12,AN79+給与表!$L$10*(AT$2-給与表!$T$4+1),(AN79/AO79+給与表!$M$10)*AU79)))))))))</f>
        <v/>
      </c>
      <c r="AU79" s="392"/>
      <c r="AV79" s="357"/>
      <c r="AW79" s="357"/>
      <c r="AX79" s="357"/>
      <c r="AY79" s="227" t="str">
        <f t="shared" si="19"/>
        <v/>
      </c>
      <c r="AZ79" s="224" t="str">
        <f>IF(給与表!$T$4&gt;AZ$2,"",IF($H79&lt;AZ$2,"",IF($E79&gt;AZ$2,"",IF($E79=AZ$2,IF($I79=給与表!$J$12,給与表!$J$13,IF($I79=給与表!$K$12,給与表!$K$13,IF($I79=給与表!$L$12,給与表!$L$13,給与表!$M$13*BA79))),IF($E79&lt;AZ$2,IF(AT79="",IF($I79=給与表!$J$12,SUMIFS(給与表!$P$13:$P$52,給与表!$B$13:$B$52,AZ$2-$E79)+給与表!$J$10*(AZ$2-給与表!$T$4+1),IF($I79=給与表!$K$12,SUMIFS(給与表!$Q$13:$Q$52,給与表!$B$13:$B$52,AZ$2-$E79)+給与表!$K$10*(AZ$2-給与表!$T$4+1),IF($I79=給与表!$L$12,SUMIFS(給与表!$R$13:$R$52,給与表!$B$13:$B$52,AZ$2-$E79)+給与表!$L$10*(AZ$2-給与表!$T$4+1),(SUMIFS(給与表!$S$13:$S$52,給与表!$B$13:$B$52,AZ$2-$E79)+給与表!$M$10*(AZ$2-給与表!$T$4+1))*BA79))),IF($I79=給与表!$J$12,AT79+給与表!$J$10*(AZ$2-給与表!$T$4+1),IF($I79=給与表!$K$12,AT79+給与表!$K$10*(AZ$2-給与表!$T$4+1),IF($I79=給与表!$L$12,AT79+給与表!$L$10*(AZ$2-給与表!$T$4+1),(AT79/AU79+給与表!$M$10)*BA79)))))))))</f>
        <v/>
      </c>
      <c r="BA79" s="392"/>
      <c r="BB79" s="357"/>
      <c r="BC79" s="357"/>
      <c r="BD79" s="357"/>
      <c r="BE79" s="227" t="str">
        <f t="shared" si="20"/>
        <v/>
      </c>
      <c r="BF79" s="224" t="str">
        <f>IF(給与表!$T$4&gt;BF$2,"",IF($H79&lt;BF$2,"",IF($E79&gt;BF$2,"",IF($E79=BF$2,IF($I79=給与表!$J$12,給与表!$J$13,IF($I79=給与表!$K$12,給与表!$K$13,IF($I79=給与表!$L$12,給与表!$L$13,給与表!$M$13*BG79))),IF($E79&lt;BF$2,IF(AZ79="",IF($I79=給与表!$J$12,SUMIFS(給与表!$P$13:$P$52,給与表!$B$13:$B$52,BF$2-$E79)+給与表!$J$10*(BF$2-給与表!$T$4+1),IF($I79=給与表!$K$12,SUMIFS(給与表!$Q$13:$Q$52,給与表!$B$13:$B$52,BF$2-$E79)+給与表!$K$10*(BF$2-給与表!$T$4+1),IF($I79=給与表!$L$12,SUMIFS(給与表!$R$13:$R$52,給与表!$B$13:$B$52,BF$2-$E79)+給与表!$L$10*(BF$2-給与表!$T$4+1),(SUMIFS(給与表!$S$13:$S$52,給与表!$B$13:$B$52,BF$2-$E79)+給与表!$M$10*(BF$2-給与表!$T$4+1))*BG79))),IF($I79=給与表!$J$12,AZ79+給与表!$J$10*(BF$2-給与表!$T$4+1),IF($I79=給与表!$K$12,AZ79+給与表!$K$10*(BF$2-給与表!$T$4+1),IF($I79=給与表!$L$12,AZ79+給与表!$L$10*(BF$2-給与表!$T$4+1),(AZ79/BA79+給与表!$M$10)*BG79)))))))))</f>
        <v/>
      </c>
      <c r="BG79" s="392"/>
      <c r="BH79" s="357"/>
      <c r="BI79" s="357"/>
      <c r="BJ79" s="357"/>
      <c r="BK79" s="227" t="str">
        <f t="shared" si="21"/>
        <v/>
      </c>
      <c r="BL79" s="224" t="str">
        <f>IF(給与表!$T$4&gt;BL$2,"",IF($H79&lt;BL$2,"",IF($E79&gt;BL$2,"",IF($E79=BL$2,IF($I79=給与表!$J$12,給与表!$J$13,IF($I79=給与表!$K$12,給与表!$K$13,IF($I79=給与表!$L$12,給与表!$L$13,給与表!$M$13*BM79))),IF($E79&lt;BL$2,IF(BF79="",IF($I79=給与表!$J$12,SUMIFS(給与表!$P$13:$P$52,給与表!$B$13:$B$52,BL$2-$E79)+給与表!$J$10*(BL$2-給与表!$T$4+1),IF($I79=給与表!$K$12,SUMIFS(給与表!$Q$13:$Q$52,給与表!$B$13:$B$52,BL$2-$E79)+給与表!$K$10*(BL$2-給与表!$T$4+1),IF($I79=給与表!$L$12,SUMIFS(給与表!$R$13:$R$52,給与表!$B$13:$B$52,BL$2-$E79)+給与表!$L$10*(BL$2-給与表!$T$4+1),(SUMIFS(給与表!$S$13:$S$52,給与表!$B$13:$B$52,BL$2-$E79)+給与表!$M$10*(BL$2-給与表!$T$4+1))*BM79))),IF($I79=給与表!$J$12,BF79+給与表!$J$10*(BL$2-給与表!$T$4+1),IF($I79=給与表!$K$12,BF79+給与表!$K$10*(BL$2-給与表!$T$4+1),IF($I79=給与表!$L$12,BF79+給与表!$L$10*(BL$2-給与表!$T$4+1),(BF79/BG79+給与表!$M$10)*BM79)))))))))</f>
        <v/>
      </c>
      <c r="BM79" s="392"/>
      <c r="BN79" s="357"/>
      <c r="BO79" s="357"/>
      <c r="BP79" s="357"/>
      <c r="BQ79" s="227" t="str">
        <f t="shared" si="22"/>
        <v/>
      </c>
    </row>
    <row r="80" spans="1:69">
      <c r="A80" s="20">
        <f t="shared" si="25"/>
        <v>75</v>
      </c>
      <c r="B80" s="359"/>
      <c r="C80" s="358"/>
      <c r="D80" s="359"/>
      <c r="E80" s="6" t="str">
        <f t="shared" si="23"/>
        <v/>
      </c>
      <c r="F80" s="359"/>
      <c r="G80" s="359"/>
      <c r="H80" s="6" t="str">
        <f t="shared" si="24"/>
        <v/>
      </c>
      <c r="I80" s="361"/>
      <c r="J80" s="224" t="str">
        <f>IF(給与表!$T$4&gt;J$2,"",IF($H80&lt;J$2,"",IF($E80&gt;J$2,"",IF($E80=J$2,IF($I80=給与表!$J$12,給与表!$J$13,IF($I80=給与表!$K$12,給与表!$K$13,IF($I80=給与表!$L$12,給与表!$L$13,給与表!$M$13*K80))),IF($E80&lt;J$2,IF($I80=給与表!$J$12,SUMIFS(給与表!$P$13:$P$52,給与表!$B$13:$B$52,J$2-$E80)+給与表!$J$10*(J$2-給与表!$T$4+1),IF($I80=給与表!$K$12,SUMIFS(給与表!$Q$13:$Q$52,給与表!$B$13:$B$52,J$2-$E80)+給与表!$K$10*(J$2-給与表!$T$4+1),IF($I80=給与表!$L$12,SUMIFS(給与表!$R$13:$R$52,給与表!$B$13:$B$52,J$2-$E80)+給与表!$L$10*(J$2-給与表!$T$4+1),(SUMIFS(給与表!$S$13:$S$52,給与表!$B$13:$B$52,J$2-$E80)+給与表!$M$10*(J$2-給与表!$T$4+1))*K80))))))))</f>
        <v/>
      </c>
      <c r="K80" s="392"/>
      <c r="L80" s="357"/>
      <c r="M80" s="357"/>
      <c r="N80" s="357"/>
      <c r="O80" s="227" t="str">
        <f t="shared" si="13"/>
        <v/>
      </c>
      <c r="P80" s="224" t="str">
        <f>IF(給与表!$T$4&gt;P$2,"",IF($H80&lt;P$2,"",IF($E80&gt;P$2,"",IF($E80=P$2,IF($I80=給与表!$J$12,給与表!$J$13,IF($I80=給与表!$K$12,給与表!$K$13,IF($I80=給与表!$L$12,給与表!$L$13,給与表!$M$13*Q80))),IF($E80&lt;P$2,IF(J80="",IF($I80=給与表!$J$12,SUMIFS(給与表!$P$13:$P$52,給与表!$B$13:$B$52,P$2-$E80)+給与表!$J$10*(P$2-給与表!$T$4+1),IF($I80=給与表!$K$12,SUMIFS(給与表!$Q$13:$Q$52,給与表!$B$13:$B$52,P$2-$E80)+給与表!$K$10*(P$2-給与表!$T$4+1),IF($I80=給与表!$L$12,SUMIFS(給与表!$R$13:$R$52,給与表!$B$13:$B$52,P$2-$E80)+給与表!$L$10*(P$2-給与表!$T$4+1),(SUMIFS(給与表!$S$13:$S$52,給与表!$B$13:$B$52,P$2-$E80)+給与表!$M$10*(P$2-給与表!$T$4+1))*Q80))),IF($I80=給与表!$J$12,J80+給与表!$J$10*(P$2-給与表!$T$4+1),IF($I80=給与表!$K$12,J80+給与表!$K$10*(P$2-給与表!$T$4+1),IF($I80=給与表!$L$12,J80+給与表!$L$10*(P$2-給与表!$T$4+1),(J80/K80+給与表!$M$10)*Q80)))))))))</f>
        <v/>
      </c>
      <c r="Q80" s="392"/>
      <c r="R80" s="357"/>
      <c r="S80" s="357"/>
      <c r="T80" s="357"/>
      <c r="U80" s="227" t="str">
        <f t="shared" si="14"/>
        <v/>
      </c>
      <c r="V80" s="224" t="str">
        <f>IF(給与表!$T$4&gt;V$2,"",IF($H80&lt;V$2,"",IF($E80&gt;V$2,"",IF($E80=V$2,IF($I80=給与表!$J$12,給与表!$J$13,IF($I80=給与表!$K$12,給与表!$K$13,IF($I80=給与表!$L$12,給与表!$L$13,給与表!$M$13*W80))),IF($E80&lt;V$2,IF(P80="",IF($I80=給与表!$J$12,SUMIFS(給与表!$P$13:$P$52,給与表!$B$13:$B$52,V$2-$E80)+給与表!$J$10*(V$2-給与表!$T$4+1),IF($I80=給与表!$K$12,SUMIFS(給与表!$Q$13:$Q$52,給与表!$B$13:$B$52,V$2-$E80)+給与表!$K$10*(V$2-給与表!$T$4+1),IF($I80=給与表!$L$12,SUMIFS(給与表!$R$13:$R$52,給与表!$B$13:$B$52,V$2-$E80)+給与表!$L$10*(V$2-給与表!$T$4+1),(SUMIFS(給与表!$S$13:$S$52,給与表!$B$13:$B$52,V$2-$E80)+給与表!$M$10*(V$2-給与表!$T$4+1))*W80))),IF($I80=給与表!$J$12,P80+給与表!$J$10*(V$2-給与表!$T$4+1),IF($I80=給与表!$K$12,P80+給与表!$K$10*(V$2-給与表!$T$4+1),IF($I80=給与表!$L$12,P80+給与表!$L$10*(V$2-給与表!$T$4+1),(P80/Q80+給与表!$M$10)*W80)))))))))</f>
        <v/>
      </c>
      <c r="W80" s="392"/>
      <c r="X80" s="357"/>
      <c r="Y80" s="357"/>
      <c r="Z80" s="357"/>
      <c r="AA80" s="227" t="str">
        <f t="shared" si="15"/>
        <v/>
      </c>
      <c r="AB80" s="224" t="str">
        <f>IF(給与表!$T$4&gt;AB$2,"",IF($H80&lt;AB$2,"",IF($E80&gt;AB$2,"",IF($E80=AB$2,IF($I80=給与表!$J$12,給与表!$J$13,IF($I80=給与表!$K$12,給与表!$K$13,IF($I80=給与表!$L$12,給与表!$L$13,給与表!$M$13*AC80))),IF($E80&lt;AB$2,IF(V80="",IF($I80=給与表!$J$12,SUMIFS(給与表!$P$13:$P$52,給与表!$B$13:$B$52,AB$2-$E80)+給与表!$J$10*(AB$2-給与表!$T$4+1),IF($I80=給与表!$K$12,SUMIFS(給与表!$Q$13:$Q$52,給与表!$B$13:$B$52,AB$2-$E80)+給与表!$K$10*(AB$2-給与表!$T$4+1),IF($I80=給与表!$L$12,SUMIFS(給与表!$R$13:$R$52,給与表!$B$13:$B$52,AB$2-$E80)+給与表!$L$10*(AB$2-給与表!$T$4+1),(SUMIFS(給与表!$S$13:$S$52,給与表!$B$13:$B$52,AB$2-$E80)+給与表!$M$10*(AB$2-給与表!$T$4+1))*AC80))),IF($I80=給与表!$J$12,V80+給与表!$J$10*(AB$2-給与表!$T$4+1),IF($I80=給与表!$K$12,V80+給与表!$K$10*(AB$2-給与表!$T$4+1),IF($I80=給与表!$L$12,V80+給与表!$L$10*(AB$2-給与表!$T$4+1),(V80/W80+給与表!$M$10)*AC80)))))))))</f>
        <v/>
      </c>
      <c r="AC80" s="392"/>
      <c r="AD80" s="357"/>
      <c r="AE80" s="357"/>
      <c r="AF80" s="357"/>
      <c r="AG80" s="227" t="str">
        <f t="shared" si="16"/>
        <v/>
      </c>
      <c r="AH80" s="224" t="str">
        <f>IF(給与表!$T$4&gt;AH$2,"",IF($H80&lt;AH$2,"",IF($E80&gt;AH$2,"",IF($E80=AH$2,IF($I80=給与表!$J$12,給与表!$J$13,IF($I80=給与表!$K$12,給与表!$K$13,IF($I80=給与表!$L$12,給与表!$L$13,給与表!$M$13*AI80))),IF($E80&lt;AH$2,IF(AB80="",IF($I80=給与表!$J$12,SUMIFS(給与表!$P$13:$P$52,給与表!$B$13:$B$52,AH$2-$E80)+給与表!$J$10*(AH$2-給与表!$T$4+1),IF($I80=給与表!$K$12,SUMIFS(給与表!$Q$13:$Q$52,給与表!$B$13:$B$52,AH$2-$E80)+給与表!$K$10*(AH$2-給与表!$T$4+1),IF($I80=給与表!$L$12,SUMIFS(給与表!$R$13:$R$52,給与表!$B$13:$B$52,AH$2-$E80)+給与表!$L$10*(AH$2-給与表!$T$4+1),(SUMIFS(給与表!$S$13:$S$52,給与表!$B$13:$B$52,AH$2-$E80)+給与表!$M$10*(AH$2-給与表!$T$4+1))*AI80))),IF($I80=給与表!$J$12,AB80+給与表!$J$10*(AH$2-給与表!$T$4+1),IF($I80=給与表!$K$12,AB80+給与表!$K$10*(AH$2-給与表!$T$4+1),IF($I80=給与表!$L$12,AB80+給与表!$L$10*(AH$2-給与表!$T$4+1),(AB80/AC80+給与表!$M$10)*AI80)))))))))</f>
        <v/>
      </c>
      <c r="AI80" s="392"/>
      <c r="AJ80" s="357"/>
      <c r="AK80" s="357"/>
      <c r="AL80" s="357"/>
      <c r="AM80" s="227" t="str">
        <f t="shared" si="17"/>
        <v/>
      </c>
      <c r="AN80" s="224" t="str">
        <f>IF(給与表!$T$4&gt;AN$2,"",IF($H80&lt;AN$2,"",IF($E80&gt;AN$2,"",IF($E80=AN$2,IF($I80=給与表!$J$12,給与表!$J$13,IF($I80=給与表!$K$12,給与表!$K$13,IF($I80=給与表!$L$12,給与表!$L$13,給与表!$M$13*AO80))),IF($E80&lt;AN$2,IF(AH80="",IF($I80=給与表!$J$12,SUMIFS(給与表!$P$13:$P$52,給与表!$B$13:$B$52,AN$2-$E80)+給与表!$J$10*(AN$2-給与表!$T$4+1),IF($I80=給与表!$K$12,SUMIFS(給与表!$Q$13:$Q$52,給与表!$B$13:$B$52,AN$2-$E80)+給与表!$K$10*(AN$2-給与表!$T$4+1),IF($I80=給与表!$L$12,SUMIFS(給与表!$R$13:$R$52,給与表!$B$13:$B$52,AN$2-$E80)+給与表!$L$10*(AN$2-給与表!$T$4+1),(SUMIFS(給与表!$S$13:$S$52,給与表!$B$13:$B$52,AN$2-$E80)+給与表!$M$10*(AN$2-給与表!$T$4+1))*AO80))),IF($I80=給与表!$J$12,AH80+給与表!$J$10*(AN$2-給与表!$T$4+1),IF($I80=給与表!$K$12,AH80+給与表!$K$10*(AN$2-給与表!$T$4+1),IF($I80=給与表!$L$12,AH80+給与表!$L$10*(AN$2-給与表!$T$4+1),(AH80/AI80+給与表!$M$10)*AO80)))))))))</f>
        <v/>
      </c>
      <c r="AO80" s="392"/>
      <c r="AP80" s="357"/>
      <c r="AQ80" s="357"/>
      <c r="AR80" s="357"/>
      <c r="AS80" s="227" t="str">
        <f t="shared" si="18"/>
        <v/>
      </c>
      <c r="AT80" s="224" t="str">
        <f>IF(給与表!$T$4&gt;AT$2,"",IF($H80&lt;AT$2,"",IF($E80&gt;AT$2,"",IF($E80=AT$2,IF($I80=給与表!$J$12,給与表!$J$13,IF($I80=給与表!$K$12,給与表!$K$13,IF($I80=給与表!$L$12,給与表!$L$13,給与表!$M$13*AU80))),IF($E80&lt;AT$2,IF(AN80="",IF($I80=給与表!$J$12,SUMIFS(給与表!$P$13:$P$52,給与表!$B$13:$B$52,AT$2-$E80)+給与表!$J$10*(AT$2-給与表!$T$4+1),IF($I80=給与表!$K$12,SUMIFS(給与表!$Q$13:$Q$52,給与表!$B$13:$B$52,AT$2-$E80)+給与表!$K$10*(AT$2-給与表!$T$4+1),IF($I80=給与表!$L$12,SUMIFS(給与表!$R$13:$R$52,給与表!$B$13:$B$52,AT$2-$E80)+給与表!$L$10*(AT$2-給与表!$T$4+1),(SUMIFS(給与表!$S$13:$S$52,給与表!$B$13:$B$52,AT$2-$E80)+給与表!$M$10*(AT$2-給与表!$T$4+1))*AU80))),IF($I80=給与表!$J$12,AN80+給与表!$J$10*(AT$2-給与表!$T$4+1),IF($I80=給与表!$K$12,AN80+給与表!$K$10*(AT$2-給与表!$T$4+1),IF($I80=給与表!$L$12,AN80+給与表!$L$10*(AT$2-給与表!$T$4+1),(AN80/AO80+給与表!$M$10)*AU80)))))))))</f>
        <v/>
      </c>
      <c r="AU80" s="392"/>
      <c r="AV80" s="357"/>
      <c r="AW80" s="357"/>
      <c r="AX80" s="357"/>
      <c r="AY80" s="227" t="str">
        <f t="shared" si="19"/>
        <v/>
      </c>
      <c r="AZ80" s="224" t="str">
        <f>IF(給与表!$T$4&gt;AZ$2,"",IF($H80&lt;AZ$2,"",IF($E80&gt;AZ$2,"",IF($E80=AZ$2,IF($I80=給与表!$J$12,給与表!$J$13,IF($I80=給与表!$K$12,給与表!$K$13,IF($I80=給与表!$L$12,給与表!$L$13,給与表!$M$13*BA80))),IF($E80&lt;AZ$2,IF(AT80="",IF($I80=給与表!$J$12,SUMIFS(給与表!$P$13:$P$52,給与表!$B$13:$B$52,AZ$2-$E80)+給与表!$J$10*(AZ$2-給与表!$T$4+1),IF($I80=給与表!$K$12,SUMIFS(給与表!$Q$13:$Q$52,給与表!$B$13:$B$52,AZ$2-$E80)+給与表!$K$10*(AZ$2-給与表!$T$4+1),IF($I80=給与表!$L$12,SUMIFS(給与表!$R$13:$R$52,給与表!$B$13:$B$52,AZ$2-$E80)+給与表!$L$10*(AZ$2-給与表!$T$4+1),(SUMIFS(給与表!$S$13:$S$52,給与表!$B$13:$B$52,AZ$2-$E80)+給与表!$M$10*(AZ$2-給与表!$T$4+1))*BA80))),IF($I80=給与表!$J$12,AT80+給与表!$J$10*(AZ$2-給与表!$T$4+1),IF($I80=給与表!$K$12,AT80+給与表!$K$10*(AZ$2-給与表!$T$4+1),IF($I80=給与表!$L$12,AT80+給与表!$L$10*(AZ$2-給与表!$T$4+1),(AT80/AU80+給与表!$M$10)*BA80)))))))))</f>
        <v/>
      </c>
      <c r="BA80" s="392"/>
      <c r="BB80" s="357"/>
      <c r="BC80" s="357"/>
      <c r="BD80" s="357"/>
      <c r="BE80" s="227" t="str">
        <f t="shared" si="20"/>
        <v/>
      </c>
      <c r="BF80" s="224" t="str">
        <f>IF(給与表!$T$4&gt;BF$2,"",IF($H80&lt;BF$2,"",IF($E80&gt;BF$2,"",IF($E80=BF$2,IF($I80=給与表!$J$12,給与表!$J$13,IF($I80=給与表!$K$12,給与表!$K$13,IF($I80=給与表!$L$12,給与表!$L$13,給与表!$M$13*BG80))),IF($E80&lt;BF$2,IF(AZ80="",IF($I80=給与表!$J$12,SUMIFS(給与表!$P$13:$P$52,給与表!$B$13:$B$52,BF$2-$E80)+給与表!$J$10*(BF$2-給与表!$T$4+1),IF($I80=給与表!$K$12,SUMIFS(給与表!$Q$13:$Q$52,給与表!$B$13:$B$52,BF$2-$E80)+給与表!$K$10*(BF$2-給与表!$T$4+1),IF($I80=給与表!$L$12,SUMIFS(給与表!$R$13:$R$52,給与表!$B$13:$B$52,BF$2-$E80)+給与表!$L$10*(BF$2-給与表!$T$4+1),(SUMIFS(給与表!$S$13:$S$52,給与表!$B$13:$B$52,BF$2-$E80)+給与表!$M$10*(BF$2-給与表!$T$4+1))*BG80))),IF($I80=給与表!$J$12,AZ80+給与表!$J$10*(BF$2-給与表!$T$4+1),IF($I80=給与表!$K$12,AZ80+給与表!$K$10*(BF$2-給与表!$T$4+1),IF($I80=給与表!$L$12,AZ80+給与表!$L$10*(BF$2-給与表!$T$4+1),(AZ80/BA80+給与表!$M$10)*BG80)))))))))</f>
        <v/>
      </c>
      <c r="BG80" s="392"/>
      <c r="BH80" s="357"/>
      <c r="BI80" s="357"/>
      <c r="BJ80" s="357"/>
      <c r="BK80" s="227" t="str">
        <f t="shared" si="21"/>
        <v/>
      </c>
      <c r="BL80" s="224" t="str">
        <f>IF(給与表!$T$4&gt;BL$2,"",IF($H80&lt;BL$2,"",IF($E80&gt;BL$2,"",IF($E80=BL$2,IF($I80=給与表!$J$12,給与表!$J$13,IF($I80=給与表!$K$12,給与表!$K$13,IF($I80=給与表!$L$12,給与表!$L$13,給与表!$M$13*BM80))),IF($E80&lt;BL$2,IF(BF80="",IF($I80=給与表!$J$12,SUMIFS(給与表!$P$13:$P$52,給与表!$B$13:$B$52,BL$2-$E80)+給与表!$J$10*(BL$2-給与表!$T$4+1),IF($I80=給与表!$K$12,SUMIFS(給与表!$Q$13:$Q$52,給与表!$B$13:$B$52,BL$2-$E80)+給与表!$K$10*(BL$2-給与表!$T$4+1),IF($I80=給与表!$L$12,SUMIFS(給与表!$R$13:$R$52,給与表!$B$13:$B$52,BL$2-$E80)+給与表!$L$10*(BL$2-給与表!$T$4+1),(SUMIFS(給与表!$S$13:$S$52,給与表!$B$13:$B$52,BL$2-$E80)+給与表!$M$10*(BL$2-給与表!$T$4+1))*BM80))),IF($I80=給与表!$J$12,BF80+給与表!$J$10*(BL$2-給与表!$T$4+1),IF($I80=給与表!$K$12,BF80+給与表!$K$10*(BL$2-給与表!$T$4+1),IF($I80=給与表!$L$12,BF80+給与表!$L$10*(BL$2-給与表!$T$4+1),(BF80/BG80+給与表!$M$10)*BM80)))))))))</f>
        <v/>
      </c>
      <c r="BM80" s="392"/>
      <c r="BN80" s="357"/>
      <c r="BO80" s="357"/>
      <c r="BP80" s="357"/>
      <c r="BQ80" s="227" t="str">
        <f t="shared" si="22"/>
        <v/>
      </c>
    </row>
    <row r="81" spans="1:69">
      <c r="A81" s="20">
        <f t="shared" si="25"/>
        <v>76</v>
      </c>
      <c r="B81" s="359"/>
      <c r="C81" s="358"/>
      <c r="D81" s="359"/>
      <c r="E81" s="6" t="str">
        <f t="shared" si="23"/>
        <v/>
      </c>
      <c r="F81" s="359"/>
      <c r="G81" s="359"/>
      <c r="H81" s="6" t="str">
        <f t="shared" si="24"/>
        <v/>
      </c>
      <c r="I81" s="361"/>
      <c r="J81" s="224" t="str">
        <f>IF(給与表!$T$4&gt;J$2,"",IF($H81&lt;J$2,"",IF($E81&gt;J$2,"",IF($E81=J$2,IF($I81=給与表!$J$12,給与表!$J$13,IF($I81=給与表!$K$12,給与表!$K$13,IF($I81=給与表!$L$12,給与表!$L$13,給与表!$M$13*K81))),IF($E81&lt;J$2,IF($I81=給与表!$J$12,SUMIFS(給与表!$P$13:$P$52,給与表!$B$13:$B$52,J$2-$E81)+給与表!$J$10*(J$2-給与表!$T$4+1),IF($I81=給与表!$K$12,SUMIFS(給与表!$Q$13:$Q$52,給与表!$B$13:$B$52,J$2-$E81)+給与表!$K$10*(J$2-給与表!$T$4+1),IF($I81=給与表!$L$12,SUMIFS(給与表!$R$13:$R$52,給与表!$B$13:$B$52,J$2-$E81)+給与表!$L$10*(J$2-給与表!$T$4+1),(SUMIFS(給与表!$S$13:$S$52,給与表!$B$13:$B$52,J$2-$E81)+給与表!$M$10*(J$2-給与表!$T$4+1))*K81))))))))</f>
        <v/>
      </c>
      <c r="K81" s="392"/>
      <c r="L81" s="357"/>
      <c r="M81" s="357"/>
      <c r="N81" s="357"/>
      <c r="O81" s="227" t="str">
        <f t="shared" si="13"/>
        <v/>
      </c>
      <c r="P81" s="224" t="str">
        <f>IF(給与表!$T$4&gt;P$2,"",IF($H81&lt;P$2,"",IF($E81&gt;P$2,"",IF($E81=P$2,IF($I81=給与表!$J$12,給与表!$J$13,IF($I81=給与表!$K$12,給与表!$K$13,IF($I81=給与表!$L$12,給与表!$L$13,給与表!$M$13*Q81))),IF($E81&lt;P$2,IF(J81="",IF($I81=給与表!$J$12,SUMIFS(給与表!$P$13:$P$52,給与表!$B$13:$B$52,P$2-$E81)+給与表!$J$10*(P$2-給与表!$T$4+1),IF($I81=給与表!$K$12,SUMIFS(給与表!$Q$13:$Q$52,給与表!$B$13:$B$52,P$2-$E81)+給与表!$K$10*(P$2-給与表!$T$4+1),IF($I81=給与表!$L$12,SUMIFS(給与表!$R$13:$R$52,給与表!$B$13:$B$52,P$2-$E81)+給与表!$L$10*(P$2-給与表!$T$4+1),(SUMIFS(給与表!$S$13:$S$52,給与表!$B$13:$B$52,P$2-$E81)+給与表!$M$10*(P$2-給与表!$T$4+1))*Q81))),IF($I81=給与表!$J$12,J81+給与表!$J$10*(P$2-給与表!$T$4+1),IF($I81=給与表!$K$12,J81+給与表!$K$10*(P$2-給与表!$T$4+1),IF($I81=給与表!$L$12,J81+給与表!$L$10*(P$2-給与表!$T$4+1),(J81/K81+給与表!$M$10)*Q81)))))))))</f>
        <v/>
      </c>
      <c r="Q81" s="392"/>
      <c r="R81" s="357"/>
      <c r="S81" s="357"/>
      <c r="T81" s="357"/>
      <c r="U81" s="227" t="str">
        <f t="shared" si="14"/>
        <v/>
      </c>
      <c r="V81" s="224" t="str">
        <f>IF(給与表!$T$4&gt;V$2,"",IF($H81&lt;V$2,"",IF($E81&gt;V$2,"",IF($E81=V$2,IF($I81=給与表!$J$12,給与表!$J$13,IF($I81=給与表!$K$12,給与表!$K$13,IF($I81=給与表!$L$12,給与表!$L$13,給与表!$M$13*W81))),IF($E81&lt;V$2,IF(P81="",IF($I81=給与表!$J$12,SUMIFS(給与表!$P$13:$P$52,給与表!$B$13:$B$52,V$2-$E81)+給与表!$J$10*(V$2-給与表!$T$4+1),IF($I81=給与表!$K$12,SUMIFS(給与表!$Q$13:$Q$52,給与表!$B$13:$B$52,V$2-$E81)+給与表!$K$10*(V$2-給与表!$T$4+1),IF($I81=給与表!$L$12,SUMIFS(給与表!$R$13:$R$52,給与表!$B$13:$B$52,V$2-$E81)+給与表!$L$10*(V$2-給与表!$T$4+1),(SUMIFS(給与表!$S$13:$S$52,給与表!$B$13:$B$52,V$2-$E81)+給与表!$M$10*(V$2-給与表!$T$4+1))*W81))),IF($I81=給与表!$J$12,P81+給与表!$J$10*(V$2-給与表!$T$4+1),IF($I81=給与表!$K$12,P81+給与表!$K$10*(V$2-給与表!$T$4+1),IF($I81=給与表!$L$12,P81+給与表!$L$10*(V$2-給与表!$T$4+1),(P81/Q81+給与表!$M$10)*W81)))))))))</f>
        <v/>
      </c>
      <c r="W81" s="392"/>
      <c r="X81" s="357"/>
      <c r="Y81" s="357"/>
      <c r="Z81" s="357"/>
      <c r="AA81" s="227" t="str">
        <f t="shared" si="15"/>
        <v/>
      </c>
      <c r="AB81" s="224" t="str">
        <f>IF(給与表!$T$4&gt;AB$2,"",IF($H81&lt;AB$2,"",IF($E81&gt;AB$2,"",IF($E81=AB$2,IF($I81=給与表!$J$12,給与表!$J$13,IF($I81=給与表!$K$12,給与表!$K$13,IF($I81=給与表!$L$12,給与表!$L$13,給与表!$M$13*AC81))),IF($E81&lt;AB$2,IF(V81="",IF($I81=給与表!$J$12,SUMIFS(給与表!$P$13:$P$52,給与表!$B$13:$B$52,AB$2-$E81)+給与表!$J$10*(AB$2-給与表!$T$4+1),IF($I81=給与表!$K$12,SUMIFS(給与表!$Q$13:$Q$52,給与表!$B$13:$B$52,AB$2-$E81)+給与表!$K$10*(AB$2-給与表!$T$4+1),IF($I81=給与表!$L$12,SUMIFS(給与表!$R$13:$R$52,給与表!$B$13:$B$52,AB$2-$E81)+給与表!$L$10*(AB$2-給与表!$T$4+1),(SUMIFS(給与表!$S$13:$S$52,給与表!$B$13:$B$52,AB$2-$E81)+給与表!$M$10*(AB$2-給与表!$T$4+1))*AC81))),IF($I81=給与表!$J$12,V81+給与表!$J$10*(AB$2-給与表!$T$4+1),IF($I81=給与表!$K$12,V81+給与表!$K$10*(AB$2-給与表!$T$4+1),IF($I81=給与表!$L$12,V81+給与表!$L$10*(AB$2-給与表!$T$4+1),(V81/W81+給与表!$M$10)*AC81)))))))))</f>
        <v/>
      </c>
      <c r="AC81" s="392"/>
      <c r="AD81" s="357"/>
      <c r="AE81" s="357"/>
      <c r="AF81" s="357"/>
      <c r="AG81" s="227" t="str">
        <f t="shared" si="16"/>
        <v/>
      </c>
      <c r="AH81" s="224" t="str">
        <f>IF(給与表!$T$4&gt;AH$2,"",IF($H81&lt;AH$2,"",IF($E81&gt;AH$2,"",IF($E81=AH$2,IF($I81=給与表!$J$12,給与表!$J$13,IF($I81=給与表!$K$12,給与表!$K$13,IF($I81=給与表!$L$12,給与表!$L$13,給与表!$M$13*AI81))),IF($E81&lt;AH$2,IF(AB81="",IF($I81=給与表!$J$12,SUMIFS(給与表!$P$13:$P$52,給与表!$B$13:$B$52,AH$2-$E81)+給与表!$J$10*(AH$2-給与表!$T$4+1),IF($I81=給与表!$K$12,SUMIFS(給与表!$Q$13:$Q$52,給与表!$B$13:$B$52,AH$2-$E81)+給与表!$K$10*(AH$2-給与表!$T$4+1),IF($I81=給与表!$L$12,SUMIFS(給与表!$R$13:$R$52,給与表!$B$13:$B$52,AH$2-$E81)+給与表!$L$10*(AH$2-給与表!$T$4+1),(SUMIFS(給与表!$S$13:$S$52,給与表!$B$13:$B$52,AH$2-$E81)+給与表!$M$10*(AH$2-給与表!$T$4+1))*AI81))),IF($I81=給与表!$J$12,AB81+給与表!$J$10*(AH$2-給与表!$T$4+1),IF($I81=給与表!$K$12,AB81+給与表!$K$10*(AH$2-給与表!$T$4+1),IF($I81=給与表!$L$12,AB81+給与表!$L$10*(AH$2-給与表!$T$4+1),(AB81/AC81+給与表!$M$10)*AI81)))))))))</f>
        <v/>
      </c>
      <c r="AI81" s="392"/>
      <c r="AJ81" s="357"/>
      <c r="AK81" s="357"/>
      <c r="AL81" s="357"/>
      <c r="AM81" s="227" t="str">
        <f t="shared" si="17"/>
        <v/>
      </c>
      <c r="AN81" s="224" t="str">
        <f>IF(給与表!$T$4&gt;AN$2,"",IF($H81&lt;AN$2,"",IF($E81&gt;AN$2,"",IF($E81=AN$2,IF($I81=給与表!$J$12,給与表!$J$13,IF($I81=給与表!$K$12,給与表!$K$13,IF($I81=給与表!$L$12,給与表!$L$13,給与表!$M$13*AO81))),IF($E81&lt;AN$2,IF(AH81="",IF($I81=給与表!$J$12,SUMIFS(給与表!$P$13:$P$52,給与表!$B$13:$B$52,AN$2-$E81)+給与表!$J$10*(AN$2-給与表!$T$4+1),IF($I81=給与表!$K$12,SUMIFS(給与表!$Q$13:$Q$52,給与表!$B$13:$B$52,AN$2-$E81)+給与表!$K$10*(AN$2-給与表!$T$4+1),IF($I81=給与表!$L$12,SUMIFS(給与表!$R$13:$R$52,給与表!$B$13:$B$52,AN$2-$E81)+給与表!$L$10*(AN$2-給与表!$T$4+1),(SUMIFS(給与表!$S$13:$S$52,給与表!$B$13:$B$52,AN$2-$E81)+給与表!$M$10*(AN$2-給与表!$T$4+1))*AO81))),IF($I81=給与表!$J$12,AH81+給与表!$J$10*(AN$2-給与表!$T$4+1),IF($I81=給与表!$K$12,AH81+給与表!$K$10*(AN$2-給与表!$T$4+1),IF($I81=給与表!$L$12,AH81+給与表!$L$10*(AN$2-給与表!$T$4+1),(AH81/AI81+給与表!$M$10)*AO81)))))))))</f>
        <v/>
      </c>
      <c r="AO81" s="392"/>
      <c r="AP81" s="357"/>
      <c r="AQ81" s="357"/>
      <c r="AR81" s="357"/>
      <c r="AS81" s="227" t="str">
        <f t="shared" si="18"/>
        <v/>
      </c>
      <c r="AT81" s="224" t="str">
        <f>IF(給与表!$T$4&gt;AT$2,"",IF($H81&lt;AT$2,"",IF($E81&gt;AT$2,"",IF($E81=AT$2,IF($I81=給与表!$J$12,給与表!$J$13,IF($I81=給与表!$K$12,給与表!$K$13,IF($I81=給与表!$L$12,給与表!$L$13,給与表!$M$13*AU81))),IF($E81&lt;AT$2,IF(AN81="",IF($I81=給与表!$J$12,SUMIFS(給与表!$P$13:$P$52,給与表!$B$13:$B$52,AT$2-$E81)+給与表!$J$10*(AT$2-給与表!$T$4+1),IF($I81=給与表!$K$12,SUMIFS(給与表!$Q$13:$Q$52,給与表!$B$13:$B$52,AT$2-$E81)+給与表!$K$10*(AT$2-給与表!$T$4+1),IF($I81=給与表!$L$12,SUMIFS(給与表!$R$13:$R$52,給与表!$B$13:$B$52,AT$2-$E81)+給与表!$L$10*(AT$2-給与表!$T$4+1),(SUMIFS(給与表!$S$13:$S$52,給与表!$B$13:$B$52,AT$2-$E81)+給与表!$M$10*(AT$2-給与表!$T$4+1))*AU81))),IF($I81=給与表!$J$12,AN81+給与表!$J$10*(AT$2-給与表!$T$4+1),IF($I81=給与表!$K$12,AN81+給与表!$K$10*(AT$2-給与表!$T$4+1),IF($I81=給与表!$L$12,AN81+給与表!$L$10*(AT$2-給与表!$T$4+1),(AN81/AO81+給与表!$M$10)*AU81)))))))))</f>
        <v/>
      </c>
      <c r="AU81" s="392"/>
      <c r="AV81" s="357"/>
      <c r="AW81" s="357"/>
      <c r="AX81" s="357"/>
      <c r="AY81" s="227" t="str">
        <f t="shared" si="19"/>
        <v/>
      </c>
      <c r="AZ81" s="224" t="str">
        <f>IF(給与表!$T$4&gt;AZ$2,"",IF($H81&lt;AZ$2,"",IF($E81&gt;AZ$2,"",IF($E81=AZ$2,IF($I81=給与表!$J$12,給与表!$J$13,IF($I81=給与表!$K$12,給与表!$K$13,IF($I81=給与表!$L$12,給与表!$L$13,給与表!$M$13*BA81))),IF($E81&lt;AZ$2,IF(AT81="",IF($I81=給与表!$J$12,SUMIFS(給与表!$P$13:$P$52,給与表!$B$13:$B$52,AZ$2-$E81)+給与表!$J$10*(AZ$2-給与表!$T$4+1),IF($I81=給与表!$K$12,SUMIFS(給与表!$Q$13:$Q$52,給与表!$B$13:$B$52,AZ$2-$E81)+給与表!$K$10*(AZ$2-給与表!$T$4+1),IF($I81=給与表!$L$12,SUMIFS(給与表!$R$13:$R$52,給与表!$B$13:$B$52,AZ$2-$E81)+給与表!$L$10*(AZ$2-給与表!$T$4+1),(SUMIFS(給与表!$S$13:$S$52,給与表!$B$13:$B$52,AZ$2-$E81)+給与表!$M$10*(AZ$2-給与表!$T$4+1))*BA81))),IF($I81=給与表!$J$12,AT81+給与表!$J$10*(AZ$2-給与表!$T$4+1),IF($I81=給与表!$K$12,AT81+給与表!$K$10*(AZ$2-給与表!$T$4+1),IF($I81=給与表!$L$12,AT81+給与表!$L$10*(AZ$2-給与表!$T$4+1),(AT81/AU81+給与表!$M$10)*BA81)))))))))</f>
        <v/>
      </c>
      <c r="BA81" s="392"/>
      <c r="BB81" s="357"/>
      <c r="BC81" s="357"/>
      <c r="BD81" s="357"/>
      <c r="BE81" s="227" t="str">
        <f t="shared" si="20"/>
        <v/>
      </c>
      <c r="BF81" s="224" t="str">
        <f>IF(給与表!$T$4&gt;BF$2,"",IF($H81&lt;BF$2,"",IF($E81&gt;BF$2,"",IF($E81=BF$2,IF($I81=給与表!$J$12,給与表!$J$13,IF($I81=給与表!$K$12,給与表!$K$13,IF($I81=給与表!$L$12,給与表!$L$13,給与表!$M$13*BG81))),IF($E81&lt;BF$2,IF(AZ81="",IF($I81=給与表!$J$12,SUMIFS(給与表!$P$13:$P$52,給与表!$B$13:$B$52,BF$2-$E81)+給与表!$J$10*(BF$2-給与表!$T$4+1),IF($I81=給与表!$K$12,SUMIFS(給与表!$Q$13:$Q$52,給与表!$B$13:$B$52,BF$2-$E81)+給与表!$K$10*(BF$2-給与表!$T$4+1),IF($I81=給与表!$L$12,SUMIFS(給与表!$R$13:$R$52,給与表!$B$13:$B$52,BF$2-$E81)+給与表!$L$10*(BF$2-給与表!$T$4+1),(SUMIFS(給与表!$S$13:$S$52,給与表!$B$13:$B$52,BF$2-$E81)+給与表!$M$10*(BF$2-給与表!$T$4+1))*BG81))),IF($I81=給与表!$J$12,AZ81+給与表!$J$10*(BF$2-給与表!$T$4+1),IF($I81=給与表!$K$12,AZ81+給与表!$K$10*(BF$2-給与表!$T$4+1),IF($I81=給与表!$L$12,AZ81+給与表!$L$10*(BF$2-給与表!$T$4+1),(AZ81/BA81+給与表!$M$10)*BG81)))))))))</f>
        <v/>
      </c>
      <c r="BG81" s="392"/>
      <c r="BH81" s="357"/>
      <c r="BI81" s="357"/>
      <c r="BJ81" s="357"/>
      <c r="BK81" s="227" t="str">
        <f t="shared" si="21"/>
        <v/>
      </c>
      <c r="BL81" s="224" t="str">
        <f>IF(給与表!$T$4&gt;BL$2,"",IF($H81&lt;BL$2,"",IF($E81&gt;BL$2,"",IF($E81=BL$2,IF($I81=給与表!$J$12,給与表!$J$13,IF($I81=給与表!$K$12,給与表!$K$13,IF($I81=給与表!$L$12,給与表!$L$13,給与表!$M$13*BM81))),IF($E81&lt;BL$2,IF(BF81="",IF($I81=給与表!$J$12,SUMIFS(給与表!$P$13:$P$52,給与表!$B$13:$B$52,BL$2-$E81)+給与表!$J$10*(BL$2-給与表!$T$4+1),IF($I81=給与表!$K$12,SUMIFS(給与表!$Q$13:$Q$52,給与表!$B$13:$B$52,BL$2-$E81)+給与表!$K$10*(BL$2-給与表!$T$4+1),IF($I81=給与表!$L$12,SUMIFS(給与表!$R$13:$R$52,給与表!$B$13:$B$52,BL$2-$E81)+給与表!$L$10*(BL$2-給与表!$T$4+1),(SUMIFS(給与表!$S$13:$S$52,給与表!$B$13:$B$52,BL$2-$E81)+給与表!$M$10*(BL$2-給与表!$T$4+1))*BM81))),IF($I81=給与表!$J$12,BF81+給与表!$J$10*(BL$2-給与表!$T$4+1),IF($I81=給与表!$K$12,BF81+給与表!$K$10*(BL$2-給与表!$T$4+1),IF($I81=給与表!$L$12,BF81+給与表!$L$10*(BL$2-給与表!$T$4+1),(BF81/BG81+給与表!$M$10)*BM81)))))))))</f>
        <v/>
      </c>
      <c r="BM81" s="392"/>
      <c r="BN81" s="357"/>
      <c r="BO81" s="357"/>
      <c r="BP81" s="357"/>
      <c r="BQ81" s="227" t="str">
        <f t="shared" si="22"/>
        <v/>
      </c>
    </row>
    <row r="82" spans="1:69">
      <c r="A82" s="20">
        <f t="shared" si="25"/>
        <v>77</v>
      </c>
      <c r="B82" s="359"/>
      <c r="C82" s="358"/>
      <c r="D82" s="359"/>
      <c r="E82" s="6" t="str">
        <f t="shared" si="23"/>
        <v/>
      </c>
      <c r="F82" s="359"/>
      <c r="G82" s="359"/>
      <c r="H82" s="6" t="str">
        <f t="shared" si="24"/>
        <v/>
      </c>
      <c r="I82" s="361"/>
      <c r="J82" s="224" t="str">
        <f>IF(給与表!$T$4&gt;J$2,"",IF($H82&lt;J$2,"",IF($E82&gt;J$2,"",IF($E82=J$2,IF($I82=給与表!$J$12,給与表!$J$13,IF($I82=給与表!$K$12,給与表!$K$13,IF($I82=給与表!$L$12,給与表!$L$13,給与表!$M$13*K82))),IF($E82&lt;J$2,IF($I82=給与表!$J$12,SUMIFS(給与表!$P$13:$P$52,給与表!$B$13:$B$52,J$2-$E82)+給与表!$J$10*(J$2-給与表!$T$4+1),IF($I82=給与表!$K$12,SUMIFS(給与表!$Q$13:$Q$52,給与表!$B$13:$B$52,J$2-$E82)+給与表!$K$10*(J$2-給与表!$T$4+1),IF($I82=給与表!$L$12,SUMIFS(給与表!$R$13:$R$52,給与表!$B$13:$B$52,J$2-$E82)+給与表!$L$10*(J$2-給与表!$T$4+1),(SUMIFS(給与表!$S$13:$S$52,給与表!$B$13:$B$52,J$2-$E82)+給与表!$M$10*(J$2-給与表!$T$4+1))*K82))))))))</f>
        <v/>
      </c>
      <c r="K82" s="392"/>
      <c r="L82" s="357"/>
      <c r="M82" s="357"/>
      <c r="N82" s="357"/>
      <c r="O82" s="227" t="str">
        <f t="shared" si="13"/>
        <v/>
      </c>
      <c r="P82" s="224" t="str">
        <f>IF(給与表!$T$4&gt;P$2,"",IF($H82&lt;P$2,"",IF($E82&gt;P$2,"",IF($E82=P$2,IF($I82=給与表!$J$12,給与表!$J$13,IF($I82=給与表!$K$12,給与表!$K$13,IF($I82=給与表!$L$12,給与表!$L$13,給与表!$M$13*Q82))),IF($E82&lt;P$2,IF(J82="",IF($I82=給与表!$J$12,SUMIFS(給与表!$P$13:$P$52,給与表!$B$13:$B$52,P$2-$E82)+給与表!$J$10*(P$2-給与表!$T$4+1),IF($I82=給与表!$K$12,SUMIFS(給与表!$Q$13:$Q$52,給与表!$B$13:$B$52,P$2-$E82)+給与表!$K$10*(P$2-給与表!$T$4+1),IF($I82=給与表!$L$12,SUMIFS(給与表!$R$13:$R$52,給与表!$B$13:$B$52,P$2-$E82)+給与表!$L$10*(P$2-給与表!$T$4+1),(SUMIFS(給与表!$S$13:$S$52,給与表!$B$13:$B$52,P$2-$E82)+給与表!$M$10*(P$2-給与表!$T$4+1))*Q82))),IF($I82=給与表!$J$12,J82+給与表!$J$10*(P$2-給与表!$T$4+1),IF($I82=給与表!$K$12,J82+給与表!$K$10*(P$2-給与表!$T$4+1),IF($I82=給与表!$L$12,J82+給与表!$L$10*(P$2-給与表!$T$4+1),(J82/K82+給与表!$M$10)*Q82)))))))))</f>
        <v/>
      </c>
      <c r="Q82" s="392"/>
      <c r="R82" s="357"/>
      <c r="S82" s="357"/>
      <c r="T82" s="357"/>
      <c r="U82" s="227" t="str">
        <f t="shared" si="14"/>
        <v/>
      </c>
      <c r="V82" s="224" t="str">
        <f>IF(給与表!$T$4&gt;V$2,"",IF($H82&lt;V$2,"",IF($E82&gt;V$2,"",IF($E82=V$2,IF($I82=給与表!$J$12,給与表!$J$13,IF($I82=給与表!$K$12,給与表!$K$13,IF($I82=給与表!$L$12,給与表!$L$13,給与表!$M$13*W82))),IF($E82&lt;V$2,IF(P82="",IF($I82=給与表!$J$12,SUMIFS(給与表!$P$13:$P$52,給与表!$B$13:$B$52,V$2-$E82)+給与表!$J$10*(V$2-給与表!$T$4+1),IF($I82=給与表!$K$12,SUMIFS(給与表!$Q$13:$Q$52,給与表!$B$13:$B$52,V$2-$E82)+給与表!$K$10*(V$2-給与表!$T$4+1),IF($I82=給与表!$L$12,SUMIFS(給与表!$R$13:$R$52,給与表!$B$13:$B$52,V$2-$E82)+給与表!$L$10*(V$2-給与表!$T$4+1),(SUMIFS(給与表!$S$13:$S$52,給与表!$B$13:$B$52,V$2-$E82)+給与表!$M$10*(V$2-給与表!$T$4+1))*W82))),IF($I82=給与表!$J$12,P82+給与表!$J$10*(V$2-給与表!$T$4+1),IF($I82=給与表!$K$12,P82+給与表!$K$10*(V$2-給与表!$T$4+1),IF($I82=給与表!$L$12,P82+給与表!$L$10*(V$2-給与表!$T$4+1),(P82/Q82+給与表!$M$10)*W82)))))))))</f>
        <v/>
      </c>
      <c r="W82" s="392"/>
      <c r="X82" s="357"/>
      <c r="Y82" s="357"/>
      <c r="Z82" s="357"/>
      <c r="AA82" s="227" t="str">
        <f t="shared" si="15"/>
        <v/>
      </c>
      <c r="AB82" s="224" t="str">
        <f>IF(給与表!$T$4&gt;AB$2,"",IF($H82&lt;AB$2,"",IF($E82&gt;AB$2,"",IF($E82=AB$2,IF($I82=給与表!$J$12,給与表!$J$13,IF($I82=給与表!$K$12,給与表!$K$13,IF($I82=給与表!$L$12,給与表!$L$13,給与表!$M$13*AC82))),IF($E82&lt;AB$2,IF(V82="",IF($I82=給与表!$J$12,SUMIFS(給与表!$P$13:$P$52,給与表!$B$13:$B$52,AB$2-$E82)+給与表!$J$10*(AB$2-給与表!$T$4+1),IF($I82=給与表!$K$12,SUMIFS(給与表!$Q$13:$Q$52,給与表!$B$13:$B$52,AB$2-$E82)+給与表!$K$10*(AB$2-給与表!$T$4+1),IF($I82=給与表!$L$12,SUMIFS(給与表!$R$13:$R$52,給与表!$B$13:$B$52,AB$2-$E82)+給与表!$L$10*(AB$2-給与表!$T$4+1),(SUMIFS(給与表!$S$13:$S$52,給与表!$B$13:$B$52,AB$2-$E82)+給与表!$M$10*(AB$2-給与表!$T$4+1))*AC82))),IF($I82=給与表!$J$12,V82+給与表!$J$10*(AB$2-給与表!$T$4+1),IF($I82=給与表!$K$12,V82+給与表!$K$10*(AB$2-給与表!$T$4+1),IF($I82=給与表!$L$12,V82+給与表!$L$10*(AB$2-給与表!$T$4+1),(V82/W82+給与表!$M$10)*AC82)))))))))</f>
        <v/>
      </c>
      <c r="AC82" s="392"/>
      <c r="AD82" s="357"/>
      <c r="AE82" s="357"/>
      <c r="AF82" s="357"/>
      <c r="AG82" s="227" t="str">
        <f t="shared" si="16"/>
        <v/>
      </c>
      <c r="AH82" s="224" t="str">
        <f>IF(給与表!$T$4&gt;AH$2,"",IF($H82&lt;AH$2,"",IF($E82&gt;AH$2,"",IF($E82=AH$2,IF($I82=給与表!$J$12,給与表!$J$13,IF($I82=給与表!$K$12,給与表!$K$13,IF($I82=給与表!$L$12,給与表!$L$13,給与表!$M$13*AI82))),IF($E82&lt;AH$2,IF(AB82="",IF($I82=給与表!$J$12,SUMIFS(給与表!$P$13:$P$52,給与表!$B$13:$B$52,AH$2-$E82)+給与表!$J$10*(AH$2-給与表!$T$4+1),IF($I82=給与表!$K$12,SUMIFS(給与表!$Q$13:$Q$52,給与表!$B$13:$B$52,AH$2-$E82)+給与表!$K$10*(AH$2-給与表!$T$4+1),IF($I82=給与表!$L$12,SUMIFS(給与表!$R$13:$R$52,給与表!$B$13:$B$52,AH$2-$E82)+給与表!$L$10*(AH$2-給与表!$T$4+1),(SUMIFS(給与表!$S$13:$S$52,給与表!$B$13:$B$52,AH$2-$E82)+給与表!$M$10*(AH$2-給与表!$T$4+1))*AI82))),IF($I82=給与表!$J$12,AB82+給与表!$J$10*(AH$2-給与表!$T$4+1),IF($I82=給与表!$K$12,AB82+給与表!$K$10*(AH$2-給与表!$T$4+1),IF($I82=給与表!$L$12,AB82+給与表!$L$10*(AH$2-給与表!$T$4+1),(AB82/AC82+給与表!$M$10)*AI82)))))))))</f>
        <v/>
      </c>
      <c r="AI82" s="392"/>
      <c r="AJ82" s="357"/>
      <c r="AK82" s="357"/>
      <c r="AL82" s="357"/>
      <c r="AM82" s="227" t="str">
        <f t="shared" si="17"/>
        <v/>
      </c>
      <c r="AN82" s="224" t="str">
        <f>IF(給与表!$T$4&gt;AN$2,"",IF($H82&lt;AN$2,"",IF($E82&gt;AN$2,"",IF($E82=AN$2,IF($I82=給与表!$J$12,給与表!$J$13,IF($I82=給与表!$K$12,給与表!$K$13,IF($I82=給与表!$L$12,給与表!$L$13,給与表!$M$13*AO82))),IF($E82&lt;AN$2,IF(AH82="",IF($I82=給与表!$J$12,SUMIFS(給与表!$P$13:$P$52,給与表!$B$13:$B$52,AN$2-$E82)+給与表!$J$10*(AN$2-給与表!$T$4+1),IF($I82=給与表!$K$12,SUMIFS(給与表!$Q$13:$Q$52,給与表!$B$13:$B$52,AN$2-$E82)+給与表!$K$10*(AN$2-給与表!$T$4+1),IF($I82=給与表!$L$12,SUMIFS(給与表!$R$13:$R$52,給与表!$B$13:$B$52,AN$2-$E82)+給与表!$L$10*(AN$2-給与表!$T$4+1),(SUMIFS(給与表!$S$13:$S$52,給与表!$B$13:$B$52,AN$2-$E82)+給与表!$M$10*(AN$2-給与表!$T$4+1))*AO82))),IF($I82=給与表!$J$12,AH82+給与表!$J$10*(AN$2-給与表!$T$4+1),IF($I82=給与表!$K$12,AH82+給与表!$K$10*(AN$2-給与表!$T$4+1),IF($I82=給与表!$L$12,AH82+給与表!$L$10*(AN$2-給与表!$T$4+1),(AH82/AI82+給与表!$M$10)*AO82)))))))))</f>
        <v/>
      </c>
      <c r="AO82" s="392"/>
      <c r="AP82" s="357"/>
      <c r="AQ82" s="357"/>
      <c r="AR82" s="357"/>
      <c r="AS82" s="227" t="str">
        <f t="shared" si="18"/>
        <v/>
      </c>
      <c r="AT82" s="224" t="str">
        <f>IF(給与表!$T$4&gt;AT$2,"",IF($H82&lt;AT$2,"",IF($E82&gt;AT$2,"",IF($E82=AT$2,IF($I82=給与表!$J$12,給与表!$J$13,IF($I82=給与表!$K$12,給与表!$K$13,IF($I82=給与表!$L$12,給与表!$L$13,給与表!$M$13*AU82))),IF($E82&lt;AT$2,IF(AN82="",IF($I82=給与表!$J$12,SUMIFS(給与表!$P$13:$P$52,給与表!$B$13:$B$52,AT$2-$E82)+給与表!$J$10*(AT$2-給与表!$T$4+1),IF($I82=給与表!$K$12,SUMIFS(給与表!$Q$13:$Q$52,給与表!$B$13:$B$52,AT$2-$E82)+給与表!$K$10*(AT$2-給与表!$T$4+1),IF($I82=給与表!$L$12,SUMIFS(給与表!$R$13:$R$52,給与表!$B$13:$B$52,AT$2-$E82)+給与表!$L$10*(AT$2-給与表!$T$4+1),(SUMIFS(給与表!$S$13:$S$52,給与表!$B$13:$B$52,AT$2-$E82)+給与表!$M$10*(AT$2-給与表!$T$4+1))*AU82))),IF($I82=給与表!$J$12,AN82+給与表!$J$10*(AT$2-給与表!$T$4+1),IF($I82=給与表!$K$12,AN82+給与表!$K$10*(AT$2-給与表!$T$4+1),IF($I82=給与表!$L$12,AN82+給与表!$L$10*(AT$2-給与表!$T$4+1),(AN82/AO82+給与表!$M$10)*AU82)))))))))</f>
        <v/>
      </c>
      <c r="AU82" s="392"/>
      <c r="AV82" s="357"/>
      <c r="AW82" s="357"/>
      <c r="AX82" s="357"/>
      <c r="AY82" s="227" t="str">
        <f t="shared" si="19"/>
        <v/>
      </c>
      <c r="AZ82" s="224" t="str">
        <f>IF(給与表!$T$4&gt;AZ$2,"",IF($H82&lt;AZ$2,"",IF($E82&gt;AZ$2,"",IF($E82=AZ$2,IF($I82=給与表!$J$12,給与表!$J$13,IF($I82=給与表!$K$12,給与表!$K$13,IF($I82=給与表!$L$12,給与表!$L$13,給与表!$M$13*BA82))),IF($E82&lt;AZ$2,IF(AT82="",IF($I82=給与表!$J$12,SUMIFS(給与表!$P$13:$P$52,給与表!$B$13:$B$52,AZ$2-$E82)+給与表!$J$10*(AZ$2-給与表!$T$4+1),IF($I82=給与表!$K$12,SUMIFS(給与表!$Q$13:$Q$52,給与表!$B$13:$B$52,AZ$2-$E82)+給与表!$K$10*(AZ$2-給与表!$T$4+1),IF($I82=給与表!$L$12,SUMIFS(給与表!$R$13:$R$52,給与表!$B$13:$B$52,AZ$2-$E82)+給与表!$L$10*(AZ$2-給与表!$T$4+1),(SUMIFS(給与表!$S$13:$S$52,給与表!$B$13:$B$52,AZ$2-$E82)+給与表!$M$10*(AZ$2-給与表!$T$4+1))*BA82))),IF($I82=給与表!$J$12,AT82+給与表!$J$10*(AZ$2-給与表!$T$4+1),IF($I82=給与表!$K$12,AT82+給与表!$K$10*(AZ$2-給与表!$T$4+1),IF($I82=給与表!$L$12,AT82+給与表!$L$10*(AZ$2-給与表!$T$4+1),(AT82/AU82+給与表!$M$10)*BA82)))))))))</f>
        <v/>
      </c>
      <c r="BA82" s="392"/>
      <c r="BB82" s="357"/>
      <c r="BC82" s="357"/>
      <c r="BD82" s="357"/>
      <c r="BE82" s="227" t="str">
        <f t="shared" si="20"/>
        <v/>
      </c>
      <c r="BF82" s="224" t="str">
        <f>IF(給与表!$T$4&gt;BF$2,"",IF($H82&lt;BF$2,"",IF($E82&gt;BF$2,"",IF($E82=BF$2,IF($I82=給与表!$J$12,給与表!$J$13,IF($I82=給与表!$K$12,給与表!$K$13,IF($I82=給与表!$L$12,給与表!$L$13,給与表!$M$13*BG82))),IF($E82&lt;BF$2,IF(AZ82="",IF($I82=給与表!$J$12,SUMIFS(給与表!$P$13:$P$52,給与表!$B$13:$B$52,BF$2-$E82)+給与表!$J$10*(BF$2-給与表!$T$4+1),IF($I82=給与表!$K$12,SUMIFS(給与表!$Q$13:$Q$52,給与表!$B$13:$B$52,BF$2-$E82)+給与表!$K$10*(BF$2-給与表!$T$4+1),IF($I82=給与表!$L$12,SUMIFS(給与表!$R$13:$R$52,給与表!$B$13:$B$52,BF$2-$E82)+給与表!$L$10*(BF$2-給与表!$T$4+1),(SUMIFS(給与表!$S$13:$S$52,給与表!$B$13:$B$52,BF$2-$E82)+給与表!$M$10*(BF$2-給与表!$T$4+1))*BG82))),IF($I82=給与表!$J$12,AZ82+給与表!$J$10*(BF$2-給与表!$T$4+1),IF($I82=給与表!$K$12,AZ82+給与表!$K$10*(BF$2-給与表!$T$4+1),IF($I82=給与表!$L$12,AZ82+給与表!$L$10*(BF$2-給与表!$T$4+1),(AZ82/BA82+給与表!$M$10)*BG82)))))))))</f>
        <v/>
      </c>
      <c r="BG82" s="392"/>
      <c r="BH82" s="357"/>
      <c r="BI82" s="357"/>
      <c r="BJ82" s="357"/>
      <c r="BK82" s="227" t="str">
        <f t="shared" si="21"/>
        <v/>
      </c>
      <c r="BL82" s="224" t="str">
        <f>IF(給与表!$T$4&gt;BL$2,"",IF($H82&lt;BL$2,"",IF($E82&gt;BL$2,"",IF($E82=BL$2,IF($I82=給与表!$J$12,給与表!$J$13,IF($I82=給与表!$K$12,給与表!$K$13,IF($I82=給与表!$L$12,給与表!$L$13,給与表!$M$13*BM82))),IF($E82&lt;BL$2,IF(BF82="",IF($I82=給与表!$J$12,SUMIFS(給与表!$P$13:$P$52,給与表!$B$13:$B$52,BL$2-$E82)+給与表!$J$10*(BL$2-給与表!$T$4+1),IF($I82=給与表!$K$12,SUMIFS(給与表!$Q$13:$Q$52,給与表!$B$13:$B$52,BL$2-$E82)+給与表!$K$10*(BL$2-給与表!$T$4+1),IF($I82=給与表!$L$12,SUMIFS(給与表!$R$13:$R$52,給与表!$B$13:$B$52,BL$2-$E82)+給与表!$L$10*(BL$2-給与表!$T$4+1),(SUMIFS(給与表!$S$13:$S$52,給与表!$B$13:$B$52,BL$2-$E82)+給与表!$M$10*(BL$2-給与表!$T$4+1))*BM82))),IF($I82=給与表!$J$12,BF82+給与表!$J$10*(BL$2-給与表!$T$4+1),IF($I82=給与表!$K$12,BF82+給与表!$K$10*(BL$2-給与表!$T$4+1),IF($I82=給与表!$L$12,BF82+給与表!$L$10*(BL$2-給与表!$T$4+1),(BF82/BG82+給与表!$M$10)*BM82)))))))))</f>
        <v/>
      </c>
      <c r="BM82" s="392"/>
      <c r="BN82" s="357"/>
      <c r="BO82" s="357"/>
      <c r="BP82" s="357"/>
      <c r="BQ82" s="227" t="str">
        <f t="shared" si="22"/>
        <v/>
      </c>
    </row>
    <row r="83" spans="1:69">
      <c r="A83" s="20">
        <f t="shared" si="25"/>
        <v>78</v>
      </c>
      <c r="B83" s="359"/>
      <c r="C83" s="358"/>
      <c r="D83" s="359"/>
      <c r="E83" s="6" t="str">
        <f t="shared" si="23"/>
        <v/>
      </c>
      <c r="F83" s="358"/>
      <c r="G83" s="358"/>
      <c r="H83" s="6" t="str">
        <f t="shared" si="24"/>
        <v/>
      </c>
      <c r="I83" s="361"/>
      <c r="J83" s="224" t="str">
        <f>IF(給与表!$T$4&gt;J$2,"",IF($H83&lt;J$2,"",IF($E83&gt;J$2,"",IF($E83=J$2,IF($I83=給与表!$J$12,給与表!$J$13,IF($I83=給与表!$K$12,給与表!$K$13,IF($I83=給与表!$L$12,給与表!$L$13,給与表!$M$13*K83))),IF($E83&lt;J$2,IF($I83=給与表!$J$12,SUMIFS(給与表!$P$13:$P$52,給与表!$B$13:$B$52,J$2-$E83)+給与表!$J$10*(J$2-給与表!$T$4+1),IF($I83=給与表!$K$12,SUMIFS(給与表!$Q$13:$Q$52,給与表!$B$13:$B$52,J$2-$E83)+給与表!$K$10*(J$2-給与表!$T$4+1),IF($I83=給与表!$L$12,SUMIFS(給与表!$R$13:$R$52,給与表!$B$13:$B$52,J$2-$E83)+給与表!$L$10*(J$2-給与表!$T$4+1),(SUMIFS(給与表!$S$13:$S$52,給与表!$B$13:$B$52,J$2-$E83)+給与表!$M$10*(J$2-給与表!$T$4+1))*K83))))))))</f>
        <v/>
      </c>
      <c r="K83" s="392"/>
      <c r="L83" s="357"/>
      <c r="M83" s="357"/>
      <c r="N83" s="357"/>
      <c r="O83" s="227" t="str">
        <f t="shared" si="13"/>
        <v/>
      </c>
      <c r="P83" s="224" t="str">
        <f>IF(給与表!$T$4&gt;P$2,"",IF($H83&lt;P$2,"",IF($E83&gt;P$2,"",IF($E83=P$2,IF($I83=給与表!$J$12,給与表!$J$13,IF($I83=給与表!$K$12,給与表!$K$13,IF($I83=給与表!$L$12,給与表!$L$13,給与表!$M$13*Q83))),IF($E83&lt;P$2,IF(J83="",IF($I83=給与表!$J$12,SUMIFS(給与表!$P$13:$P$52,給与表!$B$13:$B$52,P$2-$E83)+給与表!$J$10*(P$2-給与表!$T$4+1),IF($I83=給与表!$K$12,SUMIFS(給与表!$Q$13:$Q$52,給与表!$B$13:$B$52,P$2-$E83)+給与表!$K$10*(P$2-給与表!$T$4+1),IF($I83=給与表!$L$12,SUMIFS(給与表!$R$13:$R$52,給与表!$B$13:$B$52,P$2-$E83)+給与表!$L$10*(P$2-給与表!$T$4+1),(SUMIFS(給与表!$S$13:$S$52,給与表!$B$13:$B$52,P$2-$E83)+給与表!$M$10*(P$2-給与表!$T$4+1))*Q83))),IF($I83=給与表!$J$12,J83+給与表!$J$10*(P$2-給与表!$T$4+1),IF($I83=給与表!$K$12,J83+給与表!$K$10*(P$2-給与表!$T$4+1),IF($I83=給与表!$L$12,J83+給与表!$L$10*(P$2-給与表!$T$4+1),(J83/K83+給与表!$M$10)*Q83)))))))))</f>
        <v/>
      </c>
      <c r="Q83" s="392"/>
      <c r="R83" s="357"/>
      <c r="S83" s="357"/>
      <c r="T83" s="357"/>
      <c r="U83" s="227" t="str">
        <f t="shared" si="14"/>
        <v/>
      </c>
      <c r="V83" s="224" t="str">
        <f>IF(給与表!$T$4&gt;V$2,"",IF($H83&lt;V$2,"",IF($E83&gt;V$2,"",IF($E83=V$2,IF($I83=給与表!$J$12,給与表!$J$13,IF($I83=給与表!$K$12,給与表!$K$13,IF($I83=給与表!$L$12,給与表!$L$13,給与表!$M$13*W83))),IF($E83&lt;V$2,IF(P83="",IF($I83=給与表!$J$12,SUMIFS(給与表!$P$13:$P$52,給与表!$B$13:$B$52,V$2-$E83)+給与表!$J$10*(V$2-給与表!$T$4+1),IF($I83=給与表!$K$12,SUMIFS(給与表!$Q$13:$Q$52,給与表!$B$13:$B$52,V$2-$E83)+給与表!$K$10*(V$2-給与表!$T$4+1),IF($I83=給与表!$L$12,SUMIFS(給与表!$R$13:$R$52,給与表!$B$13:$B$52,V$2-$E83)+給与表!$L$10*(V$2-給与表!$T$4+1),(SUMIFS(給与表!$S$13:$S$52,給与表!$B$13:$B$52,V$2-$E83)+給与表!$M$10*(V$2-給与表!$T$4+1))*W83))),IF($I83=給与表!$J$12,P83+給与表!$J$10*(V$2-給与表!$T$4+1),IF($I83=給与表!$K$12,P83+給与表!$K$10*(V$2-給与表!$T$4+1),IF($I83=給与表!$L$12,P83+給与表!$L$10*(V$2-給与表!$T$4+1),(P83/Q83+給与表!$M$10)*W83)))))))))</f>
        <v/>
      </c>
      <c r="W83" s="392"/>
      <c r="X83" s="357"/>
      <c r="Y83" s="357"/>
      <c r="Z83" s="357"/>
      <c r="AA83" s="227" t="str">
        <f t="shared" si="15"/>
        <v/>
      </c>
      <c r="AB83" s="224" t="str">
        <f>IF(給与表!$T$4&gt;AB$2,"",IF($H83&lt;AB$2,"",IF($E83&gt;AB$2,"",IF($E83=AB$2,IF($I83=給与表!$J$12,給与表!$J$13,IF($I83=給与表!$K$12,給与表!$K$13,IF($I83=給与表!$L$12,給与表!$L$13,給与表!$M$13*AC83))),IF($E83&lt;AB$2,IF(V83="",IF($I83=給与表!$J$12,SUMIFS(給与表!$P$13:$P$52,給与表!$B$13:$B$52,AB$2-$E83)+給与表!$J$10*(AB$2-給与表!$T$4+1),IF($I83=給与表!$K$12,SUMIFS(給与表!$Q$13:$Q$52,給与表!$B$13:$B$52,AB$2-$E83)+給与表!$K$10*(AB$2-給与表!$T$4+1),IF($I83=給与表!$L$12,SUMIFS(給与表!$R$13:$R$52,給与表!$B$13:$B$52,AB$2-$E83)+給与表!$L$10*(AB$2-給与表!$T$4+1),(SUMIFS(給与表!$S$13:$S$52,給与表!$B$13:$B$52,AB$2-$E83)+給与表!$M$10*(AB$2-給与表!$T$4+1))*AC83))),IF($I83=給与表!$J$12,V83+給与表!$J$10*(AB$2-給与表!$T$4+1),IF($I83=給与表!$K$12,V83+給与表!$K$10*(AB$2-給与表!$T$4+1),IF($I83=給与表!$L$12,V83+給与表!$L$10*(AB$2-給与表!$T$4+1),(V83/W83+給与表!$M$10)*AC83)))))))))</f>
        <v/>
      </c>
      <c r="AC83" s="392"/>
      <c r="AD83" s="357"/>
      <c r="AE83" s="357"/>
      <c r="AF83" s="357"/>
      <c r="AG83" s="227" t="str">
        <f t="shared" si="16"/>
        <v/>
      </c>
      <c r="AH83" s="224" t="str">
        <f>IF(給与表!$T$4&gt;AH$2,"",IF($H83&lt;AH$2,"",IF($E83&gt;AH$2,"",IF($E83=AH$2,IF($I83=給与表!$J$12,給与表!$J$13,IF($I83=給与表!$K$12,給与表!$K$13,IF($I83=給与表!$L$12,給与表!$L$13,給与表!$M$13*AI83))),IF($E83&lt;AH$2,IF(AB83="",IF($I83=給与表!$J$12,SUMIFS(給与表!$P$13:$P$52,給与表!$B$13:$B$52,AH$2-$E83)+給与表!$J$10*(AH$2-給与表!$T$4+1),IF($I83=給与表!$K$12,SUMIFS(給与表!$Q$13:$Q$52,給与表!$B$13:$B$52,AH$2-$E83)+給与表!$K$10*(AH$2-給与表!$T$4+1),IF($I83=給与表!$L$12,SUMIFS(給与表!$R$13:$R$52,給与表!$B$13:$B$52,AH$2-$E83)+給与表!$L$10*(AH$2-給与表!$T$4+1),(SUMIFS(給与表!$S$13:$S$52,給与表!$B$13:$B$52,AH$2-$E83)+給与表!$M$10*(AH$2-給与表!$T$4+1))*AI83))),IF($I83=給与表!$J$12,AB83+給与表!$J$10*(AH$2-給与表!$T$4+1),IF($I83=給与表!$K$12,AB83+給与表!$K$10*(AH$2-給与表!$T$4+1),IF($I83=給与表!$L$12,AB83+給与表!$L$10*(AH$2-給与表!$T$4+1),(AB83/AC83+給与表!$M$10)*AI83)))))))))</f>
        <v/>
      </c>
      <c r="AI83" s="392"/>
      <c r="AJ83" s="357"/>
      <c r="AK83" s="357"/>
      <c r="AL83" s="357"/>
      <c r="AM83" s="227" t="str">
        <f t="shared" si="17"/>
        <v/>
      </c>
      <c r="AN83" s="224" t="str">
        <f>IF(給与表!$T$4&gt;AN$2,"",IF($H83&lt;AN$2,"",IF($E83&gt;AN$2,"",IF($E83=AN$2,IF($I83=給与表!$J$12,給与表!$J$13,IF($I83=給与表!$K$12,給与表!$K$13,IF($I83=給与表!$L$12,給与表!$L$13,給与表!$M$13*AO83))),IF($E83&lt;AN$2,IF(AH83="",IF($I83=給与表!$J$12,SUMIFS(給与表!$P$13:$P$52,給与表!$B$13:$B$52,AN$2-$E83)+給与表!$J$10*(AN$2-給与表!$T$4+1),IF($I83=給与表!$K$12,SUMIFS(給与表!$Q$13:$Q$52,給与表!$B$13:$B$52,AN$2-$E83)+給与表!$K$10*(AN$2-給与表!$T$4+1),IF($I83=給与表!$L$12,SUMIFS(給与表!$R$13:$R$52,給与表!$B$13:$B$52,AN$2-$E83)+給与表!$L$10*(AN$2-給与表!$T$4+1),(SUMIFS(給与表!$S$13:$S$52,給与表!$B$13:$B$52,AN$2-$E83)+給与表!$M$10*(AN$2-給与表!$T$4+1))*AO83))),IF($I83=給与表!$J$12,AH83+給与表!$J$10*(AN$2-給与表!$T$4+1),IF($I83=給与表!$K$12,AH83+給与表!$K$10*(AN$2-給与表!$T$4+1),IF($I83=給与表!$L$12,AH83+給与表!$L$10*(AN$2-給与表!$T$4+1),(AH83/AI83+給与表!$M$10)*AO83)))))))))</f>
        <v/>
      </c>
      <c r="AO83" s="392"/>
      <c r="AP83" s="357"/>
      <c r="AQ83" s="357"/>
      <c r="AR83" s="357"/>
      <c r="AS83" s="227" t="str">
        <f t="shared" si="18"/>
        <v/>
      </c>
      <c r="AT83" s="224" t="str">
        <f>IF(給与表!$T$4&gt;AT$2,"",IF($H83&lt;AT$2,"",IF($E83&gt;AT$2,"",IF($E83=AT$2,IF($I83=給与表!$J$12,給与表!$J$13,IF($I83=給与表!$K$12,給与表!$K$13,IF($I83=給与表!$L$12,給与表!$L$13,給与表!$M$13*AU83))),IF($E83&lt;AT$2,IF(AN83="",IF($I83=給与表!$J$12,SUMIFS(給与表!$P$13:$P$52,給与表!$B$13:$B$52,AT$2-$E83)+給与表!$J$10*(AT$2-給与表!$T$4+1),IF($I83=給与表!$K$12,SUMIFS(給与表!$Q$13:$Q$52,給与表!$B$13:$B$52,AT$2-$E83)+給与表!$K$10*(AT$2-給与表!$T$4+1),IF($I83=給与表!$L$12,SUMIFS(給与表!$R$13:$R$52,給与表!$B$13:$B$52,AT$2-$E83)+給与表!$L$10*(AT$2-給与表!$T$4+1),(SUMIFS(給与表!$S$13:$S$52,給与表!$B$13:$B$52,AT$2-$E83)+給与表!$M$10*(AT$2-給与表!$T$4+1))*AU83))),IF($I83=給与表!$J$12,AN83+給与表!$J$10*(AT$2-給与表!$T$4+1),IF($I83=給与表!$K$12,AN83+給与表!$K$10*(AT$2-給与表!$T$4+1),IF($I83=給与表!$L$12,AN83+給与表!$L$10*(AT$2-給与表!$T$4+1),(AN83/AO83+給与表!$M$10)*AU83)))))))))</f>
        <v/>
      </c>
      <c r="AU83" s="392"/>
      <c r="AV83" s="357"/>
      <c r="AW83" s="357"/>
      <c r="AX83" s="357"/>
      <c r="AY83" s="227" t="str">
        <f t="shared" si="19"/>
        <v/>
      </c>
      <c r="AZ83" s="224" t="str">
        <f>IF(給与表!$T$4&gt;AZ$2,"",IF($H83&lt;AZ$2,"",IF($E83&gt;AZ$2,"",IF($E83=AZ$2,IF($I83=給与表!$J$12,給与表!$J$13,IF($I83=給与表!$K$12,給与表!$K$13,IF($I83=給与表!$L$12,給与表!$L$13,給与表!$M$13*BA83))),IF($E83&lt;AZ$2,IF(AT83="",IF($I83=給与表!$J$12,SUMIFS(給与表!$P$13:$P$52,給与表!$B$13:$B$52,AZ$2-$E83)+給与表!$J$10*(AZ$2-給与表!$T$4+1),IF($I83=給与表!$K$12,SUMIFS(給与表!$Q$13:$Q$52,給与表!$B$13:$B$52,AZ$2-$E83)+給与表!$K$10*(AZ$2-給与表!$T$4+1),IF($I83=給与表!$L$12,SUMIFS(給与表!$R$13:$R$52,給与表!$B$13:$B$52,AZ$2-$E83)+給与表!$L$10*(AZ$2-給与表!$T$4+1),(SUMIFS(給与表!$S$13:$S$52,給与表!$B$13:$B$52,AZ$2-$E83)+給与表!$M$10*(AZ$2-給与表!$T$4+1))*BA83))),IF($I83=給与表!$J$12,AT83+給与表!$J$10*(AZ$2-給与表!$T$4+1),IF($I83=給与表!$K$12,AT83+給与表!$K$10*(AZ$2-給与表!$T$4+1),IF($I83=給与表!$L$12,AT83+給与表!$L$10*(AZ$2-給与表!$T$4+1),(AT83/AU83+給与表!$M$10)*BA83)))))))))</f>
        <v/>
      </c>
      <c r="BA83" s="392"/>
      <c r="BB83" s="357"/>
      <c r="BC83" s="357"/>
      <c r="BD83" s="357"/>
      <c r="BE83" s="227" t="str">
        <f t="shared" si="20"/>
        <v/>
      </c>
      <c r="BF83" s="224" t="str">
        <f>IF(給与表!$T$4&gt;BF$2,"",IF($H83&lt;BF$2,"",IF($E83&gt;BF$2,"",IF($E83=BF$2,IF($I83=給与表!$J$12,給与表!$J$13,IF($I83=給与表!$K$12,給与表!$K$13,IF($I83=給与表!$L$12,給与表!$L$13,給与表!$M$13*BG83))),IF($E83&lt;BF$2,IF(AZ83="",IF($I83=給与表!$J$12,SUMIFS(給与表!$P$13:$P$52,給与表!$B$13:$B$52,BF$2-$E83)+給与表!$J$10*(BF$2-給与表!$T$4+1),IF($I83=給与表!$K$12,SUMIFS(給与表!$Q$13:$Q$52,給与表!$B$13:$B$52,BF$2-$E83)+給与表!$K$10*(BF$2-給与表!$T$4+1),IF($I83=給与表!$L$12,SUMIFS(給与表!$R$13:$R$52,給与表!$B$13:$B$52,BF$2-$E83)+給与表!$L$10*(BF$2-給与表!$T$4+1),(SUMIFS(給与表!$S$13:$S$52,給与表!$B$13:$B$52,BF$2-$E83)+給与表!$M$10*(BF$2-給与表!$T$4+1))*BG83))),IF($I83=給与表!$J$12,AZ83+給与表!$J$10*(BF$2-給与表!$T$4+1),IF($I83=給与表!$K$12,AZ83+給与表!$K$10*(BF$2-給与表!$T$4+1),IF($I83=給与表!$L$12,AZ83+給与表!$L$10*(BF$2-給与表!$T$4+1),(AZ83/BA83+給与表!$M$10)*BG83)))))))))</f>
        <v/>
      </c>
      <c r="BG83" s="392"/>
      <c r="BH83" s="357"/>
      <c r="BI83" s="357"/>
      <c r="BJ83" s="357"/>
      <c r="BK83" s="227" t="str">
        <f t="shared" si="21"/>
        <v/>
      </c>
      <c r="BL83" s="224" t="str">
        <f>IF(給与表!$T$4&gt;BL$2,"",IF($H83&lt;BL$2,"",IF($E83&gt;BL$2,"",IF($E83=BL$2,IF($I83=給与表!$J$12,給与表!$J$13,IF($I83=給与表!$K$12,給与表!$K$13,IF($I83=給与表!$L$12,給与表!$L$13,給与表!$M$13*BM83))),IF($E83&lt;BL$2,IF(BF83="",IF($I83=給与表!$J$12,SUMIFS(給与表!$P$13:$P$52,給与表!$B$13:$B$52,BL$2-$E83)+給与表!$J$10*(BL$2-給与表!$T$4+1),IF($I83=給与表!$K$12,SUMIFS(給与表!$Q$13:$Q$52,給与表!$B$13:$B$52,BL$2-$E83)+給与表!$K$10*(BL$2-給与表!$T$4+1),IF($I83=給与表!$L$12,SUMIFS(給与表!$R$13:$R$52,給与表!$B$13:$B$52,BL$2-$E83)+給与表!$L$10*(BL$2-給与表!$T$4+1),(SUMIFS(給与表!$S$13:$S$52,給与表!$B$13:$B$52,BL$2-$E83)+給与表!$M$10*(BL$2-給与表!$T$4+1))*BM83))),IF($I83=給与表!$J$12,BF83+給与表!$J$10*(BL$2-給与表!$T$4+1),IF($I83=給与表!$K$12,BF83+給与表!$K$10*(BL$2-給与表!$T$4+1),IF($I83=給与表!$L$12,BF83+給与表!$L$10*(BL$2-給与表!$T$4+1),(BF83/BG83+給与表!$M$10)*BM83)))))))))</f>
        <v/>
      </c>
      <c r="BM83" s="392"/>
      <c r="BN83" s="357"/>
      <c r="BO83" s="357"/>
      <c r="BP83" s="357"/>
      <c r="BQ83" s="227" t="str">
        <f t="shared" si="22"/>
        <v/>
      </c>
    </row>
    <row r="84" spans="1:69">
      <c r="A84" s="20">
        <f t="shared" si="25"/>
        <v>79</v>
      </c>
      <c r="B84" s="359"/>
      <c r="C84" s="358"/>
      <c r="D84" s="359"/>
      <c r="E84" s="6" t="str">
        <f t="shared" si="23"/>
        <v/>
      </c>
      <c r="F84" s="359"/>
      <c r="G84" s="359"/>
      <c r="H84" s="6" t="str">
        <f t="shared" si="24"/>
        <v/>
      </c>
      <c r="I84" s="361"/>
      <c r="J84" s="224" t="str">
        <f>IF(給与表!$T$4&gt;J$2,"",IF($H84&lt;J$2,"",IF($E84&gt;J$2,"",IF($E84=J$2,IF($I84=給与表!$J$12,給与表!$J$13,IF($I84=給与表!$K$12,給与表!$K$13,IF($I84=給与表!$L$12,給与表!$L$13,給与表!$M$13*K84))),IF($E84&lt;J$2,IF($I84=給与表!$J$12,SUMIFS(給与表!$P$13:$P$52,給与表!$B$13:$B$52,J$2-$E84)+給与表!$J$10*(J$2-給与表!$T$4+1),IF($I84=給与表!$K$12,SUMIFS(給与表!$Q$13:$Q$52,給与表!$B$13:$B$52,J$2-$E84)+給与表!$K$10*(J$2-給与表!$T$4+1),IF($I84=給与表!$L$12,SUMIFS(給与表!$R$13:$R$52,給与表!$B$13:$B$52,J$2-$E84)+給与表!$L$10*(J$2-給与表!$T$4+1),(SUMIFS(給与表!$S$13:$S$52,給与表!$B$13:$B$52,J$2-$E84)+給与表!$M$10*(J$2-給与表!$T$4+1))*K84))))))))</f>
        <v/>
      </c>
      <c r="K84" s="392"/>
      <c r="L84" s="357"/>
      <c r="M84" s="357"/>
      <c r="N84" s="357"/>
      <c r="O84" s="227" t="str">
        <f t="shared" si="13"/>
        <v/>
      </c>
      <c r="P84" s="224" t="str">
        <f>IF(給与表!$T$4&gt;P$2,"",IF($H84&lt;P$2,"",IF($E84&gt;P$2,"",IF($E84=P$2,IF($I84=給与表!$J$12,給与表!$J$13,IF($I84=給与表!$K$12,給与表!$K$13,IF($I84=給与表!$L$12,給与表!$L$13,給与表!$M$13*Q84))),IF($E84&lt;P$2,IF(J84="",IF($I84=給与表!$J$12,SUMIFS(給与表!$P$13:$P$52,給与表!$B$13:$B$52,P$2-$E84)+給与表!$J$10*(P$2-給与表!$T$4+1),IF($I84=給与表!$K$12,SUMIFS(給与表!$Q$13:$Q$52,給与表!$B$13:$B$52,P$2-$E84)+給与表!$K$10*(P$2-給与表!$T$4+1),IF($I84=給与表!$L$12,SUMIFS(給与表!$R$13:$R$52,給与表!$B$13:$B$52,P$2-$E84)+給与表!$L$10*(P$2-給与表!$T$4+1),(SUMIFS(給与表!$S$13:$S$52,給与表!$B$13:$B$52,P$2-$E84)+給与表!$M$10*(P$2-給与表!$T$4+1))*Q84))),IF($I84=給与表!$J$12,J84+給与表!$J$10*(P$2-給与表!$T$4+1),IF($I84=給与表!$K$12,J84+給与表!$K$10*(P$2-給与表!$T$4+1),IF($I84=給与表!$L$12,J84+給与表!$L$10*(P$2-給与表!$T$4+1),(J84/K84+給与表!$M$10)*Q84)))))))))</f>
        <v/>
      </c>
      <c r="Q84" s="392"/>
      <c r="R84" s="357"/>
      <c r="S84" s="357"/>
      <c r="T84" s="357"/>
      <c r="U84" s="227" t="str">
        <f t="shared" si="14"/>
        <v/>
      </c>
      <c r="V84" s="224" t="str">
        <f>IF(給与表!$T$4&gt;V$2,"",IF($H84&lt;V$2,"",IF($E84&gt;V$2,"",IF($E84=V$2,IF($I84=給与表!$J$12,給与表!$J$13,IF($I84=給与表!$K$12,給与表!$K$13,IF($I84=給与表!$L$12,給与表!$L$13,給与表!$M$13*W84))),IF($E84&lt;V$2,IF(P84="",IF($I84=給与表!$J$12,SUMIFS(給与表!$P$13:$P$52,給与表!$B$13:$B$52,V$2-$E84)+給与表!$J$10*(V$2-給与表!$T$4+1),IF($I84=給与表!$K$12,SUMIFS(給与表!$Q$13:$Q$52,給与表!$B$13:$B$52,V$2-$E84)+給与表!$K$10*(V$2-給与表!$T$4+1),IF($I84=給与表!$L$12,SUMIFS(給与表!$R$13:$R$52,給与表!$B$13:$B$52,V$2-$E84)+給与表!$L$10*(V$2-給与表!$T$4+1),(SUMIFS(給与表!$S$13:$S$52,給与表!$B$13:$B$52,V$2-$E84)+給与表!$M$10*(V$2-給与表!$T$4+1))*W84))),IF($I84=給与表!$J$12,P84+給与表!$J$10*(V$2-給与表!$T$4+1),IF($I84=給与表!$K$12,P84+給与表!$K$10*(V$2-給与表!$T$4+1),IF($I84=給与表!$L$12,P84+給与表!$L$10*(V$2-給与表!$T$4+1),(P84/Q84+給与表!$M$10)*W84)))))))))</f>
        <v/>
      </c>
      <c r="W84" s="392"/>
      <c r="X84" s="357"/>
      <c r="Y84" s="357"/>
      <c r="Z84" s="357"/>
      <c r="AA84" s="227" t="str">
        <f t="shared" si="15"/>
        <v/>
      </c>
      <c r="AB84" s="224" t="str">
        <f>IF(給与表!$T$4&gt;AB$2,"",IF($H84&lt;AB$2,"",IF($E84&gt;AB$2,"",IF($E84=AB$2,IF($I84=給与表!$J$12,給与表!$J$13,IF($I84=給与表!$K$12,給与表!$K$13,IF($I84=給与表!$L$12,給与表!$L$13,給与表!$M$13*AC84))),IF($E84&lt;AB$2,IF(V84="",IF($I84=給与表!$J$12,SUMIFS(給与表!$P$13:$P$52,給与表!$B$13:$B$52,AB$2-$E84)+給与表!$J$10*(AB$2-給与表!$T$4+1),IF($I84=給与表!$K$12,SUMIFS(給与表!$Q$13:$Q$52,給与表!$B$13:$B$52,AB$2-$E84)+給与表!$K$10*(AB$2-給与表!$T$4+1),IF($I84=給与表!$L$12,SUMIFS(給与表!$R$13:$R$52,給与表!$B$13:$B$52,AB$2-$E84)+給与表!$L$10*(AB$2-給与表!$T$4+1),(SUMIFS(給与表!$S$13:$S$52,給与表!$B$13:$B$52,AB$2-$E84)+給与表!$M$10*(AB$2-給与表!$T$4+1))*AC84))),IF($I84=給与表!$J$12,V84+給与表!$J$10*(AB$2-給与表!$T$4+1),IF($I84=給与表!$K$12,V84+給与表!$K$10*(AB$2-給与表!$T$4+1),IF($I84=給与表!$L$12,V84+給与表!$L$10*(AB$2-給与表!$T$4+1),(V84/W84+給与表!$M$10)*AC84)))))))))</f>
        <v/>
      </c>
      <c r="AC84" s="392"/>
      <c r="AD84" s="357"/>
      <c r="AE84" s="357"/>
      <c r="AF84" s="357"/>
      <c r="AG84" s="227" t="str">
        <f t="shared" si="16"/>
        <v/>
      </c>
      <c r="AH84" s="224" t="str">
        <f>IF(給与表!$T$4&gt;AH$2,"",IF($H84&lt;AH$2,"",IF($E84&gt;AH$2,"",IF($E84=AH$2,IF($I84=給与表!$J$12,給与表!$J$13,IF($I84=給与表!$K$12,給与表!$K$13,IF($I84=給与表!$L$12,給与表!$L$13,給与表!$M$13*AI84))),IF($E84&lt;AH$2,IF(AB84="",IF($I84=給与表!$J$12,SUMIFS(給与表!$P$13:$P$52,給与表!$B$13:$B$52,AH$2-$E84)+給与表!$J$10*(AH$2-給与表!$T$4+1),IF($I84=給与表!$K$12,SUMIFS(給与表!$Q$13:$Q$52,給与表!$B$13:$B$52,AH$2-$E84)+給与表!$K$10*(AH$2-給与表!$T$4+1),IF($I84=給与表!$L$12,SUMIFS(給与表!$R$13:$R$52,給与表!$B$13:$B$52,AH$2-$E84)+給与表!$L$10*(AH$2-給与表!$T$4+1),(SUMIFS(給与表!$S$13:$S$52,給与表!$B$13:$B$52,AH$2-$E84)+給与表!$M$10*(AH$2-給与表!$T$4+1))*AI84))),IF($I84=給与表!$J$12,AB84+給与表!$J$10*(AH$2-給与表!$T$4+1),IF($I84=給与表!$K$12,AB84+給与表!$K$10*(AH$2-給与表!$T$4+1),IF($I84=給与表!$L$12,AB84+給与表!$L$10*(AH$2-給与表!$T$4+1),(AB84/AC84+給与表!$M$10)*AI84)))))))))</f>
        <v/>
      </c>
      <c r="AI84" s="392"/>
      <c r="AJ84" s="357"/>
      <c r="AK84" s="357"/>
      <c r="AL84" s="357"/>
      <c r="AM84" s="227" t="str">
        <f t="shared" si="17"/>
        <v/>
      </c>
      <c r="AN84" s="224" t="str">
        <f>IF(給与表!$T$4&gt;AN$2,"",IF($H84&lt;AN$2,"",IF($E84&gt;AN$2,"",IF($E84=AN$2,IF($I84=給与表!$J$12,給与表!$J$13,IF($I84=給与表!$K$12,給与表!$K$13,IF($I84=給与表!$L$12,給与表!$L$13,給与表!$M$13*AO84))),IF($E84&lt;AN$2,IF(AH84="",IF($I84=給与表!$J$12,SUMIFS(給与表!$P$13:$P$52,給与表!$B$13:$B$52,AN$2-$E84)+給与表!$J$10*(AN$2-給与表!$T$4+1),IF($I84=給与表!$K$12,SUMIFS(給与表!$Q$13:$Q$52,給与表!$B$13:$B$52,AN$2-$E84)+給与表!$K$10*(AN$2-給与表!$T$4+1),IF($I84=給与表!$L$12,SUMIFS(給与表!$R$13:$R$52,給与表!$B$13:$B$52,AN$2-$E84)+給与表!$L$10*(AN$2-給与表!$T$4+1),(SUMIFS(給与表!$S$13:$S$52,給与表!$B$13:$B$52,AN$2-$E84)+給与表!$M$10*(AN$2-給与表!$T$4+1))*AO84))),IF($I84=給与表!$J$12,AH84+給与表!$J$10*(AN$2-給与表!$T$4+1),IF($I84=給与表!$K$12,AH84+給与表!$K$10*(AN$2-給与表!$T$4+1),IF($I84=給与表!$L$12,AH84+給与表!$L$10*(AN$2-給与表!$T$4+1),(AH84/AI84+給与表!$M$10)*AO84)))))))))</f>
        <v/>
      </c>
      <c r="AO84" s="392"/>
      <c r="AP84" s="357"/>
      <c r="AQ84" s="357"/>
      <c r="AR84" s="357"/>
      <c r="AS84" s="227" t="str">
        <f t="shared" si="18"/>
        <v/>
      </c>
      <c r="AT84" s="224" t="str">
        <f>IF(給与表!$T$4&gt;AT$2,"",IF($H84&lt;AT$2,"",IF($E84&gt;AT$2,"",IF($E84=AT$2,IF($I84=給与表!$J$12,給与表!$J$13,IF($I84=給与表!$K$12,給与表!$K$13,IF($I84=給与表!$L$12,給与表!$L$13,給与表!$M$13*AU84))),IF($E84&lt;AT$2,IF(AN84="",IF($I84=給与表!$J$12,SUMIFS(給与表!$P$13:$P$52,給与表!$B$13:$B$52,AT$2-$E84)+給与表!$J$10*(AT$2-給与表!$T$4+1),IF($I84=給与表!$K$12,SUMIFS(給与表!$Q$13:$Q$52,給与表!$B$13:$B$52,AT$2-$E84)+給与表!$K$10*(AT$2-給与表!$T$4+1),IF($I84=給与表!$L$12,SUMIFS(給与表!$R$13:$R$52,給与表!$B$13:$B$52,AT$2-$E84)+給与表!$L$10*(AT$2-給与表!$T$4+1),(SUMIFS(給与表!$S$13:$S$52,給与表!$B$13:$B$52,AT$2-$E84)+給与表!$M$10*(AT$2-給与表!$T$4+1))*AU84))),IF($I84=給与表!$J$12,AN84+給与表!$J$10*(AT$2-給与表!$T$4+1),IF($I84=給与表!$K$12,AN84+給与表!$K$10*(AT$2-給与表!$T$4+1),IF($I84=給与表!$L$12,AN84+給与表!$L$10*(AT$2-給与表!$T$4+1),(AN84/AO84+給与表!$M$10)*AU84)))))))))</f>
        <v/>
      </c>
      <c r="AU84" s="392"/>
      <c r="AV84" s="357"/>
      <c r="AW84" s="357"/>
      <c r="AX84" s="357"/>
      <c r="AY84" s="227" t="str">
        <f t="shared" si="19"/>
        <v/>
      </c>
      <c r="AZ84" s="224" t="str">
        <f>IF(給与表!$T$4&gt;AZ$2,"",IF($H84&lt;AZ$2,"",IF($E84&gt;AZ$2,"",IF($E84=AZ$2,IF($I84=給与表!$J$12,給与表!$J$13,IF($I84=給与表!$K$12,給与表!$K$13,IF($I84=給与表!$L$12,給与表!$L$13,給与表!$M$13*BA84))),IF($E84&lt;AZ$2,IF(AT84="",IF($I84=給与表!$J$12,SUMIFS(給与表!$P$13:$P$52,給与表!$B$13:$B$52,AZ$2-$E84)+給与表!$J$10*(AZ$2-給与表!$T$4+1),IF($I84=給与表!$K$12,SUMIFS(給与表!$Q$13:$Q$52,給与表!$B$13:$B$52,AZ$2-$E84)+給与表!$K$10*(AZ$2-給与表!$T$4+1),IF($I84=給与表!$L$12,SUMIFS(給与表!$R$13:$R$52,給与表!$B$13:$B$52,AZ$2-$E84)+給与表!$L$10*(AZ$2-給与表!$T$4+1),(SUMIFS(給与表!$S$13:$S$52,給与表!$B$13:$B$52,AZ$2-$E84)+給与表!$M$10*(AZ$2-給与表!$T$4+1))*BA84))),IF($I84=給与表!$J$12,AT84+給与表!$J$10*(AZ$2-給与表!$T$4+1),IF($I84=給与表!$K$12,AT84+給与表!$K$10*(AZ$2-給与表!$T$4+1),IF($I84=給与表!$L$12,AT84+給与表!$L$10*(AZ$2-給与表!$T$4+1),(AT84/AU84+給与表!$M$10)*BA84)))))))))</f>
        <v/>
      </c>
      <c r="BA84" s="392"/>
      <c r="BB84" s="357"/>
      <c r="BC84" s="357"/>
      <c r="BD84" s="357"/>
      <c r="BE84" s="227" t="str">
        <f t="shared" si="20"/>
        <v/>
      </c>
      <c r="BF84" s="224" t="str">
        <f>IF(給与表!$T$4&gt;BF$2,"",IF($H84&lt;BF$2,"",IF($E84&gt;BF$2,"",IF($E84=BF$2,IF($I84=給与表!$J$12,給与表!$J$13,IF($I84=給与表!$K$12,給与表!$K$13,IF($I84=給与表!$L$12,給与表!$L$13,給与表!$M$13*BG84))),IF($E84&lt;BF$2,IF(AZ84="",IF($I84=給与表!$J$12,SUMIFS(給与表!$P$13:$P$52,給与表!$B$13:$B$52,BF$2-$E84)+給与表!$J$10*(BF$2-給与表!$T$4+1),IF($I84=給与表!$K$12,SUMIFS(給与表!$Q$13:$Q$52,給与表!$B$13:$B$52,BF$2-$E84)+給与表!$K$10*(BF$2-給与表!$T$4+1),IF($I84=給与表!$L$12,SUMIFS(給与表!$R$13:$R$52,給与表!$B$13:$B$52,BF$2-$E84)+給与表!$L$10*(BF$2-給与表!$T$4+1),(SUMIFS(給与表!$S$13:$S$52,給与表!$B$13:$B$52,BF$2-$E84)+給与表!$M$10*(BF$2-給与表!$T$4+1))*BG84))),IF($I84=給与表!$J$12,AZ84+給与表!$J$10*(BF$2-給与表!$T$4+1),IF($I84=給与表!$K$12,AZ84+給与表!$K$10*(BF$2-給与表!$T$4+1),IF($I84=給与表!$L$12,AZ84+給与表!$L$10*(BF$2-給与表!$T$4+1),(AZ84/BA84+給与表!$M$10)*BG84)))))))))</f>
        <v/>
      </c>
      <c r="BG84" s="392"/>
      <c r="BH84" s="357"/>
      <c r="BI84" s="357"/>
      <c r="BJ84" s="357"/>
      <c r="BK84" s="227" t="str">
        <f t="shared" si="21"/>
        <v/>
      </c>
      <c r="BL84" s="224" t="str">
        <f>IF(給与表!$T$4&gt;BL$2,"",IF($H84&lt;BL$2,"",IF($E84&gt;BL$2,"",IF($E84=BL$2,IF($I84=給与表!$J$12,給与表!$J$13,IF($I84=給与表!$K$12,給与表!$K$13,IF($I84=給与表!$L$12,給与表!$L$13,給与表!$M$13*BM84))),IF($E84&lt;BL$2,IF(BF84="",IF($I84=給与表!$J$12,SUMIFS(給与表!$P$13:$P$52,給与表!$B$13:$B$52,BL$2-$E84)+給与表!$J$10*(BL$2-給与表!$T$4+1),IF($I84=給与表!$K$12,SUMIFS(給与表!$Q$13:$Q$52,給与表!$B$13:$B$52,BL$2-$E84)+給与表!$K$10*(BL$2-給与表!$T$4+1),IF($I84=給与表!$L$12,SUMIFS(給与表!$R$13:$R$52,給与表!$B$13:$B$52,BL$2-$E84)+給与表!$L$10*(BL$2-給与表!$T$4+1),(SUMIFS(給与表!$S$13:$S$52,給与表!$B$13:$B$52,BL$2-$E84)+給与表!$M$10*(BL$2-給与表!$T$4+1))*BM84))),IF($I84=給与表!$J$12,BF84+給与表!$J$10*(BL$2-給与表!$T$4+1),IF($I84=給与表!$K$12,BF84+給与表!$K$10*(BL$2-給与表!$T$4+1),IF($I84=給与表!$L$12,BF84+給与表!$L$10*(BL$2-給与表!$T$4+1),(BF84/BG84+給与表!$M$10)*BM84)))))))))</f>
        <v/>
      </c>
      <c r="BM84" s="392"/>
      <c r="BN84" s="357"/>
      <c r="BO84" s="357"/>
      <c r="BP84" s="357"/>
      <c r="BQ84" s="227" t="str">
        <f t="shared" si="22"/>
        <v/>
      </c>
    </row>
    <row r="85" spans="1:69">
      <c r="A85" s="20">
        <f t="shared" si="25"/>
        <v>80</v>
      </c>
      <c r="B85" s="359"/>
      <c r="C85" s="359"/>
      <c r="D85" s="359"/>
      <c r="E85" s="6" t="str">
        <f t="shared" si="23"/>
        <v/>
      </c>
      <c r="F85" s="359"/>
      <c r="G85" s="359"/>
      <c r="H85" s="6" t="str">
        <f t="shared" si="24"/>
        <v/>
      </c>
      <c r="I85" s="361"/>
      <c r="J85" s="224" t="str">
        <f>IF(給与表!$T$4&gt;J$2,"",IF($H85&lt;J$2,"",IF($E85&gt;J$2,"",IF($E85=J$2,IF($I85=給与表!$J$12,給与表!$J$13,IF($I85=給与表!$K$12,給与表!$K$13,IF($I85=給与表!$L$12,給与表!$L$13,給与表!$M$13*K85))),IF($E85&lt;J$2,IF($I85=給与表!$J$12,SUMIFS(給与表!$P$13:$P$52,給与表!$B$13:$B$52,J$2-$E85)+給与表!$J$10*(J$2-給与表!$T$4+1),IF($I85=給与表!$K$12,SUMIFS(給与表!$Q$13:$Q$52,給与表!$B$13:$B$52,J$2-$E85)+給与表!$K$10*(J$2-給与表!$T$4+1),IF($I85=給与表!$L$12,SUMIFS(給与表!$R$13:$R$52,給与表!$B$13:$B$52,J$2-$E85)+給与表!$L$10*(J$2-給与表!$T$4+1),(SUMIFS(給与表!$S$13:$S$52,給与表!$B$13:$B$52,J$2-$E85)+給与表!$M$10*(J$2-給与表!$T$4+1))*K85))))))))</f>
        <v/>
      </c>
      <c r="K85" s="392"/>
      <c r="L85" s="357"/>
      <c r="M85" s="357"/>
      <c r="N85" s="357"/>
      <c r="O85" s="227" t="str">
        <f t="shared" si="13"/>
        <v/>
      </c>
      <c r="P85" s="224" t="str">
        <f>IF(給与表!$T$4&gt;P$2,"",IF($H85&lt;P$2,"",IF($E85&gt;P$2,"",IF($E85=P$2,IF($I85=給与表!$J$12,給与表!$J$13,IF($I85=給与表!$K$12,給与表!$K$13,IF($I85=給与表!$L$12,給与表!$L$13,給与表!$M$13*Q85))),IF($E85&lt;P$2,IF(J85="",IF($I85=給与表!$J$12,SUMIFS(給与表!$P$13:$P$52,給与表!$B$13:$B$52,P$2-$E85)+給与表!$J$10*(P$2-給与表!$T$4+1),IF($I85=給与表!$K$12,SUMIFS(給与表!$Q$13:$Q$52,給与表!$B$13:$B$52,P$2-$E85)+給与表!$K$10*(P$2-給与表!$T$4+1),IF($I85=給与表!$L$12,SUMIFS(給与表!$R$13:$R$52,給与表!$B$13:$B$52,P$2-$E85)+給与表!$L$10*(P$2-給与表!$T$4+1),(SUMIFS(給与表!$S$13:$S$52,給与表!$B$13:$B$52,P$2-$E85)+給与表!$M$10*(P$2-給与表!$T$4+1))*Q85))),IF($I85=給与表!$J$12,J85+給与表!$J$10*(P$2-給与表!$T$4+1),IF($I85=給与表!$K$12,J85+給与表!$K$10*(P$2-給与表!$T$4+1),IF($I85=給与表!$L$12,J85+給与表!$L$10*(P$2-給与表!$T$4+1),(J85/K85+給与表!$M$10)*Q85)))))))))</f>
        <v/>
      </c>
      <c r="Q85" s="392"/>
      <c r="R85" s="357"/>
      <c r="S85" s="357"/>
      <c r="T85" s="357"/>
      <c r="U85" s="227" t="str">
        <f t="shared" si="14"/>
        <v/>
      </c>
      <c r="V85" s="224" t="str">
        <f>IF(給与表!$T$4&gt;V$2,"",IF($H85&lt;V$2,"",IF($E85&gt;V$2,"",IF($E85=V$2,IF($I85=給与表!$J$12,給与表!$J$13,IF($I85=給与表!$K$12,給与表!$K$13,IF($I85=給与表!$L$12,給与表!$L$13,給与表!$M$13*W85))),IF($E85&lt;V$2,IF(P85="",IF($I85=給与表!$J$12,SUMIFS(給与表!$P$13:$P$52,給与表!$B$13:$B$52,V$2-$E85)+給与表!$J$10*(V$2-給与表!$T$4+1),IF($I85=給与表!$K$12,SUMIFS(給与表!$Q$13:$Q$52,給与表!$B$13:$B$52,V$2-$E85)+給与表!$K$10*(V$2-給与表!$T$4+1),IF($I85=給与表!$L$12,SUMIFS(給与表!$R$13:$R$52,給与表!$B$13:$B$52,V$2-$E85)+給与表!$L$10*(V$2-給与表!$T$4+1),(SUMIFS(給与表!$S$13:$S$52,給与表!$B$13:$B$52,V$2-$E85)+給与表!$M$10*(V$2-給与表!$T$4+1))*W85))),IF($I85=給与表!$J$12,P85+給与表!$J$10*(V$2-給与表!$T$4+1),IF($I85=給与表!$K$12,P85+給与表!$K$10*(V$2-給与表!$T$4+1),IF($I85=給与表!$L$12,P85+給与表!$L$10*(V$2-給与表!$T$4+1),(P85/Q85+給与表!$M$10)*W85)))))))))</f>
        <v/>
      </c>
      <c r="W85" s="392"/>
      <c r="X85" s="357"/>
      <c r="Y85" s="357"/>
      <c r="Z85" s="357"/>
      <c r="AA85" s="227" t="str">
        <f t="shared" si="15"/>
        <v/>
      </c>
      <c r="AB85" s="224" t="str">
        <f>IF(給与表!$T$4&gt;AB$2,"",IF($H85&lt;AB$2,"",IF($E85&gt;AB$2,"",IF($E85=AB$2,IF($I85=給与表!$J$12,給与表!$J$13,IF($I85=給与表!$K$12,給与表!$K$13,IF($I85=給与表!$L$12,給与表!$L$13,給与表!$M$13*AC85))),IF($E85&lt;AB$2,IF(V85="",IF($I85=給与表!$J$12,SUMIFS(給与表!$P$13:$P$52,給与表!$B$13:$B$52,AB$2-$E85)+給与表!$J$10*(AB$2-給与表!$T$4+1),IF($I85=給与表!$K$12,SUMIFS(給与表!$Q$13:$Q$52,給与表!$B$13:$B$52,AB$2-$E85)+給与表!$K$10*(AB$2-給与表!$T$4+1),IF($I85=給与表!$L$12,SUMIFS(給与表!$R$13:$R$52,給与表!$B$13:$B$52,AB$2-$E85)+給与表!$L$10*(AB$2-給与表!$T$4+1),(SUMIFS(給与表!$S$13:$S$52,給与表!$B$13:$B$52,AB$2-$E85)+給与表!$M$10*(AB$2-給与表!$T$4+1))*AC85))),IF($I85=給与表!$J$12,V85+給与表!$J$10*(AB$2-給与表!$T$4+1),IF($I85=給与表!$K$12,V85+給与表!$K$10*(AB$2-給与表!$T$4+1),IF($I85=給与表!$L$12,V85+給与表!$L$10*(AB$2-給与表!$T$4+1),(V85/W85+給与表!$M$10)*AC85)))))))))</f>
        <v/>
      </c>
      <c r="AC85" s="392"/>
      <c r="AD85" s="357"/>
      <c r="AE85" s="357"/>
      <c r="AF85" s="357"/>
      <c r="AG85" s="227" t="str">
        <f t="shared" si="16"/>
        <v/>
      </c>
      <c r="AH85" s="224" t="str">
        <f>IF(給与表!$T$4&gt;AH$2,"",IF($H85&lt;AH$2,"",IF($E85&gt;AH$2,"",IF($E85=AH$2,IF($I85=給与表!$J$12,給与表!$J$13,IF($I85=給与表!$K$12,給与表!$K$13,IF($I85=給与表!$L$12,給与表!$L$13,給与表!$M$13*AI85))),IF($E85&lt;AH$2,IF(AB85="",IF($I85=給与表!$J$12,SUMIFS(給与表!$P$13:$P$52,給与表!$B$13:$B$52,AH$2-$E85)+給与表!$J$10*(AH$2-給与表!$T$4+1),IF($I85=給与表!$K$12,SUMIFS(給与表!$Q$13:$Q$52,給与表!$B$13:$B$52,AH$2-$E85)+給与表!$K$10*(AH$2-給与表!$T$4+1),IF($I85=給与表!$L$12,SUMIFS(給与表!$R$13:$R$52,給与表!$B$13:$B$52,AH$2-$E85)+給与表!$L$10*(AH$2-給与表!$T$4+1),(SUMIFS(給与表!$S$13:$S$52,給与表!$B$13:$B$52,AH$2-$E85)+給与表!$M$10*(AH$2-給与表!$T$4+1))*AI85))),IF($I85=給与表!$J$12,AB85+給与表!$J$10*(AH$2-給与表!$T$4+1),IF($I85=給与表!$K$12,AB85+給与表!$K$10*(AH$2-給与表!$T$4+1),IF($I85=給与表!$L$12,AB85+給与表!$L$10*(AH$2-給与表!$T$4+1),(AB85/AC85+給与表!$M$10)*AI85)))))))))</f>
        <v/>
      </c>
      <c r="AI85" s="392"/>
      <c r="AJ85" s="357"/>
      <c r="AK85" s="357"/>
      <c r="AL85" s="357"/>
      <c r="AM85" s="227" t="str">
        <f t="shared" si="17"/>
        <v/>
      </c>
      <c r="AN85" s="224" t="str">
        <f>IF(給与表!$T$4&gt;AN$2,"",IF($H85&lt;AN$2,"",IF($E85&gt;AN$2,"",IF($E85=AN$2,IF($I85=給与表!$J$12,給与表!$J$13,IF($I85=給与表!$K$12,給与表!$K$13,IF($I85=給与表!$L$12,給与表!$L$13,給与表!$M$13*AO85))),IF($E85&lt;AN$2,IF(AH85="",IF($I85=給与表!$J$12,SUMIFS(給与表!$P$13:$P$52,給与表!$B$13:$B$52,AN$2-$E85)+給与表!$J$10*(AN$2-給与表!$T$4+1),IF($I85=給与表!$K$12,SUMIFS(給与表!$Q$13:$Q$52,給与表!$B$13:$B$52,AN$2-$E85)+給与表!$K$10*(AN$2-給与表!$T$4+1),IF($I85=給与表!$L$12,SUMIFS(給与表!$R$13:$R$52,給与表!$B$13:$B$52,AN$2-$E85)+給与表!$L$10*(AN$2-給与表!$T$4+1),(SUMIFS(給与表!$S$13:$S$52,給与表!$B$13:$B$52,AN$2-$E85)+給与表!$M$10*(AN$2-給与表!$T$4+1))*AO85))),IF($I85=給与表!$J$12,AH85+給与表!$J$10*(AN$2-給与表!$T$4+1),IF($I85=給与表!$K$12,AH85+給与表!$K$10*(AN$2-給与表!$T$4+1),IF($I85=給与表!$L$12,AH85+給与表!$L$10*(AN$2-給与表!$T$4+1),(AH85/AI85+給与表!$M$10)*AO85)))))))))</f>
        <v/>
      </c>
      <c r="AO85" s="392"/>
      <c r="AP85" s="357"/>
      <c r="AQ85" s="357"/>
      <c r="AR85" s="357"/>
      <c r="AS85" s="227" t="str">
        <f t="shared" si="18"/>
        <v/>
      </c>
      <c r="AT85" s="224" t="str">
        <f>IF(給与表!$T$4&gt;AT$2,"",IF($H85&lt;AT$2,"",IF($E85&gt;AT$2,"",IF($E85=AT$2,IF($I85=給与表!$J$12,給与表!$J$13,IF($I85=給与表!$K$12,給与表!$K$13,IF($I85=給与表!$L$12,給与表!$L$13,給与表!$M$13*AU85))),IF($E85&lt;AT$2,IF(AN85="",IF($I85=給与表!$J$12,SUMIFS(給与表!$P$13:$P$52,給与表!$B$13:$B$52,AT$2-$E85)+給与表!$J$10*(AT$2-給与表!$T$4+1),IF($I85=給与表!$K$12,SUMIFS(給与表!$Q$13:$Q$52,給与表!$B$13:$B$52,AT$2-$E85)+給与表!$K$10*(AT$2-給与表!$T$4+1),IF($I85=給与表!$L$12,SUMIFS(給与表!$R$13:$R$52,給与表!$B$13:$B$52,AT$2-$E85)+給与表!$L$10*(AT$2-給与表!$T$4+1),(SUMIFS(給与表!$S$13:$S$52,給与表!$B$13:$B$52,AT$2-$E85)+給与表!$M$10*(AT$2-給与表!$T$4+1))*AU85))),IF($I85=給与表!$J$12,AN85+給与表!$J$10*(AT$2-給与表!$T$4+1),IF($I85=給与表!$K$12,AN85+給与表!$K$10*(AT$2-給与表!$T$4+1),IF($I85=給与表!$L$12,AN85+給与表!$L$10*(AT$2-給与表!$T$4+1),(AN85/AO85+給与表!$M$10)*AU85)))))))))</f>
        <v/>
      </c>
      <c r="AU85" s="392"/>
      <c r="AV85" s="357"/>
      <c r="AW85" s="357"/>
      <c r="AX85" s="357"/>
      <c r="AY85" s="227" t="str">
        <f t="shared" si="19"/>
        <v/>
      </c>
      <c r="AZ85" s="224" t="str">
        <f>IF(給与表!$T$4&gt;AZ$2,"",IF($H85&lt;AZ$2,"",IF($E85&gt;AZ$2,"",IF($E85=AZ$2,IF($I85=給与表!$J$12,給与表!$J$13,IF($I85=給与表!$K$12,給与表!$K$13,IF($I85=給与表!$L$12,給与表!$L$13,給与表!$M$13*BA85))),IF($E85&lt;AZ$2,IF(AT85="",IF($I85=給与表!$J$12,SUMIFS(給与表!$P$13:$P$52,給与表!$B$13:$B$52,AZ$2-$E85)+給与表!$J$10*(AZ$2-給与表!$T$4+1),IF($I85=給与表!$K$12,SUMIFS(給与表!$Q$13:$Q$52,給与表!$B$13:$B$52,AZ$2-$E85)+給与表!$K$10*(AZ$2-給与表!$T$4+1),IF($I85=給与表!$L$12,SUMIFS(給与表!$R$13:$R$52,給与表!$B$13:$B$52,AZ$2-$E85)+給与表!$L$10*(AZ$2-給与表!$T$4+1),(SUMIFS(給与表!$S$13:$S$52,給与表!$B$13:$B$52,AZ$2-$E85)+給与表!$M$10*(AZ$2-給与表!$T$4+1))*BA85))),IF($I85=給与表!$J$12,AT85+給与表!$J$10*(AZ$2-給与表!$T$4+1),IF($I85=給与表!$K$12,AT85+給与表!$K$10*(AZ$2-給与表!$T$4+1),IF($I85=給与表!$L$12,AT85+給与表!$L$10*(AZ$2-給与表!$T$4+1),(AT85/AU85+給与表!$M$10)*BA85)))))))))</f>
        <v/>
      </c>
      <c r="BA85" s="392"/>
      <c r="BB85" s="357"/>
      <c r="BC85" s="357"/>
      <c r="BD85" s="357"/>
      <c r="BE85" s="227" t="str">
        <f t="shared" si="20"/>
        <v/>
      </c>
      <c r="BF85" s="224" t="str">
        <f>IF(給与表!$T$4&gt;BF$2,"",IF($H85&lt;BF$2,"",IF($E85&gt;BF$2,"",IF($E85=BF$2,IF($I85=給与表!$J$12,給与表!$J$13,IF($I85=給与表!$K$12,給与表!$K$13,IF($I85=給与表!$L$12,給与表!$L$13,給与表!$M$13*BG85))),IF($E85&lt;BF$2,IF(AZ85="",IF($I85=給与表!$J$12,SUMIFS(給与表!$P$13:$P$52,給与表!$B$13:$B$52,BF$2-$E85)+給与表!$J$10*(BF$2-給与表!$T$4+1),IF($I85=給与表!$K$12,SUMIFS(給与表!$Q$13:$Q$52,給与表!$B$13:$B$52,BF$2-$E85)+給与表!$K$10*(BF$2-給与表!$T$4+1),IF($I85=給与表!$L$12,SUMIFS(給与表!$R$13:$R$52,給与表!$B$13:$B$52,BF$2-$E85)+給与表!$L$10*(BF$2-給与表!$T$4+1),(SUMIFS(給与表!$S$13:$S$52,給与表!$B$13:$B$52,BF$2-$E85)+給与表!$M$10*(BF$2-給与表!$T$4+1))*BG85))),IF($I85=給与表!$J$12,AZ85+給与表!$J$10*(BF$2-給与表!$T$4+1),IF($I85=給与表!$K$12,AZ85+給与表!$K$10*(BF$2-給与表!$T$4+1),IF($I85=給与表!$L$12,AZ85+給与表!$L$10*(BF$2-給与表!$T$4+1),(AZ85/BA85+給与表!$M$10)*BG85)))))))))</f>
        <v/>
      </c>
      <c r="BG85" s="392"/>
      <c r="BH85" s="357"/>
      <c r="BI85" s="357"/>
      <c r="BJ85" s="357"/>
      <c r="BK85" s="227" t="str">
        <f t="shared" si="21"/>
        <v/>
      </c>
      <c r="BL85" s="224" t="str">
        <f>IF(給与表!$T$4&gt;BL$2,"",IF($H85&lt;BL$2,"",IF($E85&gt;BL$2,"",IF($E85=BL$2,IF($I85=給与表!$J$12,給与表!$J$13,IF($I85=給与表!$K$12,給与表!$K$13,IF($I85=給与表!$L$12,給与表!$L$13,給与表!$M$13*BM85))),IF($E85&lt;BL$2,IF(BF85="",IF($I85=給与表!$J$12,SUMIFS(給与表!$P$13:$P$52,給与表!$B$13:$B$52,BL$2-$E85)+給与表!$J$10*(BL$2-給与表!$T$4+1),IF($I85=給与表!$K$12,SUMIFS(給与表!$Q$13:$Q$52,給与表!$B$13:$B$52,BL$2-$E85)+給与表!$K$10*(BL$2-給与表!$T$4+1),IF($I85=給与表!$L$12,SUMIFS(給与表!$R$13:$R$52,給与表!$B$13:$B$52,BL$2-$E85)+給与表!$L$10*(BL$2-給与表!$T$4+1),(SUMIFS(給与表!$S$13:$S$52,給与表!$B$13:$B$52,BL$2-$E85)+給与表!$M$10*(BL$2-給与表!$T$4+1))*BM85))),IF($I85=給与表!$J$12,BF85+給与表!$J$10*(BL$2-給与表!$T$4+1),IF($I85=給与表!$K$12,BF85+給与表!$K$10*(BL$2-給与表!$T$4+1),IF($I85=給与表!$L$12,BF85+給与表!$L$10*(BL$2-給与表!$T$4+1),(BF85/BG85+給与表!$M$10)*BM85)))))))))</f>
        <v/>
      </c>
      <c r="BM85" s="392"/>
      <c r="BN85" s="357"/>
      <c r="BO85" s="357"/>
      <c r="BP85" s="357"/>
      <c r="BQ85" s="227" t="str">
        <f t="shared" si="22"/>
        <v/>
      </c>
    </row>
    <row r="86" spans="1:69">
      <c r="A86" s="20">
        <f t="shared" ref="A86" si="26">A85+1</f>
        <v>81</v>
      </c>
      <c r="B86" s="359"/>
      <c r="C86" s="359"/>
      <c r="D86" s="359"/>
      <c r="E86" s="6" t="str">
        <f t="shared" si="23"/>
        <v/>
      </c>
      <c r="F86" s="359"/>
      <c r="G86" s="359"/>
      <c r="H86" s="6" t="str">
        <f t="shared" si="24"/>
        <v/>
      </c>
      <c r="I86" s="361"/>
      <c r="J86" s="224" t="str">
        <f>IF(給与表!$T$4&gt;J$2,"",IF($H86&lt;J$2,"",IF($E86&gt;J$2,"",IF($E86=J$2,IF($I86=給与表!$J$12,給与表!$J$13,IF($I86=給与表!$K$12,給与表!$K$13,IF($I86=給与表!$L$12,給与表!$L$13,給与表!$M$13*K86))),IF($E86&lt;J$2,IF($I86=給与表!$J$12,SUMIFS(給与表!$P$13:$P$52,給与表!$B$13:$B$52,J$2-$E86)+給与表!$J$10*(J$2-給与表!$T$4+1),IF($I86=給与表!$K$12,SUMIFS(給与表!$Q$13:$Q$52,給与表!$B$13:$B$52,J$2-$E86)+給与表!$K$10*(J$2-給与表!$T$4+1),IF($I86=給与表!$L$12,SUMIFS(給与表!$R$13:$R$52,給与表!$B$13:$B$52,J$2-$E86)+給与表!$L$10*(J$2-給与表!$T$4+1),(SUMIFS(給与表!$S$13:$S$52,給与表!$B$13:$B$52,J$2-$E86)+給与表!$M$10*(J$2-給与表!$T$4+1))*K86))))))))</f>
        <v/>
      </c>
      <c r="K86" s="392"/>
      <c r="L86" s="357"/>
      <c r="M86" s="357"/>
      <c r="N86" s="357"/>
      <c r="O86" s="227" t="str">
        <f t="shared" si="13"/>
        <v/>
      </c>
      <c r="P86" s="224" t="str">
        <f>IF(給与表!$T$4&gt;P$2,"",IF($H86&lt;P$2,"",IF($E86&gt;P$2,"",IF($E86=P$2,IF($I86=給与表!$J$12,給与表!$J$13,IF($I86=給与表!$K$12,給与表!$K$13,IF($I86=給与表!$L$12,給与表!$L$13,給与表!$M$13*Q86))),IF($E86&lt;P$2,IF(J86="",IF($I86=給与表!$J$12,SUMIFS(給与表!$P$13:$P$52,給与表!$B$13:$B$52,P$2-$E86)+給与表!$J$10*(P$2-給与表!$T$4+1),IF($I86=給与表!$K$12,SUMIFS(給与表!$Q$13:$Q$52,給与表!$B$13:$B$52,P$2-$E86)+給与表!$K$10*(P$2-給与表!$T$4+1),IF($I86=給与表!$L$12,SUMIFS(給与表!$R$13:$R$52,給与表!$B$13:$B$52,P$2-$E86)+給与表!$L$10*(P$2-給与表!$T$4+1),(SUMIFS(給与表!$S$13:$S$52,給与表!$B$13:$B$52,P$2-$E86)+給与表!$M$10*(P$2-給与表!$T$4+1))*Q86))),IF($I86=給与表!$J$12,J86+給与表!$J$10*(P$2-給与表!$T$4+1),IF($I86=給与表!$K$12,J86+給与表!$K$10*(P$2-給与表!$T$4+1),IF($I86=給与表!$L$12,J86+給与表!$L$10*(P$2-給与表!$T$4+1),(J86/K86+給与表!$M$10)*Q86)))))))))</f>
        <v/>
      </c>
      <c r="Q86" s="392"/>
      <c r="R86" s="357"/>
      <c r="S86" s="357"/>
      <c r="T86" s="357"/>
      <c r="U86" s="227" t="str">
        <f t="shared" si="14"/>
        <v/>
      </c>
      <c r="V86" s="224" t="str">
        <f>IF(給与表!$T$4&gt;V$2,"",IF($H86&lt;V$2,"",IF($E86&gt;V$2,"",IF($E86=V$2,IF($I86=給与表!$J$12,給与表!$J$13,IF($I86=給与表!$K$12,給与表!$K$13,IF($I86=給与表!$L$12,給与表!$L$13,給与表!$M$13*W86))),IF($E86&lt;V$2,IF(P86="",IF($I86=給与表!$J$12,SUMIFS(給与表!$P$13:$P$52,給与表!$B$13:$B$52,V$2-$E86)+給与表!$J$10*(V$2-給与表!$T$4+1),IF($I86=給与表!$K$12,SUMIFS(給与表!$Q$13:$Q$52,給与表!$B$13:$B$52,V$2-$E86)+給与表!$K$10*(V$2-給与表!$T$4+1),IF($I86=給与表!$L$12,SUMIFS(給与表!$R$13:$R$52,給与表!$B$13:$B$52,V$2-$E86)+給与表!$L$10*(V$2-給与表!$T$4+1),(SUMIFS(給与表!$S$13:$S$52,給与表!$B$13:$B$52,V$2-$E86)+給与表!$M$10*(V$2-給与表!$T$4+1))*W86))),IF($I86=給与表!$J$12,P86+給与表!$J$10*(V$2-給与表!$T$4+1),IF($I86=給与表!$K$12,P86+給与表!$K$10*(V$2-給与表!$T$4+1),IF($I86=給与表!$L$12,P86+給与表!$L$10*(V$2-給与表!$T$4+1),(P86/Q86+給与表!$M$10)*W86)))))))))</f>
        <v/>
      </c>
      <c r="W86" s="392"/>
      <c r="X86" s="357"/>
      <c r="Y86" s="357"/>
      <c r="Z86" s="357"/>
      <c r="AA86" s="227" t="str">
        <f t="shared" si="15"/>
        <v/>
      </c>
      <c r="AB86" s="224" t="str">
        <f>IF(給与表!$T$4&gt;AB$2,"",IF($H86&lt;AB$2,"",IF($E86&gt;AB$2,"",IF($E86=AB$2,IF($I86=給与表!$J$12,給与表!$J$13,IF($I86=給与表!$K$12,給与表!$K$13,IF($I86=給与表!$L$12,給与表!$L$13,給与表!$M$13*AC86))),IF($E86&lt;AB$2,IF(V86="",IF($I86=給与表!$J$12,SUMIFS(給与表!$P$13:$P$52,給与表!$B$13:$B$52,AB$2-$E86)+給与表!$J$10*(AB$2-給与表!$T$4+1),IF($I86=給与表!$K$12,SUMIFS(給与表!$Q$13:$Q$52,給与表!$B$13:$B$52,AB$2-$E86)+給与表!$K$10*(AB$2-給与表!$T$4+1),IF($I86=給与表!$L$12,SUMIFS(給与表!$R$13:$R$52,給与表!$B$13:$B$52,AB$2-$E86)+給与表!$L$10*(AB$2-給与表!$T$4+1),(SUMIFS(給与表!$S$13:$S$52,給与表!$B$13:$B$52,AB$2-$E86)+給与表!$M$10*(AB$2-給与表!$T$4+1))*AC86))),IF($I86=給与表!$J$12,V86+給与表!$J$10*(AB$2-給与表!$T$4+1),IF($I86=給与表!$K$12,V86+給与表!$K$10*(AB$2-給与表!$T$4+1),IF($I86=給与表!$L$12,V86+給与表!$L$10*(AB$2-給与表!$T$4+1),(V86/W86+給与表!$M$10)*AC86)))))))))</f>
        <v/>
      </c>
      <c r="AC86" s="392"/>
      <c r="AD86" s="357"/>
      <c r="AE86" s="357"/>
      <c r="AF86" s="357"/>
      <c r="AG86" s="227" t="str">
        <f t="shared" si="16"/>
        <v/>
      </c>
      <c r="AH86" s="224" t="str">
        <f>IF(給与表!$T$4&gt;AH$2,"",IF($H86&lt;AH$2,"",IF($E86&gt;AH$2,"",IF($E86=AH$2,IF($I86=給与表!$J$12,給与表!$J$13,IF($I86=給与表!$K$12,給与表!$K$13,IF($I86=給与表!$L$12,給与表!$L$13,給与表!$M$13*AI86))),IF($E86&lt;AH$2,IF(AB86="",IF($I86=給与表!$J$12,SUMIFS(給与表!$P$13:$P$52,給与表!$B$13:$B$52,AH$2-$E86)+給与表!$J$10*(AH$2-給与表!$T$4+1),IF($I86=給与表!$K$12,SUMIFS(給与表!$Q$13:$Q$52,給与表!$B$13:$B$52,AH$2-$E86)+給与表!$K$10*(AH$2-給与表!$T$4+1),IF($I86=給与表!$L$12,SUMIFS(給与表!$R$13:$R$52,給与表!$B$13:$B$52,AH$2-$E86)+給与表!$L$10*(AH$2-給与表!$T$4+1),(SUMIFS(給与表!$S$13:$S$52,給与表!$B$13:$B$52,AH$2-$E86)+給与表!$M$10*(AH$2-給与表!$T$4+1))*AI86))),IF($I86=給与表!$J$12,AB86+給与表!$J$10*(AH$2-給与表!$T$4+1),IF($I86=給与表!$K$12,AB86+給与表!$K$10*(AH$2-給与表!$T$4+1),IF($I86=給与表!$L$12,AB86+給与表!$L$10*(AH$2-給与表!$T$4+1),(AB86/AC86+給与表!$M$10)*AI86)))))))))</f>
        <v/>
      </c>
      <c r="AI86" s="392"/>
      <c r="AJ86" s="357"/>
      <c r="AK86" s="357"/>
      <c r="AL86" s="357"/>
      <c r="AM86" s="227" t="str">
        <f t="shared" si="17"/>
        <v/>
      </c>
      <c r="AN86" s="224" t="str">
        <f>IF(給与表!$T$4&gt;AN$2,"",IF($H86&lt;AN$2,"",IF($E86&gt;AN$2,"",IF($E86=AN$2,IF($I86=給与表!$J$12,給与表!$J$13,IF($I86=給与表!$K$12,給与表!$K$13,IF($I86=給与表!$L$12,給与表!$L$13,給与表!$M$13*AO86))),IF($E86&lt;AN$2,IF(AH86="",IF($I86=給与表!$J$12,SUMIFS(給与表!$P$13:$P$52,給与表!$B$13:$B$52,AN$2-$E86)+給与表!$J$10*(AN$2-給与表!$T$4+1),IF($I86=給与表!$K$12,SUMIFS(給与表!$Q$13:$Q$52,給与表!$B$13:$B$52,AN$2-$E86)+給与表!$K$10*(AN$2-給与表!$T$4+1),IF($I86=給与表!$L$12,SUMIFS(給与表!$R$13:$R$52,給与表!$B$13:$B$52,AN$2-$E86)+給与表!$L$10*(AN$2-給与表!$T$4+1),(SUMIFS(給与表!$S$13:$S$52,給与表!$B$13:$B$52,AN$2-$E86)+給与表!$M$10*(AN$2-給与表!$T$4+1))*AO86))),IF($I86=給与表!$J$12,AH86+給与表!$J$10*(AN$2-給与表!$T$4+1),IF($I86=給与表!$K$12,AH86+給与表!$K$10*(AN$2-給与表!$T$4+1),IF($I86=給与表!$L$12,AH86+給与表!$L$10*(AN$2-給与表!$T$4+1),(AH86/AI86+給与表!$M$10)*AO86)))))))))</f>
        <v/>
      </c>
      <c r="AO86" s="392"/>
      <c r="AP86" s="357"/>
      <c r="AQ86" s="357"/>
      <c r="AR86" s="357"/>
      <c r="AS86" s="227" t="str">
        <f t="shared" si="18"/>
        <v/>
      </c>
      <c r="AT86" s="224" t="str">
        <f>IF(給与表!$T$4&gt;AT$2,"",IF($H86&lt;AT$2,"",IF($E86&gt;AT$2,"",IF($E86=AT$2,IF($I86=給与表!$J$12,給与表!$J$13,IF($I86=給与表!$K$12,給与表!$K$13,IF($I86=給与表!$L$12,給与表!$L$13,給与表!$M$13*AU86))),IF($E86&lt;AT$2,IF(AN86="",IF($I86=給与表!$J$12,SUMIFS(給与表!$P$13:$P$52,給与表!$B$13:$B$52,AT$2-$E86)+給与表!$J$10*(AT$2-給与表!$T$4+1),IF($I86=給与表!$K$12,SUMIFS(給与表!$Q$13:$Q$52,給与表!$B$13:$B$52,AT$2-$E86)+給与表!$K$10*(AT$2-給与表!$T$4+1),IF($I86=給与表!$L$12,SUMIFS(給与表!$R$13:$R$52,給与表!$B$13:$B$52,AT$2-$E86)+給与表!$L$10*(AT$2-給与表!$T$4+1),(SUMIFS(給与表!$S$13:$S$52,給与表!$B$13:$B$52,AT$2-$E86)+給与表!$M$10*(AT$2-給与表!$T$4+1))*AU86))),IF($I86=給与表!$J$12,AN86+給与表!$J$10*(AT$2-給与表!$T$4+1),IF($I86=給与表!$K$12,AN86+給与表!$K$10*(AT$2-給与表!$T$4+1),IF($I86=給与表!$L$12,AN86+給与表!$L$10*(AT$2-給与表!$T$4+1),(AN86/AO86+給与表!$M$10)*AU86)))))))))</f>
        <v/>
      </c>
      <c r="AU86" s="392"/>
      <c r="AV86" s="357"/>
      <c r="AW86" s="357"/>
      <c r="AX86" s="357"/>
      <c r="AY86" s="227" t="str">
        <f t="shared" si="19"/>
        <v/>
      </c>
      <c r="AZ86" s="224" t="str">
        <f>IF(給与表!$T$4&gt;AZ$2,"",IF($H86&lt;AZ$2,"",IF($E86&gt;AZ$2,"",IF($E86=AZ$2,IF($I86=給与表!$J$12,給与表!$J$13,IF($I86=給与表!$K$12,給与表!$K$13,IF($I86=給与表!$L$12,給与表!$L$13,給与表!$M$13*BA86))),IF($E86&lt;AZ$2,IF(AT86="",IF($I86=給与表!$J$12,SUMIFS(給与表!$P$13:$P$52,給与表!$B$13:$B$52,AZ$2-$E86)+給与表!$J$10*(AZ$2-給与表!$T$4+1),IF($I86=給与表!$K$12,SUMIFS(給与表!$Q$13:$Q$52,給与表!$B$13:$B$52,AZ$2-$E86)+給与表!$K$10*(AZ$2-給与表!$T$4+1),IF($I86=給与表!$L$12,SUMIFS(給与表!$R$13:$R$52,給与表!$B$13:$B$52,AZ$2-$E86)+給与表!$L$10*(AZ$2-給与表!$T$4+1),(SUMIFS(給与表!$S$13:$S$52,給与表!$B$13:$B$52,AZ$2-$E86)+給与表!$M$10*(AZ$2-給与表!$T$4+1))*BA86))),IF($I86=給与表!$J$12,AT86+給与表!$J$10*(AZ$2-給与表!$T$4+1),IF($I86=給与表!$K$12,AT86+給与表!$K$10*(AZ$2-給与表!$T$4+1),IF($I86=給与表!$L$12,AT86+給与表!$L$10*(AZ$2-給与表!$T$4+1),(AT86/AU86+給与表!$M$10)*BA86)))))))))</f>
        <v/>
      </c>
      <c r="BA86" s="392"/>
      <c r="BB86" s="357"/>
      <c r="BC86" s="357"/>
      <c r="BD86" s="357"/>
      <c r="BE86" s="227" t="str">
        <f t="shared" si="20"/>
        <v/>
      </c>
      <c r="BF86" s="224" t="str">
        <f>IF(給与表!$T$4&gt;BF$2,"",IF($H86&lt;BF$2,"",IF($E86&gt;BF$2,"",IF($E86=BF$2,IF($I86=給与表!$J$12,給与表!$J$13,IF($I86=給与表!$K$12,給与表!$K$13,IF($I86=給与表!$L$12,給与表!$L$13,給与表!$M$13*BG86))),IF($E86&lt;BF$2,IF(AZ86="",IF($I86=給与表!$J$12,SUMIFS(給与表!$P$13:$P$52,給与表!$B$13:$B$52,BF$2-$E86)+給与表!$J$10*(BF$2-給与表!$T$4+1),IF($I86=給与表!$K$12,SUMIFS(給与表!$Q$13:$Q$52,給与表!$B$13:$B$52,BF$2-$E86)+給与表!$K$10*(BF$2-給与表!$T$4+1),IF($I86=給与表!$L$12,SUMIFS(給与表!$R$13:$R$52,給与表!$B$13:$B$52,BF$2-$E86)+給与表!$L$10*(BF$2-給与表!$T$4+1),(SUMIFS(給与表!$S$13:$S$52,給与表!$B$13:$B$52,BF$2-$E86)+給与表!$M$10*(BF$2-給与表!$T$4+1))*BG86))),IF($I86=給与表!$J$12,AZ86+給与表!$J$10*(BF$2-給与表!$T$4+1),IF($I86=給与表!$K$12,AZ86+給与表!$K$10*(BF$2-給与表!$T$4+1),IF($I86=給与表!$L$12,AZ86+給与表!$L$10*(BF$2-給与表!$T$4+1),(AZ86/BA86+給与表!$M$10)*BG86)))))))))</f>
        <v/>
      </c>
      <c r="BG86" s="392"/>
      <c r="BH86" s="357"/>
      <c r="BI86" s="357"/>
      <c r="BJ86" s="357"/>
      <c r="BK86" s="227" t="str">
        <f t="shared" si="21"/>
        <v/>
      </c>
      <c r="BL86" s="224" t="str">
        <f>IF(給与表!$T$4&gt;BL$2,"",IF($H86&lt;BL$2,"",IF($E86&gt;BL$2,"",IF($E86=BL$2,IF($I86=給与表!$J$12,給与表!$J$13,IF($I86=給与表!$K$12,給与表!$K$13,IF($I86=給与表!$L$12,給与表!$L$13,給与表!$M$13*BM86))),IF($E86&lt;BL$2,IF(BF86="",IF($I86=給与表!$J$12,SUMIFS(給与表!$P$13:$P$52,給与表!$B$13:$B$52,BL$2-$E86)+給与表!$J$10*(BL$2-給与表!$T$4+1),IF($I86=給与表!$K$12,SUMIFS(給与表!$Q$13:$Q$52,給与表!$B$13:$B$52,BL$2-$E86)+給与表!$K$10*(BL$2-給与表!$T$4+1),IF($I86=給与表!$L$12,SUMIFS(給与表!$R$13:$R$52,給与表!$B$13:$B$52,BL$2-$E86)+給与表!$L$10*(BL$2-給与表!$T$4+1),(SUMIFS(給与表!$S$13:$S$52,給与表!$B$13:$B$52,BL$2-$E86)+給与表!$M$10*(BL$2-給与表!$T$4+1))*BM86))),IF($I86=給与表!$J$12,BF86+給与表!$J$10*(BL$2-給与表!$T$4+1),IF($I86=給与表!$K$12,BF86+給与表!$K$10*(BL$2-給与表!$T$4+1),IF($I86=給与表!$L$12,BF86+給与表!$L$10*(BL$2-給与表!$T$4+1),(BF86/BG86+給与表!$M$10)*BM86)))))))))</f>
        <v/>
      </c>
      <c r="BM86" s="392"/>
      <c r="BN86" s="357"/>
      <c r="BO86" s="357"/>
      <c r="BP86" s="357"/>
      <c r="BQ86" s="227" t="str">
        <f t="shared" si="22"/>
        <v/>
      </c>
    </row>
    <row r="87" spans="1:69">
      <c r="A87" s="20">
        <f t="shared" ref="A87" si="27">A86+1</f>
        <v>82</v>
      </c>
      <c r="B87" s="359"/>
      <c r="C87" s="359"/>
      <c r="D87" s="359"/>
      <c r="E87" s="6" t="str">
        <f t="shared" si="23"/>
        <v/>
      </c>
      <c r="F87" s="359"/>
      <c r="G87" s="359"/>
      <c r="H87" s="6" t="str">
        <f t="shared" si="24"/>
        <v/>
      </c>
      <c r="I87" s="361"/>
      <c r="J87" s="224" t="str">
        <f>IF(給与表!$T$4&gt;J$2,"",IF($H87&lt;J$2,"",IF($E87&gt;J$2,"",IF($E87=J$2,IF($I87=給与表!$J$12,給与表!$J$13,IF($I87=給与表!$K$12,給与表!$K$13,IF($I87=給与表!$L$12,給与表!$L$13,給与表!$M$13*K87))),IF($E87&lt;J$2,IF($I87=給与表!$J$12,SUMIFS(給与表!$P$13:$P$52,給与表!$B$13:$B$52,J$2-$E87)+給与表!$J$10*(J$2-給与表!$T$4+1),IF($I87=給与表!$K$12,SUMIFS(給与表!$Q$13:$Q$52,給与表!$B$13:$B$52,J$2-$E87)+給与表!$K$10*(J$2-給与表!$T$4+1),IF($I87=給与表!$L$12,SUMIFS(給与表!$R$13:$R$52,給与表!$B$13:$B$52,J$2-$E87)+給与表!$L$10*(J$2-給与表!$T$4+1),(SUMIFS(給与表!$S$13:$S$52,給与表!$B$13:$B$52,J$2-$E87)+給与表!$M$10*(J$2-給与表!$T$4+1))*K87))))))))</f>
        <v/>
      </c>
      <c r="K87" s="392"/>
      <c r="L87" s="357"/>
      <c r="M87" s="357"/>
      <c r="N87" s="357"/>
      <c r="O87" s="227" t="str">
        <f t="shared" si="13"/>
        <v/>
      </c>
      <c r="P87" s="224" t="str">
        <f>IF(給与表!$T$4&gt;P$2,"",IF($H87&lt;P$2,"",IF($E87&gt;P$2,"",IF($E87=P$2,IF($I87=給与表!$J$12,給与表!$J$13,IF($I87=給与表!$K$12,給与表!$K$13,IF($I87=給与表!$L$12,給与表!$L$13,給与表!$M$13*Q87))),IF($E87&lt;P$2,IF(J87="",IF($I87=給与表!$J$12,SUMIFS(給与表!$P$13:$P$52,給与表!$B$13:$B$52,P$2-$E87)+給与表!$J$10*(P$2-給与表!$T$4+1),IF($I87=給与表!$K$12,SUMIFS(給与表!$Q$13:$Q$52,給与表!$B$13:$B$52,P$2-$E87)+給与表!$K$10*(P$2-給与表!$T$4+1),IF($I87=給与表!$L$12,SUMIFS(給与表!$R$13:$R$52,給与表!$B$13:$B$52,P$2-$E87)+給与表!$L$10*(P$2-給与表!$T$4+1),(SUMIFS(給与表!$S$13:$S$52,給与表!$B$13:$B$52,P$2-$E87)+給与表!$M$10*(P$2-給与表!$T$4+1))*Q87))),IF($I87=給与表!$J$12,J87+給与表!$J$10*(P$2-給与表!$T$4+1),IF($I87=給与表!$K$12,J87+給与表!$K$10*(P$2-給与表!$T$4+1),IF($I87=給与表!$L$12,J87+給与表!$L$10*(P$2-給与表!$T$4+1),(J87/K87+給与表!$M$10)*Q87)))))))))</f>
        <v/>
      </c>
      <c r="Q87" s="392"/>
      <c r="R87" s="357"/>
      <c r="S87" s="357"/>
      <c r="T87" s="357"/>
      <c r="U87" s="227" t="str">
        <f t="shared" si="14"/>
        <v/>
      </c>
      <c r="V87" s="224" t="str">
        <f>IF(給与表!$T$4&gt;V$2,"",IF($H87&lt;V$2,"",IF($E87&gt;V$2,"",IF($E87=V$2,IF($I87=給与表!$J$12,給与表!$J$13,IF($I87=給与表!$K$12,給与表!$K$13,IF($I87=給与表!$L$12,給与表!$L$13,給与表!$M$13*W87))),IF($E87&lt;V$2,IF(P87="",IF($I87=給与表!$J$12,SUMIFS(給与表!$P$13:$P$52,給与表!$B$13:$B$52,V$2-$E87)+給与表!$J$10*(V$2-給与表!$T$4+1),IF($I87=給与表!$K$12,SUMIFS(給与表!$Q$13:$Q$52,給与表!$B$13:$B$52,V$2-$E87)+給与表!$K$10*(V$2-給与表!$T$4+1),IF($I87=給与表!$L$12,SUMIFS(給与表!$R$13:$R$52,給与表!$B$13:$B$52,V$2-$E87)+給与表!$L$10*(V$2-給与表!$T$4+1),(SUMIFS(給与表!$S$13:$S$52,給与表!$B$13:$B$52,V$2-$E87)+給与表!$M$10*(V$2-給与表!$T$4+1))*W87))),IF($I87=給与表!$J$12,P87+給与表!$J$10*(V$2-給与表!$T$4+1),IF($I87=給与表!$K$12,P87+給与表!$K$10*(V$2-給与表!$T$4+1),IF($I87=給与表!$L$12,P87+給与表!$L$10*(V$2-給与表!$T$4+1),(P87/Q87+給与表!$M$10)*W87)))))))))</f>
        <v/>
      </c>
      <c r="W87" s="392"/>
      <c r="X87" s="357"/>
      <c r="Y87" s="357"/>
      <c r="Z87" s="357"/>
      <c r="AA87" s="227" t="str">
        <f t="shared" si="15"/>
        <v/>
      </c>
      <c r="AB87" s="224" t="str">
        <f>IF(給与表!$T$4&gt;AB$2,"",IF($H87&lt;AB$2,"",IF($E87&gt;AB$2,"",IF($E87=AB$2,IF($I87=給与表!$J$12,給与表!$J$13,IF($I87=給与表!$K$12,給与表!$K$13,IF($I87=給与表!$L$12,給与表!$L$13,給与表!$M$13*AC87))),IF($E87&lt;AB$2,IF(V87="",IF($I87=給与表!$J$12,SUMIFS(給与表!$P$13:$P$52,給与表!$B$13:$B$52,AB$2-$E87)+給与表!$J$10*(AB$2-給与表!$T$4+1),IF($I87=給与表!$K$12,SUMIFS(給与表!$Q$13:$Q$52,給与表!$B$13:$B$52,AB$2-$E87)+給与表!$K$10*(AB$2-給与表!$T$4+1),IF($I87=給与表!$L$12,SUMIFS(給与表!$R$13:$R$52,給与表!$B$13:$B$52,AB$2-$E87)+給与表!$L$10*(AB$2-給与表!$T$4+1),(SUMIFS(給与表!$S$13:$S$52,給与表!$B$13:$B$52,AB$2-$E87)+給与表!$M$10*(AB$2-給与表!$T$4+1))*AC87))),IF($I87=給与表!$J$12,V87+給与表!$J$10*(AB$2-給与表!$T$4+1),IF($I87=給与表!$K$12,V87+給与表!$K$10*(AB$2-給与表!$T$4+1),IF($I87=給与表!$L$12,V87+給与表!$L$10*(AB$2-給与表!$T$4+1),(V87/W87+給与表!$M$10)*AC87)))))))))</f>
        <v/>
      </c>
      <c r="AC87" s="392"/>
      <c r="AD87" s="357"/>
      <c r="AE87" s="357"/>
      <c r="AF87" s="357"/>
      <c r="AG87" s="227" t="str">
        <f t="shared" si="16"/>
        <v/>
      </c>
      <c r="AH87" s="224" t="str">
        <f>IF(給与表!$T$4&gt;AH$2,"",IF($H87&lt;AH$2,"",IF($E87&gt;AH$2,"",IF($E87=AH$2,IF($I87=給与表!$J$12,給与表!$J$13,IF($I87=給与表!$K$12,給与表!$K$13,IF($I87=給与表!$L$12,給与表!$L$13,給与表!$M$13*AI87))),IF($E87&lt;AH$2,IF(AB87="",IF($I87=給与表!$J$12,SUMIFS(給与表!$P$13:$P$52,給与表!$B$13:$B$52,AH$2-$E87)+給与表!$J$10*(AH$2-給与表!$T$4+1),IF($I87=給与表!$K$12,SUMIFS(給与表!$Q$13:$Q$52,給与表!$B$13:$B$52,AH$2-$E87)+給与表!$K$10*(AH$2-給与表!$T$4+1),IF($I87=給与表!$L$12,SUMIFS(給与表!$R$13:$R$52,給与表!$B$13:$B$52,AH$2-$E87)+給与表!$L$10*(AH$2-給与表!$T$4+1),(SUMIFS(給与表!$S$13:$S$52,給与表!$B$13:$B$52,AH$2-$E87)+給与表!$M$10*(AH$2-給与表!$T$4+1))*AI87))),IF($I87=給与表!$J$12,AB87+給与表!$J$10*(AH$2-給与表!$T$4+1),IF($I87=給与表!$K$12,AB87+給与表!$K$10*(AH$2-給与表!$T$4+1),IF($I87=給与表!$L$12,AB87+給与表!$L$10*(AH$2-給与表!$T$4+1),(AB87/AC87+給与表!$M$10)*AI87)))))))))</f>
        <v/>
      </c>
      <c r="AI87" s="392"/>
      <c r="AJ87" s="357"/>
      <c r="AK87" s="357"/>
      <c r="AL87" s="357"/>
      <c r="AM87" s="227" t="str">
        <f t="shared" si="17"/>
        <v/>
      </c>
      <c r="AN87" s="224" t="str">
        <f>IF(給与表!$T$4&gt;AN$2,"",IF($H87&lt;AN$2,"",IF($E87&gt;AN$2,"",IF($E87=AN$2,IF($I87=給与表!$J$12,給与表!$J$13,IF($I87=給与表!$K$12,給与表!$K$13,IF($I87=給与表!$L$12,給与表!$L$13,給与表!$M$13*AO87))),IF($E87&lt;AN$2,IF(AH87="",IF($I87=給与表!$J$12,SUMIFS(給与表!$P$13:$P$52,給与表!$B$13:$B$52,AN$2-$E87)+給与表!$J$10*(AN$2-給与表!$T$4+1),IF($I87=給与表!$K$12,SUMIFS(給与表!$Q$13:$Q$52,給与表!$B$13:$B$52,AN$2-$E87)+給与表!$K$10*(AN$2-給与表!$T$4+1),IF($I87=給与表!$L$12,SUMIFS(給与表!$R$13:$R$52,給与表!$B$13:$B$52,AN$2-$E87)+給与表!$L$10*(AN$2-給与表!$T$4+1),(SUMIFS(給与表!$S$13:$S$52,給与表!$B$13:$B$52,AN$2-$E87)+給与表!$M$10*(AN$2-給与表!$T$4+1))*AO87))),IF($I87=給与表!$J$12,AH87+給与表!$J$10*(AN$2-給与表!$T$4+1),IF($I87=給与表!$K$12,AH87+給与表!$K$10*(AN$2-給与表!$T$4+1),IF($I87=給与表!$L$12,AH87+給与表!$L$10*(AN$2-給与表!$T$4+1),(AH87/AI87+給与表!$M$10)*AO87)))))))))</f>
        <v/>
      </c>
      <c r="AO87" s="392"/>
      <c r="AP87" s="357"/>
      <c r="AQ87" s="357"/>
      <c r="AR87" s="357"/>
      <c r="AS87" s="227" t="str">
        <f t="shared" si="18"/>
        <v/>
      </c>
      <c r="AT87" s="224" t="str">
        <f>IF(給与表!$T$4&gt;AT$2,"",IF($H87&lt;AT$2,"",IF($E87&gt;AT$2,"",IF($E87=AT$2,IF($I87=給与表!$J$12,給与表!$J$13,IF($I87=給与表!$K$12,給与表!$K$13,IF($I87=給与表!$L$12,給与表!$L$13,給与表!$M$13*AU87))),IF($E87&lt;AT$2,IF(AN87="",IF($I87=給与表!$J$12,SUMIFS(給与表!$P$13:$P$52,給与表!$B$13:$B$52,AT$2-$E87)+給与表!$J$10*(AT$2-給与表!$T$4+1),IF($I87=給与表!$K$12,SUMIFS(給与表!$Q$13:$Q$52,給与表!$B$13:$B$52,AT$2-$E87)+給与表!$K$10*(AT$2-給与表!$T$4+1),IF($I87=給与表!$L$12,SUMIFS(給与表!$R$13:$R$52,給与表!$B$13:$B$52,AT$2-$E87)+給与表!$L$10*(AT$2-給与表!$T$4+1),(SUMIFS(給与表!$S$13:$S$52,給与表!$B$13:$B$52,AT$2-$E87)+給与表!$M$10*(AT$2-給与表!$T$4+1))*AU87))),IF($I87=給与表!$J$12,AN87+給与表!$J$10*(AT$2-給与表!$T$4+1),IF($I87=給与表!$K$12,AN87+給与表!$K$10*(AT$2-給与表!$T$4+1),IF($I87=給与表!$L$12,AN87+給与表!$L$10*(AT$2-給与表!$T$4+1),(AN87/AO87+給与表!$M$10)*AU87)))))))))</f>
        <v/>
      </c>
      <c r="AU87" s="392"/>
      <c r="AV87" s="357"/>
      <c r="AW87" s="357"/>
      <c r="AX87" s="357"/>
      <c r="AY87" s="227" t="str">
        <f t="shared" si="19"/>
        <v/>
      </c>
      <c r="AZ87" s="224" t="str">
        <f>IF(給与表!$T$4&gt;AZ$2,"",IF($H87&lt;AZ$2,"",IF($E87&gt;AZ$2,"",IF($E87=AZ$2,IF($I87=給与表!$J$12,給与表!$J$13,IF($I87=給与表!$K$12,給与表!$K$13,IF($I87=給与表!$L$12,給与表!$L$13,給与表!$M$13*BA87))),IF($E87&lt;AZ$2,IF(AT87="",IF($I87=給与表!$J$12,SUMIFS(給与表!$P$13:$P$52,給与表!$B$13:$B$52,AZ$2-$E87)+給与表!$J$10*(AZ$2-給与表!$T$4+1),IF($I87=給与表!$K$12,SUMIFS(給与表!$Q$13:$Q$52,給与表!$B$13:$B$52,AZ$2-$E87)+給与表!$K$10*(AZ$2-給与表!$T$4+1),IF($I87=給与表!$L$12,SUMIFS(給与表!$R$13:$R$52,給与表!$B$13:$B$52,AZ$2-$E87)+給与表!$L$10*(AZ$2-給与表!$T$4+1),(SUMIFS(給与表!$S$13:$S$52,給与表!$B$13:$B$52,AZ$2-$E87)+給与表!$M$10*(AZ$2-給与表!$T$4+1))*BA87))),IF($I87=給与表!$J$12,AT87+給与表!$J$10*(AZ$2-給与表!$T$4+1),IF($I87=給与表!$K$12,AT87+給与表!$K$10*(AZ$2-給与表!$T$4+1),IF($I87=給与表!$L$12,AT87+給与表!$L$10*(AZ$2-給与表!$T$4+1),(AT87/AU87+給与表!$M$10)*BA87)))))))))</f>
        <v/>
      </c>
      <c r="BA87" s="392"/>
      <c r="BB87" s="357"/>
      <c r="BC87" s="357"/>
      <c r="BD87" s="357"/>
      <c r="BE87" s="227" t="str">
        <f t="shared" si="20"/>
        <v/>
      </c>
      <c r="BF87" s="224" t="str">
        <f>IF(給与表!$T$4&gt;BF$2,"",IF($H87&lt;BF$2,"",IF($E87&gt;BF$2,"",IF($E87=BF$2,IF($I87=給与表!$J$12,給与表!$J$13,IF($I87=給与表!$K$12,給与表!$K$13,IF($I87=給与表!$L$12,給与表!$L$13,給与表!$M$13*BG87))),IF($E87&lt;BF$2,IF(AZ87="",IF($I87=給与表!$J$12,SUMIFS(給与表!$P$13:$P$52,給与表!$B$13:$B$52,BF$2-$E87)+給与表!$J$10*(BF$2-給与表!$T$4+1),IF($I87=給与表!$K$12,SUMIFS(給与表!$Q$13:$Q$52,給与表!$B$13:$B$52,BF$2-$E87)+給与表!$K$10*(BF$2-給与表!$T$4+1),IF($I87=給与表!$L$12,SUMIFS(給与表!$R$13:$R$52,給与表!$B$13:$B$52,BF$2-$E87)+給与表!$L$10*(BF$2-給与表!$T$4+1),(SUMIFS(給与表!$S$13:$S$52,給与表!$B$13:$B$52,BF$2-$E87)+給与表!$M$10*(BF$2-給与表!$T$4+1))*BG87))),IF($I87=給与表!$J$12,AZ87+給与表!$J$10*(BF$2-給与表!$T$4+1),IF($I87=給与表!$K$12,AZ87+給与表!$K$10*(BF$2-給与表!$T$4+1),IF($I87=給与表!$L$12,AZ87+給与表!$L$10*(BF$2-給与表!$T$4+1),(AZ87/BA87+給与表!$M$10)*BG87)))))))))</f>
        <v/>
      </c>
      <c r="BG87" s="392"/>
      <c r="BH87" s="357"/>
      <c r="BI87" s="357"/>
      <c r="BJ87" s="357"/>
      <c r="BK87" s="227" t="str">
        <f t="shared" si="21"/>
        <v/>
      </c>
      <c r="BL87" s="224" t="str">
        <f>IF(給与表!$T$4&gt;BL$2,"",IF($H87&lt;BL$2,"",IF($E87&gt;BL$2,"",IF($E87=BL$2,IF($I87=給与表!$J$12,給与表!$J$13,IF($I87=給与表!$K$12,給与表!$K$13,IF($I87=給与表!$L$12,給与表!$L$13,給与表!$M$13*BM87))),IF($E87&lt;BL$2,IF(BF87="",IF($I87=給与表!$J$12,SUMIFS(給与表!$P$13:$P$52,給与表!$B$13:$B$52,BL$2-$E87)+給与表!$J$10*(BL$2-給与表!$T$4+1),IF($I87=給与表!$K$12,SUMIFS(給与表!$Q$13:$Q$52,給与表!$B$13:$B$52,BL$2-$E87)+給与表!$K$10*(BL$2-給与表!$T$4+1),IF($I87=給与表!$L$12,SUMIFS(給与表!$R$13:$R$52,給与表!$B$13:$B$52,BL$2-$E87)+給与表!$L$10*(BL$2-給与表!$T$4+1),(SUMIFS(給与表!$S$13:$S$52,給与表!$B$13:$B$52,BL$2-$E87)+給与表!$M$10*(BL$2-給与表!$T$4+1))*BM87))),IF($I87=給与表!$J$12,BF87+給与表!$J$10*(BL$2-給与表!$T$4+1),IF($I87=給与表!$K$12,BF87+給与表!$K$10*(BL$2-給与表!$T$4+1),IF($I87=給与表!$L$12,BF87+給与表!$L$10*(BL$2-給与表!$T$4+1),(BF87/BG87+給与表!$M$10)*BM87)))))))))</f>
        <v/>
      </c>
      <c r="BM87" s="392"/>
      <c r="BN87" s="357"/>
      <c r="BO87" s="357"/>
      <c r="BP87" s="357"/>
      <c r="BQ87" s="227" t="str">
        <f t="shared" si="22"/>
        <v/>
      </c>
    </row>
    <row r="88" spans="1:69">
      <c r="A88" s="20">
        <f t="shared" ref="A88" si="28">A87+1</f>
        <v>83</v>
      </c>
      <c r="B88" s="359"/>
      <c r="C88" s="359"/>
      <c r="D88" s="359"/>
      <c r="E88" s="6" t="str">
        <f t="shared" si="23"/>
        <v/>
      </c>
      <c r="F88" s="359"/>
      <c r="G88" s="359"/>
      <c r="H88" s="6" t="str">
        <f t="shared" si="24"/>
        <v/>
      </c>
      <c r="I88" s="361"/>
      <c r="J88" s="224" t="str">
        <f>IF(給与表!$T$4&gt;J$2,"",IF($H88&lt;J$2,"",IF($E88&gt;J$2,"",IF($E88=J$2,IF($I88=給与表!$J$12,給与表!$J$13,IF($I88=給与表!$K$12,給与表!$K$13,IF($I88=給与表!$L$12,給与表!$L$13,給与表!$M$13*K88))),IF($E88&lt;J$2,IF($I88=給与表!$J$12,SUMIFS(給与表!$P$13:$P$52,給与表!$B$13:$B$52,J$2-$E88)+給与表!$J$10*(J$2-給与表!$T$4+1),IF($I88=給与表!$K$12,SUMIFS(給与表!$Q$13:$Q$52,給与表!$B$13:$B$52,J$2-$E88)+給与表!$K$10*(J$2-給与表!$T$4+1),IF($I88=給与表!$L$12,SUMIFS(給与表!$R$13:$R$52,給与表!$B$13:$B$52,J$2-$E88)+給与表!$L$10*(J$2-給与表!$T$4+1),(SUMIFS(給与表!$S$13:$S$52,給与表!$B$13:$B$52,J$2-$E88)+給与表!$M$10*(J$2-給与表!$T$4+1))*K88))))))))</f>
        <v/>
      </c>
      <c r="K88" s="392"/>
      <c r="L88" s="357"/>
      <c r="M88" s="357"/>
      <c r="N88" s="357"/>
      <c r="O88" s="227" t="str">
        <f t="shared" si="13"/>
        <v/>
      </c>
      <c r="P88" s="224" t="str">
        <f>IF(給与表!$T$4&gt;P$2,"",IF($H88&lt;P$2,"",IF($E88&gt;P$2,"",IF($E88=P$2,IF($I88=給与表!$J$12,給与表!$J$13,IF($I88=給与表!$K$12,給与表!$K$13,IF($I88=給与表!$L$12,給与表!$L$13,給与表!$M$13*Q88))),IF($E88&lt;P$2,IF(J88="",IF($I88=給与表!$J$12,SUMIFS(給与表!$P$13:$P$52,給与表!$B$13:$B$52,P$2-$E88)+給与表!$J$10*(P$2-給与表!$T$4+1),IF($I88=給与表!$K$12,SUMIFS(給与表!$Q$13:$Q$52,給与表!$B$13:$B$52,P$2-$E88)+給与表!$K$10*(P$2-給与表!$T$4+1),IF($I88=給与表!$L$12,SUMIFS(給与表!$R$13:$R$52,給与表!$B$13:$B$52,P$2-$E88)+給与表!$L$10*(P$2-給与表!$T$4+1),(SUMIFS(給与表!$S$13:$S$52,給与表!$B$13:$B$52,P$2-$E88)+給与表!$M$10*(P$2-給与表!$T$4+1))*Q88))),IF($I88=給与表!$J$12,J88+給与表!$J$10*(P$2-給与表!$T$4+1),IF($I88=給与表!$K$12,J88+給与表!$K$10*(P$2-給与表!$T$4+1),IF($I88=給与表!$L$12,J88+給与表!$L$10*(P$2-給与表!$T$4+1),(J88/K88+給与表!$M$10)*Q88)))))))))</f>
        <v/>
      </c>
      <c r="Q88" s="392"/>
      <c r="R88" s="357"/>
      <c r="S88" s="357"/>
      <c r="T88" s="357"/>
      <c r="U88" s="227" t="str">
        <f t="shared" si="14"/>
        <v/>
      </c>
      <c r="V88" s="224" t="str">
        <f>IF(給与表!$T$4&gt;V$2,"",IF($H88&lt;V$2,"",IF($E88&gt;V$2,"",IF($E88=V$2,IF($I88=給与表!$J$12,給与表!$J$13,IF($I88=給与表!$K$12,給与表!$K$13,IF($I88=給与表!$L$12,給与表!$L$13,給与表!$M$13*W88))),IF($E88&lt;V$2,IF(P88="",IF($I88=給与表!$J$12,SUMIFS(給与表!$P$13:$P$52,給与表!$B$13:$B$52,V$2-$E88)+給与表!$J$10*(V$2-給与表!$T$4+1),IF($I88=給与表!$K$12,SUMIFS(給与表!$Q$13:$Q$52,給与表!$B$13:$B$52,V$2-$E88)+給与表!$K$10*(V$2-給与表!$T$4+1),IF($I88=給与表!$L$12,SUMIFS(給与表!$R$13:$R$52,給与表!$B$13:$B$52,V$2-$E88)+給与表!$L$10*(V$2-給与表!$T$4+1),(SUMIFS(給与表!$S$13:$S$52,給与表!$B$13:$B$52,V$2-$E88)+給与表!$M$10*(V$2-給与表!$T$4+1))*W88))),IF($I88=給与表!$J$12,P88+給与表!$J$10*(V$2-給与表!$T$4+1),IF($I88=給与表!$K$12,P88+給与表!$K$10*(V$2-給与表!$T$4+1),IF($I88=給与表!$L$12,P88+給与表!$L$10*(V$2-給与表!$T$4+1),(P88/Q88+給与表!$M$10)*W88)))))))))</f>
        <v/>
      </c>
      <c r="W88" s="392"/>
      <c r="X88" s="357"/>
      <c r="Y88" s="357"/>
      <c r="Z88" s="357"/>
      <c r="AA88" s="227" t="str">
        <f t="shared" si="15"/>
        <v/>
      </c>
      <c r="AB88" s="224" t="str">
        <f>IF(給与表!$T$4&gt;AB$2,"",IF($H88&lt;AB$2,"",IF($E88&gt;AB$2,"",IF($E88=AB$2,IF($I88=給与表!$J$12,給与表!$J$13,IF($I88=給与表!$K$12,給与表!$K$13,IF($I88=給与表!$L$12,給与表!$L$13,給与表!$M$13*AC88))),IF($E88&lt;AB$2,IF(V88="",IF($I88=給与表!$J$12,SUMIFS(給与表!$P$13:$P$52,給与表!$B$13:$B$52,AB$2-$E88)+給与表!$J$10*(AB$2-給与表!$T$4+1),IF($I88=給与表!$K$12,SUMIFS(給与表!$Q$13:$Q$52,給与表!$B$13:$B$52,AB$2-$E88)+給与表!$K$10*(AB$2-給与表!$T$4+1),IF($I88=給与表!$L$12,SUMIFS(給与表!$R$13:$R$52,給与表!$B$13:$B$52,AB$2-$E88)+給与表!$L$10*(AB$2-給与表!$T$4+1),(SUMIFS(給与表!$S$13:$S$52,給与表!$B$13:$B$52,AB$2-$E88)+給与表!$M$10*(AB$2-給与表!$T$4+1))*AC88))),IF($I88=給与表!$J$12,V88+給与表!$J$10*(AB$2-給与表!$T$4+1),IF($I88=給与表!$K$12,V88+給与表!$K$10*(AB$2-給与表!$T$4+1),IF($I88=給与表!$L$12,V88+給与表!$L$10*(AB$2-給与表!$T$4+1),(V88/W88+給与表!$M$10)*AC88)))))))))</f>
        <v/>
      </c>
      <c r="AC88" s="392"/>
      <c r="AD88" s="357"/>
      <c r="AE88" s="357"/>
      <c r="AF88" s="357"/>
      <c r="AG88" s="227" t="str">
        <f t="shared" si="16"/>
        <v/>
      </c>
      <c r="AH88" s="224" t="str">
        <f>IF(給与表!$T$4&gt;AH$2,"",IF($H88&lt;AH$2,"",IF($E88&gt;AH$2,"",IF($E88=AH$2,IF($I88=給与表!$J$12,給与表!$J$13,IF($I88=給与表!$K$12,給与表!$K$13,IF($I88=給与表!$L$12,給与表!$L$13,給与表!$M$13*AI88))),IF($E88&lt;AH$2,IF(AB88="",IF($I88=給与表!$J$12,SUMIFS(給与表!$P$13:$P$52,給与表!$B$13:$B$52,AH$2-$E88)+給与表!$J$10*(AH$2-給与表!$T$4+1),IF($I88=給与表!$K$12,SUMIFS(給与表!$Q$13:$Q$52,給与表!$B$13:$B$52,AH$2-$E88)+給与表!$K$10*(AH$2-給与表!$T$4+1),IF($I88=給与表!$L$12,SUMIFS(給与表!$R$13:$R$52,給与表!$B$13:$B$52,AH$2-$E88)+給与表!$L$10*(AH$2-給与表!$T$4+1),(SUMIFS(給与表!$S$13:$S$52,給与表!$B$13:$B$52,AH$2-$E88)+給与表!$M$10*(AH$2-給与表!$T$4+1))*AI88))),IF($I88=給与表!$J$12,AB88+給与表!$J$10*(AH$2-給与表!$T$4+1),IF($I88=給与表!$K$12,AB88+給与表!$K$10*(AH$2-給与表!$T$4+1),IF($I88=給与表!$L$12,AB88+給与表!$L$10*(AH$2-給与表!$T$4+1),(AB88/AC88+給与表!$M$10)*AI88)))))))))</f>
        <v/>
      </c>
      <c r="AI88" s="392"/>
      <c r="AJ88" s="357"/>
      <c r="AK88" s="357"/>
      <c r="AL88" s="357"/>
      <c r="AM88" s="227" t="str">
        <f t="shared" si="17"/>
        <v/>
      </c>
      <c r="AN88" s="224" t="str">
        <f>IF(給与表!$T$4&gt;AN$2,"",IF($H88&lt;AN$2,"",IF($E88&gt;AN$2,"",IF($E88=AN$2,IF($I88=給与表!$J$12,給与表!$J$13,IF($I88=給与表!$K$12,給与表!$K$13,IF($I88=給与表!$L$12,給与表!$L$13,給与表!$M$13*AO88))),IF($E88&lt;AN$2,IF(AH88="",IF($I88=給与表!$J$12,SUMIFS(給与表!$P$13:$P$52,給与表!$B$13:$B$52,AN$2-$E88)+給与表!$J$10*(AN$2-給与表!$T$4+1),IF($I88=給与表!$K$12,SUMIFS(給与表!$Q$13:$Q$52,給与表!$B$13:$B$52,AN$2-$E88)+給与表!$K$10*(AN$2-給与表!$T$4+1),IF($I88=給与表!$L$12,SUMIFS(給与表!$R$13:$R$52,給与表!$B$13:$B$52,AN$2-$E88)+給与表!$L$10*(AN$2-給与表!$T$4+1),(SUMIFS(給与表!$S$13:$S$52,給与表!$B$13:$B$52,AN$2-$E88)+給与表!$M$10*(AN$2-給与表!$T$4+1))*AO88))),IF($I88=給与表!$J$12,AH88+給与表!$J$10*(AN$2-給与表!$T$4+1),IF($I88=給与表!$K$12,AH88+給与表!$K$10*(AN$2-給与表!$T$4+1),IF($I88=給与表!$L$12,AH88+給与表!$L$10*(AN$2-給与表!$T$4+1),(AH88/AI88+給与表!$M$10)*AO88)))))))))</f>
        <v/>
      </c>
      <c r="AO88" s="392"/>
      <c r="AP88" s="357"/>
      <c r="AQ88" s="357"/>
      <c r="AR88" s="357"/>
      <c r="AS88" s="227" t="str">
        <f t="shared" si="18"/>
        <v/>
      </c>
      <c r="AT88" s="224" t="str">
        <f>IF(給与表!$T$4&gt;AT$2,"",IF($H88&lt;AT$2,"",IF($E88&gt;AT$2,"",IF($E88=AT$2,IF($I88=給与表!$J$12,給与表!$J$13,IF($I88=給与表!$K$12,給与表!$K$13,IF($I88=給与表!$L$12,給与表!$L$13,給与表!$M$13*AU88))),IF($E88&lt;AT$2,IF(AN88="",IF($I88=給与表!$J$12,SUMIFS(給与表!$P$13:$P$52,給与表!$B$13:$B$52,AT$2-$E88)+給与表!$J$10*(AT$2-給与表!$T$4+1),IF($I88=給与表!$K$12,SUMIFS(給与表!$Q$13:$Q$52,給与表!$B$13:$B$52,AT$2-$E88)+給与表!$K$10*(AT$2-給与表!$T$4+1),IF($I88=給与表!$L$12,SUMIFS(給与表!$R$13:$R$52,給与表!$B$13:$B$52,AT$2-$E88)+給与表!$L$10*(AT$2-給与表!$T$4+1),(SUMIFS(給与表!$S$13:$S$52,給与表!$B$13:$B$52,AT$2-$E88)+給与表!$M$10*(AT$2-給与表!$T$4+1))*AU88))),IF($I88=給与表!$J$12,AN88+給与表!$J$10*(AT$2-給与表!$T$4+1),IF($I88=給与表!$K$12,AN88+給与表!$K$10*(AT$2-給与表!$T$4+1),IF($I88=給与表!$L$12,AN88+給与表!$L$10*(AT$2-給与表!$T$4+1),(AN88/AO88+給与表!$M$10)*AU88)))))))))</f>
        <v/>
      </c>
      <c r="AU88" s="392"/>
      <c r="AV88" s="357"/>
      <c r="AW88" s="357"/>
      <c r="AX88" s="357"/>
      <c r="AY88" s="227" t="str">
        <f t="shared" si="19"/>
        <v/>
      </c>
      <c r="AZ88" s="224" t="str">
        <f>IF(給与表!$T$4&gt;AZ$2,"",IF($H88&lt;AZ$2,"",IF($E88&gt;AZ$2,"",IF($E88=AZ$2,IF($I88=給与表!$J$12,給与表!$J$13,IF($I88=給与表!$K$12,給与表!$K$13,IF($I88=給与表!$L$12,給与表!$L$13,給与表!$M$13*BA88))),IF($E88&lt;AZ$2,IF(AT88="",IF($I88=給与表!$J$12,SUMIFS(給与表!$P$13:$P$52,給与表!$B$13:$B$52,AZ$2-$E88)+給与表!$J$10*(AZ$2-給与表!$T$4+1),IF($I88=給与表!$K$12,SUMIFS(給与表!$Q$13:$Q$52,給与表!$B$13:$B$52,AZ$2-$E88)+給与表!$K$10*(AZ$2-給与表!$T$4+1),IF($I88=給与表!$L$12,SUMIFS(給与表!$R$13:$R$52,給与表!$B$13:$B$52,AZ$2-$E88)+給与表!$L$10*(AZ$2-給与表!$T$4+1),(SUMIFS(給与表!$S$13:$S$52,給与表!$B$13:$B$52,AZ$2-$E88)+給与表!$M$10*(AZ$2-給与表!$T$4+1))*BA88))),IF($I88=給与表!$J$12,AT88+給与表!$J$10*(AZ$2-給与表!$T$4+1),IF($I88=給与表!$K$12,AT88+給与表!$K$10*(AZ$2-給与表!$T$4+1),IF($I88=給与表!$L$12,AT88+給与表!$L$10*(AZ$2-給与表!$T$4+1),(AT88/AU88+給与表!$M$10)*BA88)))))))))</f>
        <v/>
      </c>
      <c r="BA88" s="392"/>
      <c r="BB88" s="357"/>
      <c r="BC88" s="357"/>
      <c r="BD88" s="357"/>
      <c r="BE88" s="227" t="str">
        <f t="shared" si="20"/>
        <v/>
      </c>
      <c r="BF88" s="224" t="str">
        <f>IF(給与表!$T$4&gt;BF$2,"",IF($H88&lt;BF$2,"",IF($E88&gt;BF$2,"",IF($E88=BF$2,IF($I88=給与表!$J$12,給与表!$J$13,IF($I88=給与表!$K$12,給与表!$K$13,IF($I88=給与表!$L$12,給与表!$L$13,給与表!$M$13*BG88))),IF($E88&lt;BF$2,IF(AZ88="",IF($I88=給与表!$J$12,SUMIFS(給与表!$P$13:$P$52,給与表!$B$13:$B$52,BF$2-$E88)+給与表!$J$10*(BF$2-給与表!$T$4+1),IF($I88=給与表!$K$12,SUMIFS(給与表!$Q$13:$Q$52,給与表!$B$13:$B$52,BF$2-$E88)+給与表!$K$10*(BF$2-給与表!$T$4+1),IF($I88=給与表!$L$12,SUMIFS(給与表!$R$13:$R$52,給与表!$B$13:$B$52,BF$2-$E88)+給与表!$L$10*(BF$2-給与表!$T$4+1),(SUMIFS(給与表!$S$13:$S$52,給与表!$B$13:$B$52,BF$2-$E88)+給与表!$M$10*(BF$2-給与表!$T$4+1))*BG88))),IF($I88=給与表!$J$12,AZ88+給与表!$J$10*(BF$2-給与表!$T$4+1),IF($I88=給与表!$K$12,AZ88+給与表!$K$10*(BF$2-給与表!$T$4+1),IF($I88=給与表!$L$12,AZ88+給与表!$L$10*(BF$2-給与表!$T$4+1),(AZ88/BA88+給与表!$M$10)*BG88)))))))))</f>
        <v/>
      </c>
      <c r="BG88" s="392"/>
      <c r="BH88" s="357"/>
      <c r="BI88" s="357"/>
      <c r="BJ88" s="357"/>
      <c r="BK88" s="227" t="str">
        <f t="shared" si="21"/>
        <v/>
      </c>
      <c r="BL88" s="224" t="str">
        <f>IF(給与表!$T$4&gt;BL$2,"",IF($H88&lt;BL$2,"",IF($E88&gt;BL$2,"",IF($E88=BL$2,IF($I88=給与表!$J$12,給与表!$J$13,IF($I88=給与表!$K$12,給与表!$K$13,IF($I88=給与表!$L$12,給与表!$L$13,給与表!$M$13*BM88))),IF($E88&lt;BL$2,IF(BF88="",IF($I88=給与表!$J$12,SUMIFS(給与表!$P$13:$P$52,給与表!$B$13:$B$52,BL$2-$E88)+給与表!$J$10*(BL$2-給与表!$T$4+1),IF($I88=給与表!$K$12,SUMIFS(給与表!$Q$13:$Q$52,給与表!$B$13:$B$52,BL$2-$E88)+給与表!$K$10*(BL$2-給与表!$T$4+1),IF($I88=給与表!$L$12,SUMIFS(給与表!$R$13:$R$52,給与表!$B$13:$B$52,BL$2-$E88)+給与表!$L$10*(BL$2-給与表!$T$4+1),(SUMIFS(給与表!$S$13:$S$52,給与表!$B$13:$B$52,BL$2-$E88)+給与表!$M$10*(BL$2-給与表!$T$4+1))*BM88))),IF($I88=給与表!$J$12,BF88+給与表!$J$10*(BL$2-給与表!$T$4+1),IF($I88=給与表!$K$12,BF88+給与表!$K$10*(BL$2-給与表!$T$4+1),IF($I88=給与表!$L$12,BF88+給与表!$L$10*(BL$2-給与表!$T$4+1),(BF88/BG88+給与表!$M$10)*BM88)))))))))</f>
        <v/>
      </c>
      <c r="BM88" s="392"/>
      <c r="BN88" s="357"/>
      <c r="BO88" s="357"/>
      <c r="BP88" s="357"/>
      <c r="BQ88" s="227" t="str">
        <f t="shared" si="22"/>
        <v/>
      </c>
    </row>
    <row r="89" spans="1:69">
      <c r="A89" s="20">
        <f t="shared" ref="A89" si="29">A88+1</f>
        <v>84</v>
      </c>
      <c r="B89" s="359"/>
      <c r="C89" s="359"/>
      <c r="D89" s="359"/>
      <c r="E89" s="6" t="str">
        <f t="shared" si="23"/>
        <v/>
      </c>
      <c r="F89" s="359"/>
      <c r="G89" s="359"/>
      <c r="H89" s="6" t="str">
        <f t="shared" si="24"/>
        <v/>
      </c>
      <c r="I89" s="361"/>
      <c r="J89" s="224" t="str">
        <f>IF(給与表!$T$4&gt;J$2,"",IF($H89&lt;J$2,"",IF($E89&gt;J$2,"",IF($E89=J$2,IF($I89=給与表!$J$12,給与表!$J$13,IF($I89=給与表!$K$12,給与表!$K$13,IF($I89=給与表!$L$12,給与表!$L$13,給与表!$M$13*K89))),IF($E89&lt;J$2,IF($I89=給与表!$J$12,SUMIFS(給与表!$P$13:$P$52,給与表!$B$13:$B$52,J$2-$E89)+給与表!$J$10*(J$2-給与表!$T$4+1),IF($I89=給与表!$K$12,SUMIFS(給与表!$Q$13:$Q$52,給与表!$B$13:$B$52,J$2-$E89)+給与表!$K$10*(J$2-給与表!$T$4+1),IF($I89=給与表!$L$12,SUMIFS(給与表!$R$13:$R$52,給与表!$B$13:$B$52,J$2-$E89)+給与表!$L$10*(J$2-給与表!$T$4+1),(SUMIFS(給与表!$S$13:$S$52,給与表!$B$13:$B$52,J$2-$E89)+給与表!$M$10*(J$2-給与表!$T$4+1))*K89))))))))</f>
        <v/>
      </c>
      <c r="K89" s="392"/>
      <c r="L89" s="357"/>
      <c r="M89" s="357"/>
      <c r="N89" s="357"/>
      <c r="O89" s="227" t="str">
        <f t="shared" si="13"/>
        <v/>
      </c>
      <c r="P89" s="224" t="str">
        <f>IF(給与表!$T$4&gt;P$2,"",IF($H89&lt;P$2,"",IF($E89&gt;P$2,"",IF($E89=P$2,IF($I89=給与表!$J$12,給与表!$J$13,IF($I89=給与表!$K$12,給与表!$K$13,IF($I89=給与表!$L$12,給与表!$L$13,給与表!$M$13*Q89))),IF($E89&lt;P$2,IF(J89="",IF($I89=給与表!$J$12,SUMIFS(給与表!$P$13:$P$52,給与表!$B$13:$B$52,P$2-$E89)+給与表!$J$10*(P$2-給与表!$T$4+1),IF($I89=給与表!$K$12,SUMIFS(給与表!$Q$13:$Q$52,給与表!$B$13:$B$52,P$2-$E89)+給与表!$K$10*(P$2-給与表!$T$4+1),IF($I89=給与表!$L$12,SUMIFS(給与表!$R$13:$R$52,給与表!$B$13:$B$52,P$2-$E89)+給与表!$L$10*(P$2-給与表!$T$4+1),(SUMIFS(給与表!$S$13:$S$52,給与表!$B$13:$B$52,P$2-$E89)+給与表!$M$10*(P$2-給与表!$T$4+1))*Q89))),IF($I89=給与表!$J$12,J89+給与表!$J$10*(P$2-給与表!$T$4+1),IF($I89=給与表!$K$12,J89+給与表!$K$10*(P$2-給与表!$T$4+1),IF($I89=給与表!$L$12,J89+給与表!$L$10*(P$2-給与表!$T$4+1),(J89/K89+給与表!$M$10)*Q89)))))))))</f>
        <v/>
      </c>
      <c r="Q89" s="392"/>
      <c r="R89" s="357"/>
      <c r="S89" s="357"/>
      <c r="T89" s="357"/>
      <c r="U89" s="227" t="str">
        <f t="shared" si="14"/>
        <v/>
      </c>
      <c r="V89" s="224" t="str">
        <f>IF(給与表!$T$4&gt;V$2,"",IF($H89&lt;V$2,"",IF($E89&gt;V$2,"",IF($E89=V$2,IF($I89=給与表!$J$12,給与表!$J$13,IF($I89=給与表!$K$12,給与表!$K$13,IF($I89=給与表!$L$12,給与表!$L$13,給与表!$M$13*W89))),IF($E89&lt;V$2,IF(P89="",IF($I89=給与表!$J$12,SUMIFS(給与表!$P$13:$P$52,給与表!$B$13:$B$52,V$2-$E89)+給与表!$J$10*(V$2-給与表!$T$4+1),IF($I89=給与表!$K$12,SUMIFS(給与表!$Q$13:$Q$52,給与表!$B$13:$B$52,V$2-$E89)+給与表!$K$10*(V$2-給与表!$T$4+1),IF($I89=給与表!$L$12,SUMIFS(給与表!$R$13:$R$52,給与表!$B$13:$B$52,V$2-$E89)+給与表!$L$10*(V$2-給与表!$T$4+1),(SUMIFS(給与表!$S$13:$S$52,給与表!$B$13:$B$52,V$2-$E89)+給与表!$M$10*(V$2-給与表!$T$4+1))*W89))),IF($I89=給与表!$J$12,P89+給与表!$J$10*(V$2-給与表!$T$4+1),IF($I89=給与表!$K$12,P89+給与表!$K$10*(V$2-給与表!$T$4+1),IF($I89=給与表!$L$12,P89+給与表!$L$10*(V$2-給与表!$T$4+1),(P89/Q89+給与表!$M$10)*W89)))))))))</f>
        <v/>
      </c>
      <c r="W89" s="392"/>
      <c r="X89" s="357"/>
      <c r="Y89" s="357"/>
      <c r="Z89" s="357"/>
      <c r="AA89" s="227" t="str">
        <f t="shared" si="15"/>
        <v/>
      </c>
      <c r="AB89" s="224" t="str">
        <f>IF(給与表!$T$4&gt;AB$2,"",IF($H89&lt;AB$2,"",IF($E89&gt;AB$2,"",IF($E89=AB$2,IF($I89=給与表!$J$12,給与表!$J$13,IF($I89=給与表!$K$12,給与表!$K$13,IF($I89=給与表!$L$12,給与表!$L$13,給与表!$M$13*AC89))),IF($E89&lt;AB$2,IF(V89="",IF($I89=給与表!$J$12,SUMIFS(給与表!$P$13:$P$52,給与表!$B$13:$B$52,AB$2-$E89)+給与表!$J$10*(AB$2-給与表!$T$4+1),IF($I89=給与表!$K$12,SUMIFS(給与表!$Q$13:$Q$52,給与表!$B$13:$B$52,AB$2-$E89)+給与表!$K$10*(AB$2-給与表!$T$4+1),IF($I89=給与表!$L$12,SUMIFS(給与表!$R$13:$R$52,給与表!$B$13:$B$52,AB$2-$E89)+給与表!$L$10*(AB$2-給与表!$T$4+1),(SUMIFS(給与表!$S$13:$S$52,給与表!$B$13:$B$52,AB$2-$E89)+給与表!$M$10*(AB$2-給与表!$T$4+1))*AC89))),IF($I89=給与表!$J$12,V89+給与表!$J$10*(AB$2-給与表!$T$4+1),IF($I89=給与表!$K$12,V89+給与表!$K$10*(AB$2-給与表!$T$4+1),IF($I89=給与表!$L$12,V89+給与表!$L$10*(AB$2-給与表!$T$4+1),(V89/W89+給与表!$M$10)*AC89)))))))))</f>
        <v/>
      </c>
      <c r="AC89" s="392"/>
      <c r="AD89" s="357"/>
      <c r="AE89" s="357"/>
      <c r="AF89" s="357"/>
      <c r="AG89" s="227" t="str">
        <f t="shared" si="16"/>
        <v/>
      </c>
      <c r="AH89" s="224" t="str">
        <f>IF(給与表!$T$4&gt;AH$2,"",IF($H89&lt;AH$2,"",IF($E89&gt;AH$2,"",IF($E89=AH$2,IF($I89=給与表!$J$12,給与表!$J$13,IF($I89=給与表!$K$12,給与表!$K$13,IF($I89=給与表!$L$12,給与表!$L$13,給与表!$M$13*AI89))),IF($E89&lt;AH$2,IF(AB89="",IF($I89=給与表!$J$12,SUMIFS(給与表!$P$13:$P$52,給与表!$B$13:$B$52,AH$2-$E89)+給与表!$J$10*(AH$2-給与表!$T$4+1),IF($I89=給与表!$K$12,SUMIFS(給与表!$Q$13:$Q$52,給与表!$B$13:$B$52,AH$2-$E89)+給与表!$K$10*(AH$2-給与表!$T$4+1),IF($I89=給与表!$L$12,SUMIFS(給与表!$R$13:$R$52,給与表!$B$13:$B$52,AH$2-$E89)+給与表!$L$10*(AH$2-給与表!$T$4+1),(SUMIFS(給与表!$S$13:$S$52,給与表!$B$13:$B$52,AH$2-$E89)+給与表!$M$10*(AH$2-給与表!$T$4+1))*AI89))),IF($I89=給与表!$J$12,AB89+給与表!$J$10*(AH$2-給与表!$T$4+1),IF($I89=給与表!$K$12,AB89+給与表!$K$10*(AH$2-給与表!$T$4+1),IF($I89=給与表!$L$12,AB89+給与表!$L$10*(AH$2-給与表!$T$4+1),(AB89/AC89+給与表!$M$10)*AI89)))))))))</f>
        <v/>
      </c>
      <c r="AI89" s="392"/>
      <c r="AJ89" s="357"/>
      <c r="AK89" s="357"/>
      <c r="AL89" s="357"/>
      <c r="AM89" s="227" t="str">
        <f t="shared" si="17"/>
        <v/>
      </c>
      <c r="AN89" s="224" t="str">
        <f>IF(給与表!$T$4&gt;AN$2,"",IF($H89&lt;AN$2,"",IF($E89&gt;AN$2,"",IF($E89=AN$2,IF($I89=給与表!$J$12,給与表!$J$13,IF($I89=給与表!$K$12,給与表!$K$13,IF($I89=給与表!$L$12,給与表!$L$13,給与表!$M$13*AO89))),IF($E89&lt;AN$2,IF(AH89="",IF($I89=給与表!$J$12,SUMIFS(給与表!$P$13:$P$52,給与表!$B$13:$B$52,AN$2-$E89)+給与表!$J$10*(AN$2-給与表!$T$4+1),IF($I89=給与表!$K$12,SUMIFS(給与表!$Q$13:$Q$52,給与表!$B$13:$B$52,AN$2-$E89)+給与表!$K$10*(AN$2-給与表!$T$4+1),IF($I89=給与表!$L$12,SUMIFS(給与表!$R$13:$R$52,給与表!$B$13:$B$52,AN$2-$E89)+給与表!$L$10*(AN$2-給与表!$T$4+1),(SUMIFS(給与表!$S$13:$S$52,給与表!$B$13:$B$52,AN$2-$E89)+給与表!$M$10*(AN$2-給与表!$T$4+1))*AO89))),IF($I89=給与表!$J$12,AH89+給与表!$J$10*(AN$2-給与表!$T$4+1),IF($I89=給与表!$K$12,AH89+給与表!$K$10*(AN$2-給与表!$T$4+1),IF($I89=給与表!$L$12,AH89+給与表!$L$10*(AN$2-給与表!$T$4+1),(AH89/AI89+給与表!$M$10)*AO89)))))))))</f>
        <v/>
      </c>
      <c r="AO89" s="392"/>
      <c r="AP89" s="357"/>
      <c r="AQ89" s="357"/>
      <c r="AR89" s="357"/>
      <c r="AS89" s="227" t="str">
        <f t="shared" si="18"/>
        <v/>
      </c>
      <c r="AT89" s="224" t="str">
        <f>IF(給与表!$T$4&gt;AT$2,"",IF($H89&lt;AT$2,"",IF($E89&gt;AT$2,"",IF($E89=AT$2,IF($I89=給与表!$J$12,給与表!$J$13,IF($I89=給与表!$K$12,給与表!$K$13,IF($I89=給与表!$L$12,給与表!$L$13,給与表!$M$13*AU89))),IF($E89&lt;AT$2,IF(AN89="",IF($I89=給与表!$J$12,SUMIFS(給与表!$P$13:$P$52,給与表!$B$13:$B$52,AT$2-$E89)+給与表!$J$10*(AT$2-給与表!$T$4+1),IF($I89=給与表!$K$12,SUMIFS(給与表!$Q$13:$Q$52,給与表!$B$13:$B$52,AT$2-$E89)+給与表!$K$10*(AT$2-給与表!$T$4+1),IF($I89=給与表!$L$12,SUMIFS(給与表!$R$13:$R$52,給与表!$B$13:$B$52,AT$2-$E89)+給与表!$L$10*(AT$2-給与表!$T$4+1),(SUMIFS(給与表!$S$13:$S$52,給与表!$B$13:$B$52,AT$2-$E89)+給与表!$M$10*(AT$2-給与表!$T$4+1))*AU89))),IF($I89=給与表!$J$12,AN89+給与表!$J$10*(AT$2-給与表!$T$4+1),IF($I89=給与表!$K$12,AN89+給与表!$K$10*(AT$2-給与表!$T$4+1),IF($I89=給与表!$L$12,AN89+給与表!$L$10*(AT$2-給与表!$T$4+1),(AN89/AO89+給与表!$M$10)*AU89)))))))))</f>
        <v/>
      </c>
      <c r="AU89" s="392"/>
      <c r="AV89" s="357"/>
      <c r="AW89" s="357"/>
      <c r="AX89" s="357"/>
      <c r="AY89" s="227" t="str">
        <f t="shared" si="19"/>
        <v/>
      </c>
      <c r="AZ89" s="224" t="str">
        <f>IF(給与表!$T$4&gt;AZ$2,"",IF($H89&lt;AZ$2,"",IF($E89&gt;AZ$2,"",IF($E89=AZ$2,IF($I89=給与表!$J$12,給与表!$J$13,IF($I89=給与表!$K$12,給与表!$K$13,IF($I89=給与表!$L$12,給与表!$L$13,給与表!$M$13*BA89))),IF($E89&lt;AZ$2,IF(AT89="",IF($I89=給与表!$J$12,SUMIFS(給与表!$P$13:$P$52,給与表!$B$13:$B$52,AZ$2-$E89)+給与表!$J$10*(AZ$2-給与表!$T$4+1),IF($I89=給与表!$K$12,SUMIFS(給与表!$Q$13:$Q$52,給与表!$B$13:$B$52,AZ$2-$E89)+給与表!$K$10*(AZ$2-給与表!$T$4+1),IF($I89=給与表!$L$12,SUMIFS(給与表!$R$13:$R$52,給与表!$B$13:$B$52,AZ$2-$E89)+給与表!$L$10*(AZ$2-給与表!$T$4+1),(SUMIFS(給与表!$S$13:$S$52,給与表!$B$13:$B$52,AZ$2-$E89)+給与表!$M$10*(AZ$2-給与表!$T$4+1))*BA89))),IF($I89=給与表!$J$12,AT89+給与表!$J$10*(AZ$2-給与表!$T$4+1),IF($I89=給与表!$K$12,AT89+給与表!$K$10*(AZ$2-給与表!$T$4+1),IF($I89=給与表!$L$12,AT89+給与表!$L$10*(AZ$2-給与表!$T$4+1),(AT89/AU89+給与表!$M$10)*BA89)))))))))</f>
        <v/>
      </c>
      <c r="BA89" s="392"/>
      <c r="BB89" s="357"/>
      <c r="BC89" s="357"/>
      <c r="BD89" s="357"/>
      <c r="BE89" s="227" t="str">
        <f t="shared" si="20"/>
        <v/>
      </c>
      <c r="BF89" s="224" t="str">
        <f>IF(給与表!$T$4&gt;BF$2,"",IF($H89&lt;BF$2,"",IF($E89&gt;BF$2,"",IF($E89=BF$2,IF($I89=給与表!$J$12,給与表!$J$13,IF($I89=給与表!$K$12,給与表!$K$13,IF($I89=給与表!$L$12,給与表!$L$13,給与表!$M$13*BG89))),IF($E89&lt;BF$2,IF(AZ89="",IF($I89=給与表!$J$12,SUMIFS(給与表!$P$13:$P$52,給与表!$B$13:$B$52,BF$2-$E89)+給与表!$J$10*(BF$2-給与表!$T$4+1),IF($I89=給与表!$K$12,SUMIFS(給与表!$Q$13:$Q$52,給与表!$B$13:$B$52,BF$2-$E89)+給与表!$K$10*(BF$2-給与表!$T$4+1),IF($I89=給与表!$L$12,SUMIFS(給与表!$R$13:$R$52,給与表!$B$13:$B$52,BF$2-$E89)+給与表!$L$10*(BF$2-給与表!$T$4+1),(SUMIFS(給与表!$S$13:$S$52,給与表!$B$13:$B$52,BF$2-$E89)+給与表!$M$10*(BF$2-給与表!$T$4+1))*BG89))),IF($I89=給与表!$J$12,AZ89+給与表!$J$10*(BF$2-給与表!$T$4+1),IF($I89=給与表!$K$12,AZ89+給与表!$K$10*(BF$2-給与表!$T$4+1),IF($I89=給与表!$L$12,AZ89+給与表!$L$10*(BF$2-給与表!$T$4+1),(AZ89/BA89+給与表!$M$10)*BG89)))))))))</f>
        <v/>
      </c>
      <c r="BG89" s="392"/>
      <c r="BH89" s="357"/>
      <c r="BI89" s="357"/>
      <c r="BJ89" s="357"/>
      <c r="BK89" s="227" t="str">
        <f t="shared" si="21"/>
        <v/>
      </c>
      <c r="BL89" s="224" t="str">
        <f>IF(給与表!$T$4&gt;BL$2,"",IF($H89&lt;BL$2,"",IF($E89&gt;BL$2,"",IF($E89=BL$2,IF($I89=給与表!$J$12,給与表!$J$13,IF($I89=給与表!$K$12,給与表!$K$13,IF($I89=給与表!$L$12,給与表!$L$13,給与表!$M$13*BM89))),IF($E89&lt;BL$2,IF(BF89="",IF($I89=給与表!$J$12,SUMIFS(給与表!$P$13:$P$52,給与表!$B$13:$B$52,BL$2-$E89)+給与表!$J$10*(BL$2-給与表!$T$4+1),IF($I89=給与表!$K$12,SUMIFS(給与表!$Q$13:$Q$52,給与表!$B$13:$B$52,BL$2-$E89)+給与表!$K$10*(BL$2-給与表!$T$4+1),IF($I89=給与表!$L$12,SUMIFS(給与表!$R$13:$R$52,給与表!$B$13:$B$52,BL$2-$E89)+給与表!$L$10*(BL$2-給与表!$T$4+1),(SUMIFS(給与表!$S$13:$S$52,給与表!$B$13:$B$52,BL$2-$E89)+給与表!$M$10*(BL$2-給与表!$T$4+1))*BM89))),IF($I89=給与表!$J$12,BF89+給与表!$J$10*(BL$2-給与表!$T$4+1),IF($I89=給与表!$K$12,BF89+給与表!$K$10*(BL$2-給与表!$T$4+1),IF($I89=給与表!$L$12,BF89+給与表!$L$10*(BL$2-給与表!$T$4+1),(BF89/BG89+給与表!$M$10)*BM89)))))))))</f>
        <v/>
      </c>
      <c r="BM89" s="392"/>
      <c r="BN89" s="357"/>
      <c r="BO89" s="357"/>
      <c r="BP89" s="357"/>
      <c r="BQ89" s="227" t="str">
        <f t="shared" si="22"/>
        <v/>
      </c>
    </row>
    <row r="90" spans="1:69">
      <c r="A90" s="20">
        <f t="shared" ref="A90" si="30">A89+1</f>
        <v>85</v>
      </c>
      <c r="B90" s="359"/>
      <c r="C90" s="359"/>
      <c r="D90" s="359"/>
      <c r="E90" s="6" t="str">
        <f t="shared" si="23"/>
        <v/>
      </c>
      <c r="F90" s="359"/>
      <c r="G90" s="359"/>
      <c r="H90" s="6" t="str">
        <f t="shared" si="24"/>
        <v/>
      </c>
      <c r="I90" s="361"/>
      <c r="J90" s="224" t="str">
        <f>IF(給与表!$T$4&gt;J$2,"",IF($H90&lt;J$2,"",IF($E90&gt;J$2,"",IF($E90=J$2,IF($I90=給与表!$J$12,給与表!$J$13,IF($I90=給与表!$K$12,給与表!$K$13,IF($I90=給与表!$L$12,給与表!$L$13,給与表!$M$13*K90))),IF($E90&lt;J$2,IF($I90=給与表!$J$12,SUMIFS(給与表!$P$13:$P$52,給与表!$B$13:$B$52,J$2-$E90)+給与表!$J$10*(J$2-給与表!$T$4+1),IF($I90=給与表!$K$12,SUMIFS(給与表!$Q$13:$Q$52,給与表!$B$13:$B$52,J$2-$E90)+給与表!$K$10*(J$2-給与表!$T$4+1),IF($I90=給与表!$L$12,SUMIFS(給与表!$R$13:$R$52,給与表!$B$13:$B$52,J$2-$E90)+給与表!$L$10*(J$2-給与表!$T$4+1),(SUMIFS(給与表!$S$13:$S$52,給与表!$B$13:$B$52,J$2-$E90)+給与表!$M$10*(J$2-給与表!$T$4+1))*K90))))))))</f>
        <v/>
      </c>
      <c r="K90" s="392"/>
      <c r="L90" s="357"/>
      <c r="M90" s="357"/>
      <c r="N90" s="357"/>
      <c r="O90" s="227" t="str">
        <f t="shared" si="13"/>
        <v/>
      </c>
      <c r="P90" s="224" t="str">
        <f>IF(給与表!$T$4&gt;P$2,"",IF($H90&lt;P$2,"",IF($E90&gt;P$2,"",IF($E90=P$2,IF($I90=給与表!$J$12,給与表!$J$13,IF($I90=給与表!$K$12,給与表!$K$13,IF($I90=給与表!$L$12,給与表!$L$13,給与表!$M$13*Q90))),IF($E90&lt;P$2,IF(J90="",IF($I90=給与表!$J$12,SUMIFS(給与表!$P$13:$P$52,給与表!$B$13:$B$52,P$2-$E90)+給与表!$J$10*(P$2-給与表!$T$4+1),IF($I90=給与表!$K$12,SUMIFS(給与表!$Q$13:$Q$52,給与表!$B$13:$B$52,P$2-$E90)+給与表!$K$10*(P$2-給与表!$T$4+1),IF($I90=給与表!$L$12,SUMIFS(給与表!$R$13:$R$52,給与表!$B$13:$B$52,P$2-$E90)+給与表!$L$10*(P$2-給与表!$T$4+1),(SUMIFS(給与表!$S$13:$S$52,給与表!$B$13:$B$52,P$2-$E90)+給与表!$M$10*(P$2-給与表!$T$4+1))*Q90))),IF($I90=給与表!$J$12,J90+給与表!$J$10*(P$2-給与表!$T$4+1),IF($I90=給与表!$K$12,J90+給与表!$K$10*(P$2-給与表!$T$4+1),IF($I90=給与表!$L$12,J90+給与表!$L$10*(P$2-給与表!$T$4+1),(J90/K90+給与表!$M$10)*Q90)))))))))</f>
        <v/>
      </c>
      <c r="Q90" s="392"/>
      <c r="R90" s="357"/>
      <c r="S90" s="357"/>
      <c r="T90" s="357"/>
      <c r="U90" s="227" t="str">
        <f t="shared" si="14"/>
        <v/>
      </c>
      <c r="V90" s="224" t="str">
        <f>IF(給与表!$T$4&gt;V$2,"",IF($H90&lt;V$2,"",IF($E90&gt;V$2,"",IF($E90=V$2,IF($I90=給与表!$J$12,給与表!$J$13,IF($I90=給与表!$K$12,給与表!$K$13,IF($I90=給与表!$L$12,給与表!$L$13,給与表!$M$13*W90))),IF($E90&lt;V$2,IF(P90="",IF($I90=給与表!$J$12,SUMIFS(給与表!$P$13:$P$52,給与表!$B$13:$B$52,V$2-$E90)+給与表!$J$10*(V$2-給与表!$T$4+1),IF($I90=給与表!$K$12,SUMIFS(給与表!$Q$13:$Q$52,給与表!$B$13:$B$52,V$2-$E90)+給与表!$K$10*(V$2-給与表!$T$4+1),IF($I90=給与表!$L$12,SUMIFS(給与表!$R$13:$R$52,給与表!$B$13:$B$52,V$2-$E90)+給与表!$L$10*(V$2-給与表!$T$4+1),(SUMIFS(給与表!$S$13:$S$52,給与表!$B$13:$B$52,V$2-$E90)+給与表!$M$10*(V$2-給与表!$T$4+1))*W90))),IF($I90=給与表!$J$12,P90+給与表!$J$10*(V$2-給与表!$T$4+1),IF($I90=給与表!$K$12,P90+給与表!$K$10*(V$2-給与表!$T$4+1),IF($I90=給与表!$L$12,P90+給与表!$L$10*(V$2-給与表!$T$4+1),(P90/Q90+給与表!$M$10)*W90)))))))))</f>
        <v/>
      </c>
      <c r="W90" s="392"/>
      <c r="X90" s="357"/>
      <c r="Y90" s="357"/>
      <c r="Z90" s="357"/>
      <c r="AA90" s="227" t="str">
        <f t="shared" si="15"/>
        <v/>
      </c>
      <c r="AB90" s="224" t="str">
        <f>IF(給与表!$T$4&gt;AB$2,"",IF($H90&lt;AB$2,"",IF($E90&gt;AB$2,"",IF($E90=AB$2,IF($I90=給与表!$J$12,給与表!$J$13,IF($I90=給与表!$K$12,給与表!$K$13,IF($I90=給与表!$L$12,給与表!$L$13,給与表!$M$13*AC90))),IF($E90&lt;AB$2,IF(V90="",IF($I90=給与表!$J$12,SUMIFS(給与表!$P$13:$P$52,給与表!$B$13:$B$52,AB$2-$E90)+給与表!$J$10*(AB$2-給与表!$T$4+1),IF($I90=給与表!$K$12,SUMIFS(給与表!$Q$13:$Q$52,給与表!$B$13:$B$52,AB$2-$E90)+給与表!$K$10*(AB$2-給与表!$T$4+1),IF($I90=給与表!$L$12,SUMIFS(給与表!$R$13:$R$52,給与表!$B$13:$B$52,AB$2-$E90)+給与表!$L$10*(AB$2-給与表!$T$4+1),(SUMIFS(給与表!$S$13:$S$52,給与表!$B$13:$B$52,AB$2-$E90)+給与表!$M$10*(AB$2-給与表!$T$4+1))*AC90))),IF($I90=給与表!$J$12,V90+給与表!$J$10*(AB$2-給与表!$T$4+1),IF($I90=給与表!$K$12,V90+給与表!$K$10*(AB$2-給与表!$T$4+1),IF($I90=給与表!$L$12,V90+給与表!$L$10*(AB$2-給与表!$T$4+1),(V90/W90+給与表!$M$10)*AC90)))))))))</f>
        <v/>
      </c>
      <c r="AC90" s="392"/>
      <c r="AD90" s="357"/>
      <c r="AE90" s="357"/>
      <c r="AF90" s="357"/>
      <c r="AG90" s="227" t="str">
        <f t="shared" si="16"/>
        <v/>
      </c>
      <c r="AH90" s="224" t="str">
        <f>IF(給与表!$T$4&gt;AH$2,"",IF($H90&lt;AH$2,"",IF($E90&gt;AH$2,"",IF($E90=AH$2,IF($I90=給与表!$J$12,給与表!$J$13,IF($I90=給与表!$K$12,給与表!$K$13,IF($I90=給与表!$L$12,給与表!$L$13,給与表!$M$13*AI90))),IF($E90&lt;AH$2,IF(AB90="",IF($I90=給与表!$J$12,SUMIFS(給与表!$P$13:$P$52,給与表!$B$13:$B$52,AH$2-$E90)+給与表!$J$10*(AH$2-給与表!$T$4+1),IF($I90=給与表!$K$12,SUMIFS(給与表!$Q$13:$Q$52,給与表!$B$13:$B$52,AH$2-$E90)+給与表!$K$10*(AH$2-給与表!$T$4+1),IF($I90=給与表!$L$12,SUMIFS(給与表!$R$13:$R$52,給与表!$B$13:$B$52,AH$2-$E90)+給与表!$L$10*(AH$2-給与表!$T$4+1),(SUMIFS(給与表!$S$13:$S$52,給与表!$B$13:$B$52,AH$2-$E90)+給与表!$M$10*(AH$2-給与表!$T$4+1))*AI90))),IF($I90=給与表!$J$12,AB90+給与表!$J$10*(AH$2-給与表!$T$4+1),IF($I90=給与表!$K$12,AB90+給与表!$K$10*(AH$2-給与表!$T$4+1),IF($I90=給与表!$L$12,AB90+給与表!$L$10*(AH$2-給与表!$T$4+1),(AB90/AC90+給与表!$M$10)*AI90)))))))))</f>
        <v/>
      </c>
      <c r="AI90" s="392"/>
      <c r="AJ90" s="357"/>
      <c r="AK90" s="357"/>
      <c r="AL90" s="357"/>
      <c r="AM90" s="227" t="str">
        <f t="shared" si="17"/>
        <v/>
      </c>
      <c r="AN90" s="224" t="str">
        <f>IF(給与表!$T$4&gt;AN$2,"",IF($H90&lt;AN$2,"",IF($E90&gt;AN$2,"",IF($E90=AN$2,IF($I90=給与表!$J$12,給与表!$J$13,IF($I90=給与表!$K$12,給与表!$K$13,IF($I90=給与表!$L$12,給与表!$L$13,給与表!$M$13*AO90))),IF($E90&lt;AN$2,IF(AH90="",IF($I90=給与表!$J$12,SUMIFS(給与表!$P$13:$P$52,給与表!$B$13:$B$52,AN$2-$E90)+給与表!$J$10*(AN$2-給与表!$T$4+1),IF($I90=給与表!$K$12,SUMIFS(給与表!$Q$13:$Q$52,給与表!$B$13:$B$52,AN$2-$E90)+給与表!$K$10*(AN$2-給与表!$T$4+1),IF($I90=給与表!$L$12,SUMIFS(給与表!$R$13:$R$52,給与表!$B$13:$B$52,AN$2-$E90)+給与表!$L$10*(AN$2-給与表!$T$4+1),(SUMIFS(給与表!$S$13:$S$52,給与表!$B$13:$B$52,AN$2-$E90)+給与表!$M$10*(AN$2-給与表!$T$4+1))*AO90))),IF($I90=給与表!$J$12,AH90+給与表!$J$10*(AN$2-給与表!$T$4+1),IF($I90=給与表!$K$12,AH90+給与表!$K$10*(AN$2-給与表!$T$4+1),IF($I90=給与表!$L$12,AH90+給与表!$L$10*(AN$2-給与表!$T$4+1),(AH90/AI90+給与表!$M$10)*AO90)))))))))</f>
        <v/>
      </c>
      <c r="AO90" s="392"/>
      <c r="AP90" s="357"/>
      <c r="AQ90" s="357"/>
      <c r="AR90" s="357"/>
      <c r="AS90" s="227" t="str">
        <f t="shared" si="18"/>
        <v/>
      </c>
      <c r="AT90" s="224" t="str">
        <f>IF(給与表!$T$4&gt;AT$2,"",IF($H90&lt;AT$2,"",IF($E90&gt;AT$2,"",IF($E90=AT$2,IF($I90=給与表!$J$12,給与表!$J$13,IF($I90=給与表!$K$12,給与表!$K$13,IF($I90=給与表!$L$12,給与表!$L$13,給与表!$M$13*AU90))),IF($E90&lt;AT$2,IF(AN90="",IF($I90=給与表!$J$12,SUMIFS(給与表!$P$13:$P$52,給与表!$B$13:$B$52,AT$2-$E90)+給与表!$J$10*(AT$2-給与表!$T$4+1),IF($I90=給与表!$K$12,SUMIFS(給与表!$Q$13:$Q$52,給与表!$B$13:$B$52,AT$2-$E90)+給与表!$K$10*(AT$2-給与表!$T$4+1),IF($I90=給与表!$L$12,SUMIFS(給与表!$R$13:$R$52,給与表!$B$13:$B$52,AT$2-$E90)+給与表!$L$10*(AT$2-給与表!$T$4+1),(SUMIFS(給与表!$S$13:$S$52,給与表!$B$13:$B$52,AT$2-$E90)+給与表!$M$10*(AT$2-給与表!$T$4+1))*AU90))),IF($I90=給与表!$J$12,AN90+給与表!$J$10*(AT$2-給与表!$T$4+1),IF($I90=給与表!$K$12,AN90+給与表!$K$10*(AT$2-給与表!$T$4+1),IF($I90=給与表!$L$12,AN90+給与表!$L$10*(AT$2-給与表!$T$4+1),(AN90/AO90+給与表!$M$10)*AU90)))))))))</f>
        <v/>
      </c>
      <c r="AU90" s="392"/>
      <c r="AV90" s="357"/>
      <c r="AW90" s="357"/>
      <c r="AX90" s="357"/>
      <c r="AY90" s="227" t="str">
        <f t="shared" si="19"/>
        <v/>
      </c>
      <c r="AZ90" s="224" t="str">
        <f>IF(給与表!$T$4&gt;AZ$2,"",IF($H90&lt;AZ$2,"",IF($E90&gt;AZ$2,"",IF($E90=AZ$2,IF($I90=給与表!$J$12,給与表!$J$13,IF($I90=給与表!$K$12,給与表!$K$13,IF($I90=給与表!$L$12,給与表!$L$13,給与表!$M$13*BA90))),IF($E90&lt;AZ$2,IF(AT90="",IF($I90=給与表!$J$12,SUMIFS(給与表!$P$13:$P$52,給与表!$B$13:$B$52,AZ$2-$E90)+給与表!$J$10*(AZ$2-給与表!$T$4+1),IF($I90=給与表!$K$12,SUMIFS(給与表!$Q$13:$Q$52,給与表!$B$13:$B$52,AZ$2-$E90)+給与表!$K$10*(AZ$2-給与表!$T$4+1),IF($I90=給与表!$L$12,SUMIFS(給与表!$R$13:$R$52,給与表!$B$13:$B$52,AZ$2-$E90)+給与表!$L$10*(AZ$2-給与表!$T$4+1),(SUMIFS(給与表!$S$13:$S$52,給与表!$B$13:$B$52,AZ$2-$E90)+給与表!$M$10*(AZ$2-給与表!$T$4+1))*BA90))),IF($I90=給与表!$J$12,AT90+給与表!$J$10*(AZ$2-給与表!$T$4+1),IF($I90=給与表!$K$12,AT90+給与表!$K$10*(AZ$2-給与表!$T$4+1),IF($I90=給与表!$L$12,AT90+給与表!$L$10*(AZ$2-給与表!$T$4+1),(AT90/AU90+給与表!$M$10)*BA90)))))))))</f>
        <v/>
      </c>
      <c r="BA90" s="392"/>
      <c r="BB90" s="357"/>
      <c r="BC90" s="357"/>
      <c r="BD90" s="357"/>
      <c r="BE90" s="227" t="str">
        <f t="shared" si="20"/>
        <v/>
      </c>
      <c r="BF90" s="224" t="str">
        <f>IF(給与表!$T$4&gt;BF$2,"",IF($H90&lt;BF$2,"",IF($E90&gt;BF$2,"",IF($E90=BF$2,IF($I90=給与表!$J$12,給与表!$J$13,IF($I90=給与表!$K$12,給与表!$K$13,IF($I90=給与表!$L$12,給与表!$L$13,給与表!$M$13*BG90))),IF($E90&lt;BF$2,IF(AZ90="",IF($I90=給与表!$J$12,SUMIFS(給与表!$P$13:$P$52,給与表!$B$13:$B$52,BF$2-$E90)+給与表!$J$10*(BF$2-給与表!$T$4+1),IF($I90=給与表!$K$12,SUMIFS(給与表!$Q$13:$Q$52,給与表!$B$13:$B$52,BF$2-$E90)+給与表!$K$10*(BF$2-給与表!$T$4+1),IF($I90=給与表!$L$12,SUMIFS(給与表!$R$13:$R$52,給与表!$B$13:$B$52,BF$2-$E90)+給与表!$L$10*(BF$2-給与表!$T$4+1),(SUMIFS(給与表!$S$13:$S$52,給与表!$B$13:$B$52,BF$2-$E90)+給与表!$M$10*(BF$2-給与表!$T$4+1))*BG90))),IF($I90=給与表!$J$12,AZ90+給与表!$J$10*(BF$2-給与表!$T$4+1),IF($I90=給与表!$K$12,AZ90+給与表!$K$10*(BF$2-給与表!$T$4+1),IF($I90=給与表!$L$12,AZ90+給与表!$L$10*(BF$2-給与表!$T$4+1),(AZ90/BA90+給与表!$M$10)*BG90)))))))))</f>
        <v/>
      </c>
      <c r="BG90" s="392"/>
      <c r="BH90" s="357"/>
      <c r="BI90" s="357"/>
      <c r="BJ90" s="357"/>
      <c r="BK90" s="227" t="str">
        <f t="shared" si="21"/>
        <v/>
      </c>
      <c r="BL90" s="224" t="str">
        <f>IF(給与表!$T$4&gt;BL$2,"",IF($H90&lt;BL$2,"",IF($E90&gt;BL$2,"",IF($E90=BL$2,IF($I90=給与表!$J$12,給与表!$J$13,IF($I90=給与表!$K$12,給与表!$K$13,IF($I90=給与表!$L$12,給与表!$L$13,給与表!$M$13*BM90))),IF($E90&lt;BL$2,IF(BF90="",IF($I90=給与表!$J$12,SUMIFS(給与表!$P$13:$P$52,給与表!$B$13:$B$52,BL$2-$E90)+給与表!$J$10*(BL$2-給与表!$T$4+1),IF($I90=給与表!$K$12,SUMIFS(給与表!$Q$13:$Q$52,給与表!$B$13:$B$52,BL$2-$E90)+給与表!$K$10*(BL$2-給与表!$T$4+1),IF($I90=給与表!$L$12,SUMIFS(給与表!$R$13:$R$52,給与表!$B$13:$B$52,BL$2-$E90)+給与表!$L$10*(BL$2-給与表!$T$4+1),(SUMIFS(給与表!$S$13:$S$52,給与表!$B$13:$B$52,BL$2-$E90)+給与表!$M$10*(BL$2-給与表!$T$4+1))*BM90))),IF($I90=給与表!$J$12,BF90+給与表!$J$10*(BL$2-給与表!$T$4+1),IF($I90=給与表!$K$12,BF90+給与表!$K$10*(BL$2-給与表!$T$4+1),IF($I90=給与表!$L$12,BF90+給与表!$L$10*(BL$2-給与表!$T$4+1),(BF90/BG90+給与表!$M$10)*BM90)))))))))</f>
        <v/>
      </c>
      <c r="BM90" s="392"/>
      <c r="BN90" s="357"/>
      <c r="BO90" s="357"/>
      <c r="BP90" s="357"/>
      <c r="BQ90" s="227" t="str">
        <f t="shared" si="22"/>
        <v/>
      </c>
    </row>
    <row r="91" spans="1:69">
      <c r="A91" s="20">
        <f t="shared" ref="A91" si="31">A90+1</f>
        <v>86</v>
      </c>
      <c r="B91" s="359"/>
      <c r="C91" s="359"/>
      <c r="D91" s="359"/>
      <c r="E91" s="6" t="str">
        <f t="shared" si="23"/>
        <v/>
      </c>
      <c r="F91" s="359"/>
      <c r="G91" s="359"/>
      <c r="H91" s="6" t="str">
        <f t="shared" si="24"/>
        <v/>
      </c>
      <c r="I91" s="361"/>
      <c r="J91" s="224" t="str">
        <f>IF(給与表!$T$4&gt;J$2,"",IF($H91&lt;J$2,"",IF($E91&gt;J$2,"",IF($E91=J$2,IF($I91=給与表!$J$12,給与表!$J$13,IF($I91=給与表!$K$12,給与表!$K$13,IF($I91=給与表!$L$12,給与表!$L$13,給与表!$M$13*K91))),IF($E91&lt;J$2,IF($I91=給与表!$J$12,SUMIFS(給与表!$P$13:$P$52,給与表!$B$13:$B$52,J$2-$E91)+給与表!$J$10*(J$2-給与表!$T$4+1),IF($I91=給与表!$K$12,SUMIFS(給与表!$Q$13:$Q$52,給与表!$B$13:$B$52,J$2-$E91)+給与表!$K$10*(J$2-給与表!$T$4+1),IF($I91=給与表!$L$12,SUMIFS(給与表!$R$13:$R$52,給与表!$B$13:$B$52,J$2-$E91)+給与表!$L$10*(J$2-給与表!$T$4+1),(SUMIFS(給与表!$S$13:$S$52,給与表!$B$13:$B$52,J$2-$E91)+給与表!$M$10*(J$2-給与表!$T$4+1))*K91))))))))</f>
        <v/>
      </c>
      <c r="K91" s="392"/>
      <c r="L91" s="357"/>
      <c r="M91" s="357"/>
      <c r="N91" s="357"/>
      <c r="O91" s="227" t="str">
        <f t="shared" si="13"/>
        <v/>
      </c>
      <c r="P91" s="224" t="str">
        <f>IF(給与表!$T$4&gt;P$2,"",IF($H91&lt;P$2,"",IF($E91&gt;P$2,"",IF($E91=P$2,IF($I91=給与表!$J$12,給与表!$J$13,IF($I91=給与表!$K$12,給与表!$K$13,IF($I91=給与表!$L$12,給与表!$L$13,給与表!$M$13*Q91))),IF($E91&lt;P$2,IF(J91="",IF($I91=給与表!$J$12,SUMIFS(給与表!$P$13:$P$52,給与表!$B$13:$B$52,P$2-$E91)+給与表!$J$10*(P$2-給与表!$T$4+1),IF($I91=給与表!$K$12,SUMIFS(給与表!$Q$13:$Q$52,給与表!$B$13:$B$52,P$2-$E91)+給与表!$K$10*(P$2-給与表!$T$4+1),IF($I91=給与表!$L$12,SUMIFS(給与表!$R$13:$R$52,給与表!$B$13:$B$52,P$2-$E91)+給与表!$L$10*(P$2-給与表!$T$4+1),(SUMIFS(給与表!$S$13:$S$52,給与表!$B$13:$B$52,P$2-$E91)+給与表!$M$10*(P$2-給与表!$T$4+1))*Q91))),IF($I91=給与表!$J$12,J91+給与表!$J$10*(P$2-給与表!$T$4+1),IF($I91=給与表!$K$12,J91+給与表!$K$10*(P$2-給与表!$T$4+1),IF($I91=給与表!$L$12,J91+給与表!$L$10*(P$2-給与表!$T$4+1),(J91/K91+給与表!$M$10)*Q91)))))))))</f>
        <v/>
      </c>
      <c r="Q91" s="392"/>
      <c r="R91" s="357"/>
      <c r="S91" s="357"/>
      <c r="T91" s="357"/>
      <c r="U91" s="227" t="str">
        <f t="shared" si="14"/>
        <v/>
      </c>
      <c r="V91" s="224" t="str">
        <f>IF(給与表!$T$4&gt;V$2,"",IF($H91&lt;V$2,"",IF($E91&gt;V$2,"",IF($E91=V$2,IF($I91=給与表!$J$12,給与表!$J$13,IF($I91=給与表!$K$12,給与表!$K$13,IF($I91=給与表!$L$12,給与表!$L$13,給与表!$M$13*W91))),IF($E91&lt;V$2,IF(P91="",IF($I91=給与表!$J$12,SUMIFS(給与表!$P$13:$P$52,給与表!$B$13:$B$52,V$2-$E91)+給与表!$J$10*(V$2-給与表!$T$4+1),IF($I91=給与表!$K$12,SUMIFS(給与表!$Q$13:$Q$52,給与表!$B$13:$B$52,V$2-$E91)+給与表!$K$10*(V$2-給与表!$T$4+1),IF($I91=給与表!$L$12,SUMIFS(給与表!$R$13:$R$52,給与表!$B$13:$B$52,V$2-$E91)+給与表!$L$10*(V$2-給与表!$T$4+1),(SUMIFS(給与表!$S$13:$S$52,給与表!$B$13:$B$52,V$2-$E91)+給与表!$M$10*(V$2-給与表!$T$4+1))*W91))),IF($I91=給与表!$J$12,P91+給与表!$J$10*(V$2-給与表!$T$4+1),IF($I91=給与表!$K$12,P91+給与表!$K$10*(V$2-給与表!$T$4+1),IF($I91=給与表!$L$12,P91+給与表!$L$10*(V$2-給与表!$T$4+1),(P91/Q91+給与表!$M$10)*W91)))))))))</f>
        <v/>
      </c>
      <c r="W91" s="392"/>
      <c r="X91" s="357"/>
      <c r="Y91" s="357"/>
      <c r="Z91" s="357"/>
      <c r="AA91" s="227" t="str">
        <f t="shared" si="15"/>
        <v/>
      </c>
      <c r="AB91" s="224" t="str">
        <f>IF(給与表!$T$4&gt;AB$2,"",IF($H91&lt;AB$2,"",IF($E91&gt;AB$2,"",IF($E91=AB$2,IF($I91=給与表!$J$12,給与表!$J$13,IF($I91=給与表!$K$12,給与表!$K$13,IF($I91=給与表!$L$12,給与表!$L$13,給与表!$M$13*AC91))),IF($E91&lt;AB$2,IF(V91="",IF($I91=給与表!$J$12,SUMIFS(給与表!$P$13:$P$52,給与表!$B$13:$B$52,AB$2-$E91)+給与表!$J$10*(AB$2-給与表!$T$4+1),IF($I91=給与表!$K$12,SUMIFS(給与表!$Q$13:$Q$52,給与表!$B$13:$B$52,AB$2-$E91)+給与表!$K$10*(AB$2-給与表!$T$4+1),IF($I91=給与表!$L$12,SUMIFS(給与表!$R$13:$R$52,給与表!$B$13:$B$52,AB$2-$E91)+給与表!$L$10*(AB$2-給与表!$T$4+1),(SUMIFS(給与表!$S$13:$S$52,給与表!$B$13:$B$52,AB$2-$E91)+給与表!$M$10*(AB$2-給与表!$T$4+1))*AC91))),IF($I91=給与表!$J$12,V91+給与表!$J$10*(AB$2-給与表!$T$4+1),IF($I91=給与表!$K$12,V91+給与表!$K$10*(AB$2-給与表!$T$4+1),IF($I91=給与表!$L$12,V91+給与表!$L$10*(AB$2-給与表!$T$4+1),(V91/W91+給与表!$M$10)*AC91)))))))))</f>
        <v/>
      </c>
      <c r="AC91" s="392"/>
      <c r="AD91" s="357"/>
      <c r="AE91" s="357"/>
      <c r="AF91" s="357"/>
      <c r="AG91" s="227" t="str">
        <f t="shared" si="16"/>
        <v/>
      </c>
      <c r="AH91" s="224" t="str">
        <f>IF(給与表!$T$4&gt;AH$2,"",IF($H91&lt;AH$2,"",IF($E91&gt;AH$2,"",IF($E91=AH$2,IF($I91=給与表!$J$12,給与表!$J$13,IF($I91=給与表!$K$12,給与表!$K$13,IF($I91=給与表!$L$12,給与表!$L$13,給与表!$M$13*AI91))),IF($E91&lt;AH$2,IF(AB91="",IF($I91=給与表!$J$12,SUMIFS(給与表!$P$13:$P$52,給与表!$B$13:$B$52,AH$2-$E91)+給与表!$J$10*(AH$2-給与表!$T$4+1),IF($I91=給与表!$K$12,SUMIFS(給与表!$Q$13:$Q$52,給与表!$B$13:$B$52,AH$2-$E91)+給与表!$K$10*(AH$2-給与表!$T$4+1),IF($I91=給与表!$L$12,SUMIFS(給与表!$R$13:$R$52,給与表!$B$13:$B$52,AH$2-$E91)+給与表!$L$10*(AH$2-給与表!$T$4+1),(SUMIFS(給与表!$S$13:$S$52,給与表!$B$13:$B$52,AH$2-$E91)+給与表!$M$10*(AH$2-給与表!$T$4+1))*AI91))),IF($I91=給与表!$J$12,AB91+給与表!$J$10*(AH$2-給与表!$T$4+1),IF($I91=給与表!$K$12,AB91+給与表!$K$10*(AH$2-給与表!$T$4+1),IF($I91=給与表!$L$12,AB91+給与表!$L$10*(AH$2-給与表!$T$4+1),(AB91/AC91+給与表!$M$10)*AI91)))))))))</f>
        <v/>
      </c>
      <c r="AI91" s="392"/>
      <c r="AJ91" s="357"/>
      <c r="AK91" s="357"/>
      <c r="AL91" s="357"/>
      <c r="AM91" s="227" t="str">
        <f t="shared" si="17"/>
        <v/>
      </c>
      <c r="AN91" s="224" t="str">
        <f>IF(給与表!$T$4&gt;AN$2,"",IF($H91&lt;AN$2,"",IF($E91&gt;AN$2,"",IF($E91=AN$2,IF($I91=給与表!$J$12,給与表!$J$13,IF($I91=給与表!$K$12,給与表!$K$13,IF($I91=給与表!$L$12,給与表!$L$13,給与表!$M$13*AO91))),IF($E91&lt;AN$2,IF(AH91="",IF($I91=給与表!$J$12,SUMIFS(給与表!$P$13:$P$52,給与表!$B$13:$B$52,AN$2-$E91)+給与表!$J$10*(AN$2-給与表!$T$4+1),IF($I91=給与表!$K$12,SUMIFS(給与表!$Q$13:$Q$52,給与表!$B$13:$B$52,AN$2-$E91)+給与表!$K$10*(AN$2-給与表!$T$4+1),IF($I91=給与表!$L$12,SUMIFS(給与表!$R$13:$R$52,給与表!$B$13:$B$52,AN$2-$E91)+給与表!$L$10*(AN$2-給与表!$T$4+1),(SUMIFS(給与表!$S$13:$S$52,給与表!$B$13:$B$52,AN$2-$E91)+給与表!$M$10*(AN$2-給与表!$T$4+1))*AO91))),IF($I91=給与表!$J$12,AH91+給与表!$J$10*(AN$2-給与表!$T$4+1),IF($I91=給与表!$K$12,AH91+給与表!$K$10*(AN$2-給与表!$T$4+1),IF($I91=給与表!$L$12,AH91+給与表!$L$10*(AN$2-給与表!$T$4+1),(AH91/AI91+給与表!$M$10)*AO91)))))))))</f>
        <v/>
      </c>
      <c r="AO91" s="392"/>
      <c r="AP91" s="357"/>
      <c r="AQ91" s="357"/>
      <c r="AR91" s="357"/>
      <c r="AS91" s="227" t="str">
        <f t="shared" si="18"/>
        <v/>
      </c>
      <c r="AT91" s="224" t="str">
        <f>IF(給与表!$T$4&gt;AT$2,"",IF($H91&lt;AT$2,"",IF($E91&gt;AT$2,"",IF($E91=AT$2,IF($I91=給与表!$J$12,給与表!$J$13,IF($I91=給与表!$K$12,給与表!$K$13,IF($I91=給与表!$L$12,給与表!$L$13,給与表!$M$13*AU91))),IF($E91&lt;AT$2,IF(AN91="",IF($I91=給与表!$J$12,SUMIFS(給与表!$P$13:$P$52,給与表!$B$13:$B$52,AT$2-$E91)+給与表!$J$10*(AT$2-給与表!$T$4+1),IF($I91=給与表!$K$12,SUMIFS(給与表!$Q$13:$Q$52,給与表!$B$13:$B$52,AT$2-$E91)+給与表!$K$10*(AT$2-給与表!$T$4+1),IF($I91=給与表!$L$12,SUMIFS(給与表!$R$13:$R$52,給与表!$B$13:$B$52,AT$2-$E91)+給与表!$L$10*(AT$2-給与表!$T$4+1),(SUMIFS(給与表!$S$13:$S$52,給与表!$B$13:$B$52,AT$2-$E91)+給与表!$M$10*(AT$2-給与表!$T$4+1))*AU91))),IF($I91=給与表!$J$12,AN91+給与表!$J$10*(AT$2-給与表!$T$4+1),IF($I91=給与表!$K$12,AN91+給与表!$K$10*(AT$2-給与表!$T$4+1),IF($I91=給与表!$L$12,AN91+給与表!$L$10*(AT$2-給与表!$T$4+1),(AN91/AO91+給与表!$M$10)*AU91)))))))))</f>
        <v/>
      </c>
      <c r="AU91" s="392"/>
      <c r="AV91" s="357"/>
      <c r="AW91" s="357"/>
      <c r="AX91" s="357"/>
      <c r="AY91" s="227" t="str">
        <f t="shared" si="19"/>
        <v/>
      </c>
      <c r="AZ91" s="224" t="str">
        <f>IF(給与表!$T$4&gt;AZ$2,"",IF($H91&lt;AZ$2,"",IF($E91&gt;AZ$2,"",IF($E91=AZ$2,IF($I91=給与表!$J$12,給与表!$J$13,IF($I91=給与表!$K$12,給与表!$K$13,IF($I91=給与表!$L$12,給与表!$L$13,給与表!$M$13*BA91))),IF($E91&lt;AZ$2,IF(AT91="",IF($I91=給与表!$J$12,SUMIFS(給与表!$P$13:$P$52,給与表!$B$13:$B$52,AZ$2-$E91)+給与表!$J$10*(AZ$2-給与表!$T$4+1),IF($I91=給与表!$K$12,SUMIFS(給与表!$Q$13:$Q$52,給与表!$B$13:$B$52,AZ$2-$E91)+給与表!$K$10*(AZ$2-給与表!$T$4+1),IF($I91=給与表!$L$12,SUMIFS(給与表!$R$13:$R$52,給与表!$B$13:$B$52,AZ$2-$E91)+給与表!$L$10*(AZ$2-給与表!$T$4+1),(SUMIFS(給与表!$S$13:$S$52,給与表!$B$13:$B$52,AZ$2-$E91)+給与表!$M$10*(AZ$2-給与表!$T$4+1))*BA91))),IF($I91=給与表!$J$12,AT91+給与表!$J$10*(AZ$2-給与表!$T$4+1),IF($I91=給与表!$K$12,AT91+給与表!$K$10*(AZ$2-給与表!$T$4+1),IF($I91=給与表!$L$12,AT91+給与表!$L$10*(AZ$2-給与表!$T$4+1),(AT91/AU91+給与表!$M$10)*BA91)))))))))</f>
        <v/>
      </c>
      <c r="BA91" s="392"/>
      <c r="BB91" s="357"/>
      <c r="BC91" s="357"/>
      <c r="BD91" s="357"/>
      <c r="BE91" s="227" t="str">
        <f t="shared" si="20"/>
        <v/>
      </c>
      <c r="BF91" s="224" t="str">
        <f>IF(給与表!$T$4&gt;BF$2,"",IF($H91&lt;BF$2,"",IF($E91&gt;BF$2,"",IF($E91=BF$2,IF($I91=給与表!$J$12,給与表!$J$13,IF($I91=給与表!$K$12,給与表!$K$13,IF($I91=給与表!$L$12,給与表!$L$13,給与表!$M$13*BG91))),IF($E91&lt;BF$2,IF(AZ91="",IF($I91=給与表!$J$12,SUMIFS(給与表!$P$13:$P$52,給与表!$B$13:$B$52,BF$2-$E91)+給与表!$J$10*(BF$2-給与表!$T$4+1),IF($I91=給与表!$K$12,SUMIFS(給与表!$Q$13:$Q$52,給与表!$B$13:$B$52,BF$2-$E91)+給与表!$K$10*(BF$2-給与表!$T$4+1),IF($I91=給与表!$L$12,SUMIFS(給与表!$R$13:$R$52,給与表!$B$13:$B$52,BF$2-$E91)+給与表!$L$10*(BF$2-給与表!$T$4+1),(SUMIFS(給与表!$S$13:$S$52,給与表!$B$13:$B$52,BF$2-$E91)+給与表!$M$10*(BF$2-給与表!$T$4+1))*BG91))),IF($I91=給与表!$J$12,AZ91+給与表!$J$10*(BF$2-給与表!$T$4+1),IF($I91=給与表!$K$12,AZ91+給与表!$K$10*(BF$2-給与表!$T$4+1),IF($I91=給与表!$L$12,AZ91+給与表!$L$10*(BF$2-給与表!$T$4+1),(AZ91/BA91+給与表!$M$10)*BG91)))))))))</f>
        <v/>
      </c>
      <c r="BG91" s="392"/>
      <c r="BH91" s="357"/>
      <c r="BI91" s="357"/>
      <c r="BJ91" s="357"/>
      <c r="BK91" s="227" t="str">
        <f t="shared" si="21"/>
        <v/>
      </c>
      <c r="BL91" s="224" t="str">
        <f>IF(給与表!$T$4&gt;BL$2,"",IF($H91&lt;BL$2,"",IF($E91&gt;BL$2,"",IF($E91=BL$2,IF($I91=給与表!$J$12,給与表!$J$13,IF($I91=給与表!$K$12,給与表!$K$13,IF($I91=給与表!$L$12,給与表!$L$13,給与表!$M$13*BM91))),IF($E91&lt;BL$2,IF(BF91="",IF($I91=給与表!$J$12,SUMIFS(給与表!$P$13:$P$52,給与表!$B$13:$B$52,BL$2-$E91)+給与表!$J$10*(BL$2-給与表!$T$4+1),IF($I91=給与表!$K$12,SUMIFS(給与表!$Q$13:$Q$52,給与表!$B$13:$B$52,BL$2-$E91)+給与表!$K$10*(BL$2-給与表!$T$4+1),IF($I91=給与表!$L$12,SUMIFS(給与表!$R$13:$R$52,給与表!$B$13:$B$52,BL$2-$E91)+給与表!$L$10*(BL$2-給与表!$T$4+1),(SUMIFS(給与表!$S$13:$S$52,給与表!$B$13:$B$52,BL$2-$E91)+給与表!$M$10*(BL$2-給与表!$T$4+1))*BM91))),IF($I91=給与表!$J$12,BF91+給与表!$J$10*(BL$2-給与表!$T$4+1),IF($I91=給与表!$K$12,BF91+給与表!$K$10*(BL$2-給与表!$T$4+1),IF($I91=給与表!$L$12,BF91+給与表!$L$10*(BL$2-給与表!$T$4+1),(BF91/BG91+給与表!$M$10)*BM91)))))))))</f>
        <v/>
      </c>
      <c r="BM91" s="392"/>
      <c r="BN91" s="357"/>
      <c r="BO91" s="357"/>
      <c r="BP91" s="357"/>
      <c r="BQ91" s="227" t="str">
        <f t="shared" si="22"/>
        <v/>
      </c>
    </row>
    <row r="92" spans="1:69">
      <c r="A92" s="20">
        <f t="shared" ref="A92" si="32">A91+1</f>
        <v>87</v>
      </c>
      <c r="B92" s="359"/>
      <c r="C92" s="359"/>
      <c r="D92" s="359"/>
      <c r="E92" s="6" t="str">
        <f t="shared" si="23"/>
        <v/>
      </c>
      <c r="F92" s="359"/>
      <c r="G92" s="359"/>
      <c r="H92" s="6" t="str">
        <f t="shared" si="24"/>
        <v/>
      </c>
      <c r="I92" s="361"/>
      <c r="J92" s="224" t="str">
        <f>IF(給与表!$T$4&gt;J$2,"",IF($H92&lt;J$2,"",IF($E92&gt;J$2,"",IF($E92=J$2,IF($I92=給与表!$J$12,給与表!$J$13,IF($I92=給与表!$K$12,給与表!$K$13,IF($I92=給与表!$L$12,給与表!$L$13,給与表!$M$13*K92))),IF($E92&lt;J$2,IF($I92=給与表!$J$12,SUMIFS(給与表!$P$13:$P$52,給与表!$B$13:$B$52,J$2-$E92)+給与表!$J$10*(J$2-給与表!$T$4+1),IF($I92=給与表!$K$12,SUMIFS(給与表!$Q$13:$Q$52,給与表!$B$13:$B$52,J$2-$E92)+給与表!$K$10*(J$2-給与表!$T$4+1),IF($I92=給与表!$L$12,SUMIFS(給与表!$R$13:$R$52,給与表!$B$13:$B$52,J$2-$E92)+給与表!$L$10*(J$2-給与表!$T$4+1),(SUMIFS(給与表!$S$13:$S$52,給与表!$B$13:$B$52,J$2-$E92)+給与表!$M$10*(J$2-給与表!$T$4+1))*K92))))))))</f>
        <v/>
      </c>
      <c r="K92" s="392"/>
      <c r="L92" s="357"/>
      <c r="M92" s="357"/>
      <c r="N92" s="357"/>
      <c r="O92" s="227" t="str">
        <f t="shared" si="13"/>
        <v/>
      </c>
      <c r="P92" s="224" t="str">
        <f>IF(給与表!$T$4&gt;P$2,"",IF($H92&lt;P$2,"",IF($E92&gt;P$2,"",IF($E92=P$2,IF($I92=給与表!$J$12,給与表!$J$13,IF($I92=給与表!$K$12,給与表!$K$13,IF($I92=給与表!$L$12,給与表!$L$13,給与表!$M$13*Q92))),IF($E92&lt;P$2,IF(J92="",IF($I92=給与表!$J$12,SUMIFS(給与表!$P$13:$P$52,給与表!$B$13:$B$52,P$2-$E92)+給与表!$J$10*(P$2-給与表!$T$4+1),IF($I92=給与表!$K$12,SUMIFS(給与表!$Q$13:$Q$52,給与表!$B$13:$B$52,P$2-$E92)+給与表!$K$10*(P$2-給与表!$T$4+1),IF($I92=給与表!$L$12,SUMIFS(給与表!$R$13:$R$52,給与表!$B$13:$B$52,P$2-$E92)+給与表!$L$10*(P$2-給与表!$T$4+1),(SUMIFS(給与表!$S$13:$S$52,給与表!$B$13:$B$52,P$2-$E92)+給与表!$M$10*(P$2-給与表!$T$4+1))*Q92))),IF($I92=給与表!$J$12,J92+給与表!$J$10*(P$2-給与表!$T$4+1),IF($I92=給与表!$K$12,J92+給与表!$K$10*(P$2-給与表!$T$4+1),IF($I92=給与表!$L$12,J92+給与表!$L$10*(P$2-給与表!$T$4+1),(J92/K92+給与表!$M$10)*Q92)))))))))</f>
        <v/>
      </c>
      <c r="Q92" s="392"/>
      <c r="R92" s="357"/>
      <c r="S92" s="357"/>
      <c r="T92" s="357"/>
      <c r="U92" s="227" t="str">
        <f t="shared" si="14"/>
        <v/>
      </c>
      <c r="V92" s="224" t="str">
        <f>IF(給与表!$T$4&gt;V$2,"",IF($H92&lt;V$2,"",IF($E92&gt;V$2,"",IF($E92=V$2,IF($I92=給与表!$J$12,給与表!$J$13,IF($I92=給与表!$K$12,給与表!$K$13,IF($I92=給与表!$L$12,給与表!$L$13,給与表!$M$13*W92))),IF($E92&lt;V$2,IF(P92="",IF($I92=給与表!$J$12,SUMIFS(給与表!$P$13:$P$52,給与表!$B$13:$B$52,V$2-$E92)+給与表!$J$10*(V$2-給与表!$T$4+1),IF($I92=給与表!$K$12,SUMIFS(給与表!$Q$13:$Q$52,給与表!$B$13:$B$52,V$2-$E92)+給与表!$K$10*(V$2-給与表!$T$4+1),IF($I92=給与表!$L$12,SUMIFS(給与表!$R$13:$R$52,給与表!$B$13:$B$52,V$2-$E92)+給与表!$L$10*(V$2-給与表!$T$4+1),(SUMIFS(給与表!$S$13:$S$52,給与表!$B$13:$B$52,V$2-$E92)+給与表!$M$10*(V$2-給与表!$T$4+1))*W92))),IF($I92=給与表!$J$12,P92+給与表!$J$10*(V$2-給与表!$T$4+1),IF($I92=給与表!$K$12,P92+給与表!$K$10*(V$2-給与表!$T$4+1),IF($I92=給与表!$L$12,P92+給与表!$L$10*(V$2-給与表!$T$4+1),(P92/Q92+給与表!$M$10)*W92)))))))))</f>
        <v/>
      </c>
      <c r="W92" s="392"/>
      <c r="X92" s="357"/>
      <c r="Y92" s="357"/>
      <c r="Z92" s="357"/>
      <c r="AA92" s="227" t="str">
        <f t="shared" si="15"/>
        <v/>
      </c>
      <c r="AB92" s="224" t="str">
        <f>IF(給与表!$T$4&gt;AB$2,"",IF($H92&lt;AB$2,"",IF($E92&gt;AB$2,"",IF($E92=AB$2,IF($I92=給与表!$J$12,給与表!$J$13,IF($I92=給与表!$K$12,給与表!$K$13,IF($I92=給与表!$L$12,給与表!$L$13,給与表!$M$13*AC92))),IF($E92&lt;AB$2,IF(V92="",IF($I92=給与表!$J$12,SUMIFS(給与表!$P$13:$P$52,給与表!$B$13:$B$52,AB$2-$E92)+給与表!$J$10*(AB$2-給与表!$T$4+1),IF($I92=給与表!$K$12,SUMIFS(給与表!$Q$13:$Q$52,給与表!$B$13:$B$52,AB$2-$E92)+給与表!$K$10*(AB$2-給与表!$T$4+1),IF($I92=給与表!$L$12,SUMIFS(給与表!$R$13:$R$52,給与表!$B$13:$B$52,AB$2-$E92)+給与表!$L$10*(AB$2-給与表!$T$4+1),(SUMIFS(給与表!$S$13:$S$52,給与表!$B$13:$B$52,AB$2-$E92)+給与表!$M$10*(AB$2-給与表!$T$4+1))*AC92))),IF($I92=給与表!$J$12,V92+給与表!$J$10*(AB$2-給与表!$T$4+1),IF($I92=給与表!$K$12,V92+給与表!$K$10*(AB$2-給与表!$T$4+1),IF($I92=給与表!$L$12,V92+給与表!$L$10*(AB$2-給与表!$T$4+1),(V92/W92+給与表!$M$10)*AC92)))))))))</f>
        <v/>
      </c>
      <c r="AC92" s="392"/>
      <c r="AD92" s="357"/>
      <c r="AE92" s="357"/>
      <c r="AF92" s="357"/>
      <c r="AG92" s="227" t="str">
        <f t="shared" si="16"/>
        <v/>
      </c>
      <c r="AH92" s="224" t="str">
        <f>IF(給与表!$T$4&gt;AH$2,"",IF($H92&lt;AH$2,"",IF($E92&gt;AH$2,"",IF($E92=AH$2,IF($I92=給与表!$J$12,給与表!$J$13,IF($I92=給与表!$K$12,給与表!$K$13,IF($I92=給与表!$L$12,給与表!$L$13,給与表!$M$13*AI92))),IF($E92&lt;AH$2,IF(AB92="",IF($I92=給与表!$J$12,SUMIFS(給与表!$P$13:$P$52,給与表!$B$13:$B$52,AH$2-$E92)+給与表!$J$10*(AH$2-給与表!$T$4+1),IF($I92=給与表!$K$12,SUMIFS(給与表!$Q$13:$Q$52,給与表!$B$13:$B$52,AH$2-$E92)+給与表!$K$10*(AH$2-給与表!$T$4+1),IF($I92=給与表!$L$12,SUMIFS(給与表!$R$13:$R$52,給与表!$B$13:$B$52,AH$2-$E92)+給与表!$L$10*(AH$2-給与表!$T$4+1),(SUMIFS(給与表!$S$13:$S$52,給与表!$B$13:$B$52,AH$2-$E92)+給与表!$M$10*(AH$2-給与表!$T$4+1))*AI92))),IF($I92=給与表!$J$12,AB92+給与表!$J$10*(AH$2-給与表!$T$4+1),IF($I92=給与表!$K$12,AB92+給与表!$K$10*(AH$2-給与表!$T$4+1),IF($I92=給与表!$L$12,AB92+給与表!$L$10*(AH$2-給与表!$T$4+1),(AB92/AC92+給与表!$M$10)*AI92)))))))))</f>
        <v/>
      </c>
      <c r="AI92" s="392"/>
      <c r="AJ92" s="357"/>
      <c r="AK92" s="357"/>
      <c r="AL92" s="357"/>
      <c r="AM92" s="227" t="str">
        <f t="shared" si="17"/>
        <v/>
      </c>
      <c r="AN92" s="224" t="str">
        <f>IF(給与表!$T$4&gt;AN$2,"",IF($H92&lt;AN$2,"",IF($E92&gt;AN$2,"",IF($E92=AN$2,IF($I92=給与表!$J$12,給与表!$J$13,IF($I92=給与表!$K$12,給与表!$K$13,IF($I92=給与表!$L$12,給与表!$L$13,給与表!$M$13*AO92))),IF($E92&lt;AN$2,IF(AH92="",IF($I92=給与表!$J$12,SUMIFS(給与表!$P$13:$P$52,給与表!$B$13:$B$52,AN$2-$E92)+給与表!$J$10*(AN$2-給与表!$T$4+1),IF($I92=給与表!$K$12,SUMIFS(給与表!$Q$13:$Q$52,給与表!$B$13:$B$52,AN$2-$E92)+給与表!$K$10*(AN$2-給与表!$T$4+1),IF($I92=給与表!$L$12,SUMIFS(給与表!$R$13:$R$52,給与表!$B$13:$B$52,AN$2-$E92)+給与表!$L$10*(AN$2-給与表!$T$4+1),(SUMIFS(給与表!$S$13:$S$52,給与表!$B$13:$B$52,AN$2-$E92)+給与表!$M$10*(AN$2-給与表!$T$4+1))*AO92))),IF($I92=給与表!$J$12,AH92+給与表!$J$10*(AN$2-給与表!$T$4+1),IF($I92=給与表!$K$12,AH92+給与表!$K$10*(AN$2-給与表!$T$4+1),IF($I92=給与表!$L$12,AH92+給与表!$L$10*(AN$2-給与表!$T$4+1),(AH92/AI92+給与表!$M$10)*AO92)))))))))</f>
        <v/>
      </c>
      <c r="AO92" s="392"/>
      <c r="AP92" s="357"/>
      <c r="AQ92" s="357"/>
      <c r="AR92" s="357"/>
      <c r="AS92" s="227" t="str">
        <f t="shared" si="18"/>
        <v/>
      </c>
      <c r="AT92" s="224" t="str">
        <f>IF(給与表!$T$4&gt;AT$2,"",IF($H92&lt;AT$2,"",IF($E92&gt;AT$2,"",IF($E92=AT$2,IF($I92=給与表!$J$12,給与表!$J$13,IF($I92=給与表!$K$12,給与表!$K$13,IF($I92=給与表!$L$12,給与表!$L$13,給与表!$M$13*AU92))),IF($E92&lt;AT$2,IF(AN92="",IF($I92=給与表!$J$12,SUMIFS(給与表!$P$13:$P$52,給与表!$B$13:$B$52,AT$2-$E92)+給与表!$J$10*(AT$2-給与表!$T$4+1),IF($I92=給与表!$K$12,SUMIFS(給与表!$Q$13:$Q$52,給与表!$B$13:$B$52,AT$2-$E92)+給与表!$K$10*(AT$2-給与表!$T$4+1),IF($I92=給与表!$L$12,SUMIFS(給与表!$R$13:$R$52,給与表!$B$13:$B$52,AT$2-$E92)+給与表!$L$10*(AT$2-給与表!$T$4+1),(SUMIFS(給与表!$S$13:$S$52,給与表!$B$13:$B$52,AT$2-$E92)+給与表!$M$10*(AT$2-給与表!$T$4+1))*AU92))),IF($I92=給与表!$J$12,AN92+給与表!$J$10*(AT$2-給与表!$T$4+1),IF($I92=給与表!$K$12,AN92+給与表!$K$10*(AT$2-給与表!$T$4+1),IF($I92=給与表!$L$12,AN92+給与表!$L$10*(AT$2-給与表!$T$4+1),(AN92/AO92+給与表!$M$10)*AU92)))))))))</f>
        <v/>
      </c>
      <c r="AU92" s="392"/>
      <c r="AV92" s="357"/>
      <c r="AW92" s="357"/>
      <c r="AX92" s="357"/>
      <c r="AY92" s="227" t="str">
        <f t="shared" si="19"/>
        <v/>
      </c>
      <c r="AZ92" s="224" t="str">
        <f>IF(給与表!$T$4&gt;AZ$2,"",IF($H92&lt;AZ$2,"",IF($E92&gt;AZ$2,"",IF($E92=AZ$2,IF($I92=給与表!$J$12,給与表!$J$13,IF($I92=給与表!$K$12,給与表!$K$13,IF($I92=給与表!$L$12,給与表!$L$13,給与表!$M$13*BA92))),IF($E92&lt;AZ$2,IF(AT92="",IF($I92=給与表!$J$12,SUMIFS(給与表!$P$13:$P$52,給与表!$B$13:$B$52,AZ$2-$E92)+給与表!$J$10*(AZ$2-給与表!$T$4+1),IF($I92=給与表!$K$12,SUMIFS(給与表!$Q$13:$Q$52,給与表!$B$13:$B$52,AZ$2-$E92)+給与表!$K$10*(AZ$2-給与表!$T$4+1),IF($I92=給与表!$L$12,SUMIFS(給与表!$R$13:$R$52,給与表!$B$13:$B$52,AZ$2-$E92)+給与表!$L$10*(AZ$2-給与表!$T$4+1),(SUMIFS(給与表!$S$13:$S$52,給与表!$B$13:$B$52,AZ$2-$E92)+給与表!$M$10*(AZ$2-給与表!$T$4+1))*BA92))),IF($I92=給与表!$J$12,AT92+給与表!$J$10*(AZ$2-給与表!$T$4+1),IF($I92=給与表!$K$12,AT92+給与表!$K$10*(AZ$2-給与表!$T$4+1),IF($I92=給与表!$L$12,AT92+給与表!$L$10*(AZ$2-給与表!$T$4+1),(AT92/AU92+給与表!$M$10)*BA92)))))))))</f>
        <v/>
      </c>
      <c r="BA92" s="392"/>
      <c r="BB92" s="357"/>
      <c r="BC92" s="357"/>
      <c r="BD92" s="357"/>
      <c r="BE92" s="227" t="str">
        <f t="shared" si="20"/>
        <v/>
      </c>
      <c r="BF92" s="224" t="str">
        <f>IF(給与表!$T$4&gt;BF$2,"",IF($H92&lt;BF$2,"",IF($E92&gt;BF$2,"",IF($E92=BF$2,IF($I92=給与表!$J$12,給与表!$J$13,IF($I92=給与表!$K$12,給与表!$K$13,IF($I92=給与表!$L$12,給与表!$L$13,給与表!$M$13*BG92))),IF($E92&lt;BF$2,IF(AZ92="",IF($I92=給与表!$J$12,SUMIFS(給与表!$P$13:$P$52,給与表!$B$13:$B$52,BF$2-$E92)+給与表!$J$10*(BF$2-給与表!$T$4+1),IF($I92=給与表!$K$12,SUMIFS(給与表!$Q$13:$Q$52,給与表!$B$13:$B$52,BF$2-$E92)+給与表!$K$10*(BF$2-給与表!$T$4+1),IF($I92=給与表!$L$12,SUMIFS(給与表!$R$13:$R$52,給与表!$B$13:$B$52,BF$2-$E92)+給与表!$L$10*(BF$2-給与表!$T$4+1),(SUMIFS(給与表!$S$13:$S$52,給与表!$B$13:$B$52,BF$2-$E92)+給与表!$M$10*(BF$2-給与表!$T$4+1))*BG92))),IF($I92=給与表!$J$12,AZ92+給与表!$J$10*(BF$2-給与表!$T$4+1),IF($I92=給与表!$K$12,AZ92+給与表!$K$10*(BF$2-給与表!$T$4+1),IF($I92=給与表!$L$12,AZ92+給与表!$L$10*(BF$2-給与表!$T$4+1),(AZ92/BA92+給与表!$M$10)*BG92)))))))))</f>
        <v/>
      </c>
      <c r="BG92" s="392"/>
      <c r="BH92" s="357"/>
      <c r="BI92" s="357"/>
      <c r="BJ92" s="357"/>
      <c r="BK92" s="227" t="str">
        <f t="shared" si="21"/>
        <v/>
      </c>
      <c r="BL92" s="224" t="str">
        <f>IF(給与表!$T$4&gt;BL$2,"",IF($H92&lt;BL$2,"",IF($E92&gt;BL$2,"",IF($E92=BL$2,IF($I92=給与表!$J$12,給与表!$J$13,IF($I92=給与表!$K$12,給与表!$K$13,IF($I92=給与表!$L$12,給与表!$L$13,給与表!$M$13*BM92))),IF($E92&lt;BL$2,IF(BF92="",IF($I92=給与表!$J$12,SUMIFS(給与表!$P$13:$P$52,給与表!$B$13:$B$52,BL$2-$E92)+給与表!$J$10*(BL$2-給与表!$T$4+1),IF($I92=給与表!$K$12,SUMIFS(給与表!$Q$13:$Q$52,給与表!$B$13:$B$52,BL$2-$E92)+給与表!$K$10*(BL$2-給与表!$T$4+1),IF($I92=給与表!$L$12,SUMIFS(給与表!$R$13:$R$52,給与表!$B$13:$B$52,BL$2-$E92)+給与表!$L$10*(BL$2-給与表!$T$4+1),(SUMIFS(給与表!$S$13:$S$52,給与表!$B$13:$B$52,BL$2-$E92)+給与表!$M$10*(BL$2-給与表!$T$4+1))*BM92))),IF($I92=給与表!$J$12,BF92+給与表!$J$10*(BL$2-給与表!$T$4+1),IF($I92=給与表!$K$12,BF92+給与表!$K$10*(BL$2-給与表!$T$4+1),IF($I92=給与表!$L$12,BF92+給与表!$L$10*(BL$2-給与表!$T$4+1),(BF92/BG92+給与表!$M$10)*BM92)))))))))</f>
        <v/>
      </c>
      <c r="BM92" s="392"/>
      <c r="BN92" s="357"/>
      <c r="BO92" s="357"/>
      <c r="BP92" s="357"/>
      <c r="BQ92" s="227" t="str">
        <f t="shared" si="22"/>
        <v/>
      </c>
    </row>
    <row r="93" spans="1:69">
      <c r="A93" s="20">
        <f t="shared" ref="A93" si="33">A92+1</f>
        <v>88</v>
      </c>
      <c r="B93" s="359"/>
      <c r="C93" s="359"/>
      <c r="D93" s="359"/>
      <c r="E93" s="6" t="str">
        <f t="shared" si="23"/>
        <v/>
      </c>
      <c r="F93" s="359"/>
      <c r="G93" s="359"/>
      <c r="H93" s="6" t="str">
        <f t="shared" si="24"/>
        <v/>
      </c>
      <c r="I93" s="361"/>
      <c r="J93" s="224" t="str">
        <f>IF(給与表!$T$4&gt;J$2,"",IF($H93&lt;J$2,"",IF($E93&gt;J$2,"",IF($E93=J$2,IF($I93=給与表!$J$12,給与表!$J$13,IF($I93=給与表!$K$12,給与表!$K$13,IF($I93=給与表!$L$12,給与表!$L$13,給与表!$M$13*K93))),IF($E93&lt;J$2,IF($I93=給与表!$J$12,SUMIFS(給与表!$P$13:$P$52,給与表!$B$13:$B$52,J$2-$E93)+給与表!$J$10*(J$2-給与表!$T$4+1),IF($I93=給与表!$K$12,SUMIFS(給与表!$Q$13:$Q$52,給与表!$B$13:$B$52,J$2-$E93)+給与表!$K$10*(J$2-給与表!$T$4+1),IF($I93=給与表!$L$12,SUMIFS(給与表!$R$13:$R$52,給与表!$B$13:$B$52,J$2-$E93)+給与表!$L$10*(J$2-給与表!$T$4+1),(SUMIFS(給与表!$S$13:$S$52,給与表!$B$13:$B$52,J$2-$E93)+給与表!$M$10*(J$2-給与表!$T$4+1))*K93))))))))</f>
        <v/>
      </c>
      <c r="K93" s="392"/>
      <c r="L93" s="357"/>
      <c r="M93" s="357"/>
      <c r="N93" s="357"/>
      <c r="O93" s="227" t="str">
        <f t="shared" si="13"/>
        <v/>
      </c>
      <c r="P93" s="224" t="str">
        <f>IF(給与表!$T$4&gt;P$2,"",IF($H93&lt;P$2,"",IF($E93&gt;P$2,"",IF($E93=P$2,IF($I93=給与表!$J$12,給与表!$J$13,IF($I93=給与表!$K$12,給与表!$K$13,IF($I93=給与表!$L$12,給与表!$L$13,給与表!$M$13*Q93))),IF($E93&lt;P$2,IF(J93="",IF($I93=給与表!$J$12,SUMIFS(給与表!$P$13:$P$52,給与表!$B$13:$B$52,P$2-$E93)+給与表!$J$10*(P$2-給与表!$T$4+1),IF($I93=給与表!$K$12,SUMIFS(給与表!$Q$13:$Q$52,給与表!$B$13:$B$52,P$2-$E93)+給与表!$K$10*(P$2-給与表!$T$4+1),IF($I93=給与表!$L$12,SUMIFS(給与表!$R$13:$R$52,給与表!$B$13:$B$52,P$2-$E93)+給与表!$L$10*(P$2-給与表!$T$4+1),(SUMIFS(給与表!$S$13:$S$52,給与表!$B$13:$B$52,P$2-$E93)+給与表!$M$10*(P$2-給与表!$T$4+1))*Q93))),IF($I93=給与表!$J$12,J93+給与表!$J$10*(P$2-給与表!$T$4+1),IF($I93=給与表!$K$12,J93+給与表!$K$10*(P$2-給与表!$T$4+1),IF($I93=給与表!$L$12,J93+給与表!$L$10*(P$2-給与表!$T$4+1),(J93/K93+給与表!$M$10)*Q93)))))))))</f>
        <v/>
      </c>
      <c r="Q93" s="392"/>
      <c r="R93" s="357"/>
      <c r="S93" s="357"/>
      <c r="T93" s="357"/>
      <c r="U93" s="227" t="str">
        <f t="shared" si="14"/>
        <v/>
      </c>
      <c r="V93" s="224" t="str">
        <f>IF(給与表!$T$4&gt;V$2,"",IF($H93&lt;V$2,"",IF($E93&gt;V$2,"",IF($E93=V$2,IF($I93=給与表!$J$12,給与表!$J$13,IF($I93=給与表!$K$12,給与表!$K$13,IF($I93=給与表!$L$12,給与表!$L$13,給与表!$M$13*W93))),IF($E93&lt;V$2,IF(P93="",IF($I93=給与表!$J$12,SUMIFS(給与表!$P$13:$P$52,給与表!$B$13:$B$52,V$2-$E93)+給与表!$J$10*(V$2-給与表!$T$4+1),IF($I93=給与表!$K$12,SUMIFS(給与表!$Q$13:$Q$52,給与表!$B$13:$B$52,V$2-$E93)+給与表!$K$10*(V$2-給与表!$T$4+1),IF($I93=給与表!$L$12,SUMIFS(給与表!$R$13:$R$52,給与表!$B$13:$B$52,V$2-$E93)+給与表!$L$10*(V$2-給与表!$T$4+1),(SUMIFS(給与表!$S$13:$S$52,給与表!$B$13:$B$52,V$2-$E93)+給与表!$M$10*(V$2-給与表!$T$4+1))*W93))),IF($I93=給与表!$J$12,P93+給与表!$J$10*(V$2-給与表!$T$4+1),IF($I93=給与表!$K$12,P93+給与表!$K$10*(V$2-給与表!$T$4+1),IF($I93=給与表!$L$12,P93+給与表!$L$10*(V$2-給与表!$T$4+1),(P93/Q93+給与表!$M$10)*W93)))))))))</f>
        <v/>
      </c>
      <c r="W93" s="392"/>
      <c r="X93" s="357"/>
      <c r="Y93" s="357"/>
      <c r="Z93" s="357"/>
      <c r="AA93" s="227" t="str">
        <f t="shared" si="15"/>
        <v/>
      </c>
      <c r="AB93" s="224" t="str">
        <f>IF(給与表!$T$4&gt;AB$2,"",IF($H93&lt;AB$2,"",IF($E93&gt;AB$2,"",IF($E93=AB$2,IF($I93=給与表!$J$12,給与表!$J$13,IF($I93=給与表!$K$12,給与表!$K$13,IF($I93=給与表!$L$12,給与表!$L$13,給与表!$M$13*AC93))),IF($E93&lt;AB$2,IF(V93="",IF($I93=給与表!$J$12,SUMIFS(給与表!$P$13:$P$52,給与表!$B$13:$B$52,AB$2-$E93)+給与表!$J$10*(AB$2-給与表!$T$4+1),IF($I93=給与表!$K$12,SUMIFS(給与表!$Q$13:$Q$52,給与表!$B$13:$B$52,AB$2-$E93)+給与表!$K$10*(AB$2-給与表!$T$4+1),IF($I93=給与表!$L$12,SUMIFS(給与表!$R$13:$R$52,給与表!$B$13:$B$52,AB$2-$E93)+給与表!$L$10*(AB$2-給与表!$T$4+1),(SUMIFS(給与表!$S$13:$S$52,給与表!$B$13:$B$52,AB$2-$E93)+給与表!$M$10*(AB$2-給与表!$T$4+1))*AC93))),IF($I93=給与表!$J$12,V93+給与表!$J$10*(AB$2-給与表!$T$4+1),IF($I93=給与表!$K$12,V93+給与表!$K$10*(AB$2-給与表!$T$4+1),IF($I93=給与表!$L$12,V93+給与表!$L$10*(AB$2-給与表!$T$4+1),(V93/W93+給与表!$M$10)*AC93)))))))))</f>
        <v/>
      </c>
      <c r="AC93" s="392"/>
      <c r="AD93" s="357"/>
      <c r="AE93" s="357"/>
      <c r="AF93" s="357"/>
      <c r="AG93" s="227" t="str">
        <f t="shared" si="16"/>
        <v/>
      </c>
      <c r="AH93" s="224" t="str">
        <f>IF(給与表!$T$4&gt;AH$2,"",IF($H93&lt;AH$2,"",IF($E93&gt;AH$2,"",IF($E93=AH$2,IF($I93=給与表!$J$12,給与表!$J$13,IF($I93=給与表!$K$12,給与表!$K$13,IF($I93=給与表!$L$12,給与表!$L$13,給与表!$M$13*AI93))),IF($E93&lt;AH$2,IF(AB93="",IF($I93=給与表!$J$12,SUMIFS(給与表!$P$13:$P$52,給与表!$B$13:$B$52,AH$2-$E93)+給与表!$J$10*(AH$2-給与表!$T$4+1),IF($I93=給与表!$K$12,SUMIFS(給与表!$Q$13:$Q$52,給与表!$B$13:$B$52,AH$2-$E93)+給与表!$K$10*(AH$2-給与表!$T$4+1),IF($I93=給与表!$L$12,SUMIFS(給与表!$R$13:$R$52,給与表!$B$13:$B$52,AH$2-$E93)+給与表!$L$10*(AH$2-給与表!$T$4+1),(SUMIFS(給与表!$S$13:$S$52,給与表!$B$13:$B$52,AH$2-$E93)+給与表!$M$10*(AH$2-給与表!$T$4+1))*AI93))),IF($I93=給与表!$J$12,AB93+給与表!$J$10*(AH$2-給与表!$T$4+1),IF($I93=給与表!$K$12,AB93+給与表!$K$10*(AH$2-給与表!$T$4+1),IF($I93=給与表!$L$12,AB93+給与表!$L$10*(AH$2-給与表!$T$4+1),(AB93/AC93+給与表!$M$10)*AI93)))))))))</f>
        <v/>
      </c>
      <c r="AI93" s="392"/>
      <c r="AJ93" s="357"/>
      <c r="AK93" s="357"/>
      <c r="AL93" s="357"/>
      <c r="AM93" s="227" t="str">
        <f t="shared" si="17"/>
        <v/>
      </c>
      <c r="AN93" s="224" t="str">
        <f>IF(給与表!$T$4&gt;AN$2,"",IF($H93&lt;AN$2,"",IF($E93&gt;AN$2,"",IF($E93=AN$2,IF($I93=給与表!$J$12,給与表!$J$13,IF($I93=給与表!$K$12,給与表!$K$13,IF($I93=給与表!$L$12,給与表!$L$13,給与表!$M$13*AO93))),IF($E93&lt;AN$2,IF(AH93="",IF($I93=給与表!$J$12,SUMIFS(給与表!$P$13:$P$52,給与表!$B$13:$B$52,AN$2-$E93)+給与表!$J$10*(AN$2-給与表!$T$4+1),IF($I93=給与表!$K$12,SUMIFS(給与表!$Q$13:$Q$52,給与表!$B$13:$B$52,AN$2-$E93)+給与表!$K$10*(AN$2-給与表!$T$4+1),IF($I93=給与表!$L$12,SUMIFS(給与表!$R$13:$R$52,給与表!$B$13:$B$52,AN$2-$E93)+給与表!$L$10*(AN$2-給与表!$T$4+1),(SUMIFS(給与表!$S$13:$S$52,給与表!$B$13:$B$52,AN$2-$E93)+給与表!$M$10*(AN$2-給与表!$T$4+1))*AO93))),IF($I93=給与表!$J$12,AH93+給与表!$J$10*(AN$2-給与表!$T$4+1),IF($I93=給与表!$K$12,AH93+給与表!$K$10*(AN$2-給与表!$T$4+1),IF($I93=給与表!$L$12,AH93+給与表!$L$10*(AN$2-給与表!$T$4+1),(AH93/AI93+給与表!$M$10)*AO93)))))))))</f>
        <v/>
      </c>
      <c r="AO93" s="392"/>
      <c r="AP93" s="357"/>
      <c r="AQ93" s="357"/>
      <c r="AR93" s="357"/>
      <c r="AS93" s="227" t="str">
        <f t="shared" si="18"/>
        <v/>
      </c>
      <c r="AT93" s="224" t="str">
        <f>IF(給与表!$T$4&gt;AT$2,"",IF($H93&lt;AT$2,"",IF($E93&gt;AT$2,"",IF($E93=AT$2,IF($I93=給与表!$J$12,給与表!$J$13,IF($I93=給与表!$K$12,給与表!$K$13,IF($I93=給与表!$L$12,給与表!$L$13,給与表!$M$13*AU93))),IF($E93&lt;AT$2,IF(AN93="",IF($I93=給与表!$J$12,SUMIFS(給与表!$P$13:$P$52,給与表!$B$13:$B$52,AT$2-$E93)+給与表!$J$10*(AT$2-給与表!$T$4+1),IF($I93=給与表!$K$12,SUMIFS(給与表!$Q$13:$Q$52,給与表!$B$13:$B$52,AT$2-$E93)+給与表!$K$10*(AT$2-給与表!$T$4+1),IF($I93=給与表!$L$12,SUMIFS(給与表!$R$13:$R$52,給与表!$B$13:$B$52,AT$2-$E93)+給与表!$L$10*(AT$2-給与表!$T$4+1),(SUMIFS(給与表!$S$13:$S$52,給与表!$B$13:$B$52,AT$2-$E93)+給与表!$M$10*(AT$2-給与表!$T$4+1))*AU93))),IF($I93=給与表!$J$12,AN93+給与表!$J$10*(AT$2-給与表!$T$4+1),IF($I93=給与表!$K$12,AN93+給与表!$K$10*(AT$2-給与表!$T$4+1),IF($I93=給与表!$L$12,AN93+給与表!$L$10*(AT$2-給与表!$T$4+1),(AN93/AO93+給与表!$M$10)*AU93)))))))))</f>
        <v/>
      </c>
      <c r="AU93" s="392"/>
      <c r="AV93" s="357"/>
      <c r="AW93" s="357"/>
      <c r="AX93" s="357"/>
      <c r="AY93" s="227" t="str">
        <f t="shared" si="19"/>
        <v/>
      </c>
      <c r="AZ93" s="224" t="str">
        <f>IF(給与表!$T$4&gt;AZ$2,"",IF($H93&lt;AZ$2,"",IF($E93&gt;AZ$2,"",IF($E93=AZ$2,IF($I93=給与表!$J$12,給与表!$J$13,IF($I93=給与表!$K$12,給与表!$K$13,IF($I93=給与表!$L$12,給与表!$L$13,給与表!$M$13*BA93))),IF($E93&lt;AZ$2,IF(AT93="",IF($I93=給与表!$J$12,SUMIFS(給与表!$P$13:$P$52,給与表!$B$13:$B$52,AZ$2-$E93)+給与表!$J$10*(AZ$2-給与表!$T$4+1),IF($I93=給与表!$K$12,SUMIFS(給与表!$Q$13:$Q$52,給与表!$B$13:$B$52,AZ$2-$E93)+給与表!$K$10*(AZ$2-給与表!$T$4+1),IF($I93=給与表!$L$12,SUMIFS(給与表!$R$13:$R$52,給与表!$B$13:$B$52,AZ$2-$E93)+給与表!$L$10*(AZ$2-給与表!$T$4+1),(SUMIFS(給与表!$S$13:$S$52,給与表!$B$13:$B$52,AZ$2-$E93)+給与表!$M$10*(AZ$2-給与表!$T$4+1))*BA93))),IF($I93=給与表!$J$12,AT93+給与表!$J$10*(AZ$2-給与表!$T$4+1),IF($I93=給与表!$K$12,AT93+給与表!$K$10*(AZ$2-給与表!$T$4+1),IF($I93=給与表!$L$12,AT93+給与表!$L$10*(AZ$2-給与表!$T$4+1),(AT93/AU93+給与表!$M$10)*BA93)))))))))</f>
        <v/>
      </c>
      <c r="BA93" s="392"/>
      <c r="BB93" s="357"/>
      <c r="BC93" s="357"/>
      <c r="BD93" s="357"/>
      <c r="BE93" s="227" t="str">
        <f t="shared" si="20"/>
        <v/>
      </c>
      <c r="BF93" s="224" t="str">
        <f>IF(給与表!$T$4&gt;BF$2,"",IF($H93&lt;BF$2,"",IF($E93&gt;BF$2,"",IF($E93=BF$2,IF($I93=給与表!$J$12,給与表!$J$13,IF($I93=給与表!$K$12,給与表!$K$13,IF($I93=給与表!$L$12,給与表!$L$13,給与表!$M$13*BG93))),IF($E93&lt;BF$2,IF(AZ93="",IF($I93=給与表!$J$12,SUMIFS(給与表!$P$13:$P$52,給与表!$B$13:$B$52,BF$2-$E93)+給与表!$J$10*(BF$2-給与表!$T$4+1),IF($I93=給与表!$K$12,SUMIFS(給与表!$Q$13:$Q$52,給与表!$B$13:$B$52,BF$2-$E93)+給与表!$K$10*(BF$2-給与表!$T$4+1),IF($I93=給与表!$L$12,SUMIFS(給与表!$R$13:$R$52,給与表!$B$13:$B$52,BF$2-$E93)+給与表!$L$10*(BF$2-給与表!$T$4+1),(SUMIFS(給与表!$S$13:$S$52,給与表!$B$13:$B$52,BF$2-$E93)+給与表!$M$10*(BF$2-給与表!$T$4+1))*BG93))),IF($I93=給与表!$J$12,AZ93+給与表!$J$10*(BF$2-給与表!$T$4+1),IF($I93=給与表!$K$12,AZ93+給与表!$K$10*(BF$2-給与表!$T$4+1),IF($I93=給与表!$L$12,AZ93+給与表!$L$10*(BF$2-給与表!$T$4+1),(AZ93/BA93+給与表!$M$10)*BG93)))))))))</f>
        <v/>
      </c>
      <c r="BG93" s="392"/>
      <c r="BH93" s="357"/>
      <c r="BI93" s="357"/>
      <c r="BJ93" s="357"/>
      <c r="BK93" s="227" t="str">
        <f t="shared" si="21"/>
        <v/>
      </c>
      <c r="BL93" s="224" t="str">
        <f>IF(給与表!$T$4&gt;BL$2,"",IF($H93&lt;BL$2,"",IF($E93&gt;BL$2,"",IF($E93=BL$2,IF($I93=給与表!$J$12,給与表!$J$13,IF($I93=給与表!$K$12,給与表!$K$13,IF($I93=給与表!$L$12,給与表!$L$13,給与表!$M$13*BM93))),IF($E93&lt;BL$2,IF(BF93="",IF($I93=給与表!$J$12,SUMIFS(給与表!$P$13:$P$52,給与表!$B$13:$B$52,BL$2-$E93)+給与表!$J$10*(BL$2-給与表!$T$4+1),IF($I93=給与表!$K$12,SUMIFS(給与表!$Q$13:$Q$52,給与表!$B$13:$B$52,BL$2-$E93)+給与表!$K$10*(BL$2-給与表!$T$4+1),IF($I93=給与表!$L$12,SUMIFS(給与表!$R$13:$R$52,給与表!$B$13:$B$52,BL$2-$E93)+給与表!$L$10*(BL$2-給与表!$T$4+1),(SUMIFS(給与表!$S$13:$S$52,給与表!$B$13:$B$52,BL$2-$E93)+給与表!$M$10*(BL$2-給与表!$T$4+1))*BM93))),IF($I93=給与表!$J$12,BF93+給与表!$J$10*(BL$2-給与表!$T$4+1),IF($I93=給与表!$K$12,BF93+給与表!$K$10*(BL$2-給与表!$T$4+1),IF($I93=給与表!$L$12,BF93+給与表!$L$10*(BL$2-給与表!$T$4+1),(BF93/BG93+給与表!$M$10)*BM93)))))))))</f>
        <v/>
      </c>
      <c r="BM93" s="392"/>
      <c r="BN93" s="357"/>
      <c r="BO93" s="357"/>
      <c r="BP93" s="357"/>
      <c r="BQ93" s="227" t="str">
        <f t="shared" si="22"/>
        <v/>
      </c>
    </row>
    <row r="94" spans="1:69">
      <c r="A94" s="20">
        <f t="shared" ref="A94" si="34">A93+1</f>
        <v>89</v>
      </c>
      <c r="B94" s="359"/>
      <c r="C94" s="359"/>
      <c r="D94" s="359"/>
      <c r="E94" s="6" t="str">
        <f t="shared" si="23"/>
        <v/>
      </c>
      <c r="F94" s="359"/>
      <c r="G94" s="359"/>
      <c r="H94" s="6" t="str">
        <f t="shared" si="24"/>
        <v/>
      </c>
      <c r="I94" s="361"/>
      <c r="J94" s="224" t="str">
        <f>IF(給与表!$T$4&gt;J$2,"",IF($H94&lt;J$2,"",IF($E94&gt;J$2,"",IF($E94=J$2,IF($I94=給与表!$J$12,給与表!$J$13,IF($I94=給与表!$K$12,給与表!$K$13,IF($I94=給与表!$L$12,給与表!$L$13,給与表!$M$13*K94))),IF($E94&lt;J$2,IF($I94=給与表!$J$12,SUMIFS(給与表!$P$13:$P$52,給与表!$B$13:$B$52,J$2-$E94)+給与表!$J$10*(J$2-給与表!$T$4+1),IF($I94=給与表!$K$12,SUMIFS(給与表!$Q$13:$Q$52,給与表!$B$13:$B$52,J$2-$E94)+給与表!$K$10*(J$2-給与表!$T$4+1),IF($I94=給与表!$L$12,SUMIFS(給与表!$R$13:$R$52,給与表!$B$13:$B$52,J$2-$E94)+給与表!$L$10*(J$2-給与表!$T$4+1),(SUMIFS(給与表!$S$13:$S$52,給与表!$B$13:$B$52,J$2-$E94)+給与表!$M$10*(J$2-給与表!$T$4+1))*K94))))))))</f>
        <v/>
      </c>
      <c r="K94" s="392"/>
      <c r="L94" s="357"/>
      <c r="M94" s="357"/>
      <c r="N94" s="357"/>
      <c r="O94" s="227" t="str">
        <f t="shared" si="13"/>
        <v/>
      </c>
      <c r="P94" s="224" t="str">
        <f>IF(給与表!$T$4&gt;P$2,"",IF($H94&lt;P$2,"",IF($E94&gt;P$2,"",IF($E94=P$2,IF($I94=給与表!$J$12,給与表!$J$13,IF($I94=給与表!$K$12,給与表!$K$13,IF($I94=給与表!$L$12,給与表!$L$13,給与表!$M$13*Q94))),IF($E94&lt;P$2,IF(J94="",IF($I94=給与表!$J$12,SUMIFS(給与表!$P$13:$P$52,給与表!$B$13:$B$52,P$2-$E94)+給与表!$J$10*(P$2-給与表!$T$4+1),IF($I94=給与表!$K$12,SUMIFS(給与表!$Q$13:$Q$52,給与表!$B$13:$B$52,P$2-$E94)+給与表!$K$10*(P$2-給与表!$T$4+1),IF($I94=給与表!$L$12,SUMIFS(給与表!$R$13:$R$52,給与表!$B$13:$B$52,P$2-$E94)+給与表!$L$10*(P$2-給与表!$T$4+1),(SUMIFS(給与表!$S$13:$S$52,給与表!$B$13:$B$52,P$2-$E94)+給与表!$M$10*(P$2-給与表!$T$4+1))*Q94))),IF($I94=給与表!$J$12,J94+給与表!$J$10*(P$2-給与表!$T$4+1),IF($I94=給与表!$K$12,J94+給与表!$K$10*(P$2-給与表!$T$4+1),IF($I94=給与表!$L$12,J94+給与表!$L$10*(P$2-給与表!$T$4+1),(J94/K94+給与表!$M$10)*Q94)))))))))</f>
        <v/>
      </c>
      <c r="Q94" s="392"/>
      <c r="R94" s="357"/>
      <c r="S94" s="357"/>
      <c r="T94" s="357"/>
      <c r="U94" s="227" t="str">
        <f t="shared" si="14"/>
        <v/>
      </c>
      <c r="V94" s="224" t="str">
        <f>IF(給与表!$T$4&gt;V$2,"",IF($H94&lt;V$2,"",IF($E94&gt;V$2,"",IF($E94=V$2,IF($I94=給与表!$J$12,給与表!$J$13,IF($I94=給与表!$K$12,給与表!$K$13,IF($I94=給与表!$L$12,給与表!$L$13,給与表!$M$13*W94))),IF($E94&lt;V$2,IF(P94="",IF($I94=給与表!$J$12,SUMIFS(給与表!$P$13:$P$52,給与表!$B$13:$B$52,V$2-$E94)+給与表!$J$10*(V$2-給与表!$T$4+1),IF($I94=給与表!$K$12,SUMIFS(給与表!$Q$13:$Q$52,給与表!$B$13:$B$52,V$2-$E94)+給与表!$K$10*(V$2-給与表!$T$4+1),IF($I94=給与表!$L$12,SUMIFS(給与表!$R$13:$R$52,給与表!$B$13:$B$52,V$2-$E94)+給与表!$L$10*(V$2-給与表!$T$4+1),(SUMIFS(給与表!$S$13:$S$52,給与表!$B$13:$B$52,V$2-$E94)+給与表!$M$10*(V$2-給与表!$T$4+1))*W94))),IF($I94=給与表!$J$12,P94+給与表!$J$10*(V$2-給与表!$T$4+1),IF($I94=給与表!$K$12,P94+給与表!$K$10*(V$2-給与表!$T$4+1),IF($I94=給与表!$L$12,P94+給与表!$L$10*(V$2-給与表!$T$4+1),(P94/Q94+給与表!$M$10)*W94)))))))))</f>
        <v/>
      </c>
      <c r="W94" s="392"/>
      <c r="X94" s="357"/>
      <c r="Y94" s="357"/>
      <c r="Z94" s="357"/>
      <c r="AA94" s="227" t="str">
        <f t="shared" si="15"/>
        <v/>
      </c>
      <c r="AB94" s="224" t="str">
        <f>IF(給与表!$T$4&gt;AB$2,"",IF($H94&lt;AB$2,"",IF($E94&gt;AB$2,"",IF($E94=AB$2,IF($I94=給与表!$J$12,給与表!$J$13,IF($I94=給与表!$K$12,給与表!$K$13,IF($I94=給与表!$L$12,給与表!$L$13,給与表!$M$13*AC94))),IF($E94&lt;AB$2,IF(V94="",IF($I94=給与表!$J$12,SUMIFS(給与表!$P$13:$P$52,給与表!$B$13:$B$52,AB$2-$E94)+給与表!$J$10*(AB$2-給与表!$T$4+1),IF($I94=給与表!$K$12,SUMIFS(給与表!$Q$13:$Q$52,給与表!$B$13:$B$52,AB$2-$E94)+給与表!$K$10*(AB$2-給与表!$T$4+1),IF($I94=給与表!$L$12,SUMIFS(給与表!$R$13:$R$52,給与表!$B$13:$B$52,AB$2-$E94)+給与表!$L$10*(AB$2-給与表!$T$4+1),(SUMIFS(給与表!$S$13:$S$52,給与表!$B$13:$B$52,AB$2-$E94)+給与表!$M$10*(AB$2-給与表!$T$4+1))*AC94))),IF($I94=給与表!$J$12,V94+給与表!$J$10*(AB$2-給与表!$T$4+1),IF($I94=給与表!$K$12,V94+給与表!$K$10*(AB$2-給与表!$T$4+1),IF($I94=給与表!$L$12,V94+給与表!$L$10*(AB$2-給与表!$T$4+1),(V94/W94+給与表!$M$10)*AC94)))))))))</f>
        <v/>
      </c>
      <c r="AC94" s="392"/>
      <c r="AD94" s="357"/>
      <c r="AE94" s="357"/>
      <c r="AF94" s="357"/>
      <c r="AG94" s="227" t="str">
        <f t="shared" si="16"/>
        <v/>
      </c>
      <c r="AH94" s="224" t="str">
        <f>IF(給与表!$T$4&gt;AH$2,"",IF($H94&lt;AH$2,"",IF($E94&gt;AH$2,"",IF($E94=AH$2,IF($I94=給与表!$J$12,給与表!$J$13,IF($I94=給与表!$K$12,給与表!$K$13,IF($I94=給与表!$L$12,給与表!$L$13,給与表!$M$13*AI94))),IF($E94&lt;AH$2,IF(AB94="",IF($I94=給与表!$J$12,SUMIFS(給与表!$P$13:$P$52,給与表!$B$13:$B$52,AH$2-$E94)+給与表!$J$10*(AH$2-給与表!$T$4+1),IF($I94=給与表!$K$12,SUMIFS(給与表!$Q$13:$Q$52,給与表!$B$13:$B$52,AH$2-$E94)+給与表!$K$10*(AH$2-給与表!$T$4+1),IF($I94=給与表!$L$12,SUMIFS(給与表!$R$13:$R$52,給与表!$B$13:$B$52,AH$2-$E94)+給与表!$L$10*(AH$2-給与表!$T$4+1),(SUMIFS(給与表!$S$13:$S$52,給与表!$B$13:$B$52,AH$2-$E94)+給与表!$M$10*(AH$2-給与表!$T$4+1))*AI94))),IF($I94=給与表!$J$12,AB94+給与表!$J$10*(AH$2-給与表!$T$4+1),IF($I94=給与表!$K$12,AB94+給与表!$K$10*(AH$2-給与表!$T$4+1),IF($I94=給与表!$L$12,AB94+給与表!$L$10*(AH$2-給与表!$T$4+1),(AB94/AC94+給与表!$M$10)*AI94)))))))))</f>
        <v/>
      </c>
      <c r="AI94" s="392"/>
      <c r="AJ94" s="357"/>
      <c r="AK94" s="357"/>
      <c r="AL94" s="357"/>
      <c r="AM94" s="227" t="str">
        <f t="shared" si="17"/>
        <v/>
      </c>
      <c r="AN94" s="224" t="str">
        <f>IF(給与表!$T$4&gt;AN$2,"",IF($H94&lt;AN$2,"",IF($E94&gt;AN$2,"",IF($E94=AN$2,IF($I94=給与表!$J$12,給与表!$J$13,IF($I94=給与表!$K$12,給与表!$K$13,IF($I94=給与表!$L$12,給与表!$L$13,給与表!$M$13*AO94))),IF($E94&lt;AN$2,IF(AH94="",IF($I94=給与表!$J$12,SUMIFS(給与表!$P$13:$P$52,給与表!$B$13:$B$52,AN$2-$E94)+給与表!$J$10*(AN$2-給与表!$T$4+1),IF($I94=給与表!$K$12,SUMIFS(給与表!$Q$13:$Q$52,給与表!$B$13:$B$52,AN$2-$E94)+給与表!$K$10*(AN$2-給与表!$T$4+1),IF($I94=給与表!$L$12,SUMIFS(給与表!$R$13:$R$52,給与表!$B$13:$B$52,AN$2-$E94)+給与表!$L$10*(AN$2-給与表!$T$4+1),(SUMIFS(給与表!$S$13:$S$52,給与表!$B$13:$B$52,AN$2-$E94)+給与表!$M$10*(AN$2-給与表!$T$4+1))*AO94))),IF($I94=給与表!$J$12,AH94+給与表!$J$10*(AN$2-給与表!$T$4+1),IF($I94=給与表!$K$12,AH94+給与表!$K$10*(AN$2-給与表!$T$4+1),IF($I94=給与表!$L$12,AH94+給与表!$L$10*(AN$2-給与表!$T$4+1),(AH94/AI94+給与表!$M$10)*AO94)))))))))</f>
        <v/>
      </c>
      <c r="AO94" s="392"/>
      <c r="AP94" s="357"/>
      <c r="AQ94" s="357"/>
      <c r="AR94" s="357"/>
      <c r="AS94" s="227" t="str">
        <f t="shared" si="18"/>
        <v/>
      </c>
      <c r="AT94" s="224" t="str">
        <f>IF(給与表!$T$4&gt;AT$2,"",IF($H94&lt;AT$2,"",IF($E94&gt;AT$2,"",IF($E94=AT$2,IF($I94=給与表!$J$12,給与表!$J$13,IF($I94=給与表!$K$12,給与表!$K$13,IF($I94=給与表!$L$12,給与表!$L$13,給与表!$M$13*AU94))),IF($E94&lt;AT$2,IF(AN94="",IF($I94=給与表!$J$12,SUMIFS(給与表!$P$13:$P$52,給与表!$B$13:$B$52,AT$2-$E94)+給与表!$J$10*(AT$2-給与表!$T$4+1),IF($I94=給与表!$K$12,SUMIFS(給与表!$Q$13:$Q$52,給与表!$B$13:$B$52,AT$2-$E94)+給与表!$K$10*(AT$2-給与表!$T$4+1),IF($I94=給与表!$L$12,SUMIFS(給与表!$R$13:$R$52,給与表!$B$13:$B$52,AT$2-$E94)+給与表!$L$10*(AT$2-給与表!$T$4+1),(SUMIFS(給与表!$S$13:$S$52,給与表!$B$13:$B$52,AT$2-$E94)+給与表!$M$10*(AT$2-給与表!$T$4+1))*AU94))),IF($I94=給与表!$J$12,AN94+給与表!$J$10*(AT$2-給与表!$T$4+1),IF($I94=給与表!$K$12,AN94+給与表!$K$10*(AT$2-給与表!$T$4+1),IF($I94=給与表!$L$12,AN94+給与表!$L$10*(AT$2-給与表!$T$4+1),(AN94/AO94+給与表!$M$10)*AU94)))))))))</f>
        <v/>
      </c>
      <c r="AU94" s="392"/>
      <c r="AV94" s="357"/>
      <c r="AW94" s="357"/>
      <c r="AX94" s="357"/>
      <c r="AY94" s="227" t="str">
        <f t="shared" si="19"/>
        <v/>
      </c>
      <c r="AZ94" s="224" t="str">
        <f>IF(給与表!$T$4&gt;AZ$2,"",IF($H94&lt;AZ$2,"",IF($E94&gt;AZ$2,"",IF($E94=AZ$2,IF($I94=給与表!$J$12,給与表!$J$13,IF($I94=給与表!$K$12,給与表!$K$13,IF($I94=給与表!$L$12,給与表!$L$13,給与表!$M$13*BA94))),IF($E94&lt;AZ$2,IF(AT94="",IF($I94=給与表!$J$12,SUMIFS(給与表!$P$13:$P$52,給与表!$B$13:$B$52,AZ$2-$E94)+給与表!$J$10*(AZ$2-給与表!$T$4+1),IF($I94=給与表!$K$12,SUMIFS(給与表!$Q$13:$Q$52,給与表!$B$13:$B$52,AZ$2-$E94)+給与表!$K$10*(AZ$2-給与表!$T$4+1),IF($I94=給与表!$L$12,SUMIFS(給与表!$R$13:$R$52,給与表!$B$13:$B$52,AZ$2-$E94)+給与表!$L$10*(AZ$2-給与表!$T$4+1),(SUMIFS(給与表!$S$13:$S$52,給与表!$B$13:$B$52,AZ$2-$E94)+給与表!$M$10*(AZ$2-給与表!$T$4+1))*BA94))),IF($I94=給与表!$J$12,AT94+給与表!$J$10*(AZ$2-給与表!$T$4+1),IF($I94=給与表!$K$12,AT94+給与表!$K$10*(AZ$2-給与表!$T$4+1),IF($I94=給与表!$L$12,AT94+給与表!$L$10*(AZ$2-給与表!$T$4+1),(AT94/AU94+給与表!$M$10)*BA94)))))))))</f>
        <v/>
      </c>
      <c r="BA94" s="392"/>
      <c r="BB94" s="357"/>
      <c r="BC94" s="357"/>
      <c r="BD94" s="357"/>
      <c r="BE94" s="227" t="str">
        <f t="shared" si="20"/>
        <v/>
      </c>
      <c r="BF94" s="224" t="str">
        <f>IF(給与表!$T$4&gt;BF$2,"",IF($H94&lt;BF$2,"",IF($E94&gt;BF$2,"",IF($E94=BF$2,IF($I94=給与表!$J$12,給与表!$J$13,IF($I94=給与表!$K$12,給与表!$K$13,IF($I94=給与表!$L$12,給与表!$L$13,給与表!$M$13*BG94))),IF($E94&lt;BF$2,IF(AZ94="",IF($I94=給与表!$J$12,SUMIFS(給与表!$P$13:$P$52,給与表!$B$13:$B$52,BF$2-$E94)+給与表!$J$10*(BF$2-給与表!$T$4+1),IF($I94=給与表!$K$12,SUMIFS(給与表!$Q$13:$Q$52,給与表!$B$13:$B$52,BF$2-$E94)+給与表!$K$10*(BF$2-給与表!$T$4+1),IF($I94=給与表!$L$12,SUMIFS(給与表!$R$13:$R$52,給与表!$B$13:$B$52,BF$2-$E94)+給与表!$L$10*(BF$2-給与表!$T$4+1),(SUMIFS(給与表!$S$13:$S$52,給与表!$B$13:$B$52,BF$2-$E94)+給与表!$M$10*(BF$2-給与表!$T$4+1))*BG94))),IF($I94=給与表!$J$12,AZ94+給与表!$J$10*(BF$2-給与表!$T$4+1),IF($I94=給与表!$K$12,AZ94+給与表!$K$10*(BF$2-給与表!$T$4+1),IF($I94=給与表!$L$12,AZ94+給与表!$L$10*(BF$2-給与表!$T$4+1),(AZ94/BA94+給与表!$M$10)*BG94)))))))))</f>
        <v/>
      </c>
      <c r="BG94" s="392"/>
      <c r="BH94" s="357"/>
      <c r="BI94" s="357"/>
      <c r="BJ94" s="357"/>
      <c r="BK94" s="227" t="str">
        <f t="shared" si="21"/>
        <v/>
      </c>
      <c r="BL94" s="224" t="str">
        <f>IF(給与表!$T$4&gt;BL$2,"",IF($H94&lt;BL$2,"",IF($E94&gt;BL$2,"",IF($E94=BL$2,IF($I94=給与表!$J$12,給与表!$J$13,IF($I94=給与表!$K$12,給与表!$K$13,IF($I94=給与表!$L$12,給与表!$L$13,給与表!$M$13*BM94))),IF($E94&lt;BL$2,IF(BF94="",IF($I94=給与表!$J$12,SUMIFS(給与表!$P$13:$P$52,給与表!$B$13:$B$52,BL$2-$E94)+給与表!$J$10*(BL$2-給与表!$T$4+1),IF($I94=給与表!$K$12,SUMIFS(給与表!$Q$13:$Q$52,給与表!$B$13:$B$52,BL$2-$E94)+給与表!$K$10*(BL$2-給与表!$T$4+1),IF($I94=給与表!$L$12,SUMIFS(給与表!$R$13:$R$52,給与表!$B$13:$B$52,BL$2-$E94)+給与表!$L$10*(BL$2-給与表!$T$4+1),(SUMIFS(給与表!$S$13:$S$52,給与表!$B$13:$B$52,BL$2-$E94)+給与表!$M$10*(BL$2-給与表!$T$4+1))*BM94))),IF($I94=給与表!$J$12,BF94+給与表!$J$10*(BL$2-給与表!$T$4+1),IF($I94=給与表!$K$12,BF94+給与表!$K$10*(BL$2-給与表!$T$4+1),IF($I94=給与表!$L$12,BF94+給与表!$L$10*(BL$2-給与表!$T$4+1),(BF94/BG94+給与表!$M$10)*BM94)))))))))</f>
        <v/>
      </c>
      <c r="BM94" s="392"/>
      <c r="BN94" s="357"/>
      <c r="BO94" s="357"/>
      <c r="BP94" s="357"/>
      <c r="BQ94" s="227" t="str">
        <f t="shared" si="22"/>
        <v/>
      </c>
    </row>
    <row r="95" spans="1:69">
      <c r="A95" s="20">
        <f t="shared" ref="A95" si="35">A94+1</f>
        <v>90</v>
      </c>
      <c r="B95" s="359"/>
      <c r="C95" s="359"/>
      <c r="D95" s="359"/>
      <c r="E95" s="6" t="str">
        <f t="shared" si="23"/>
        <v/>
      </c>
      <c r="F95" s="359"/>
      <c r="G95" s="359"/>
      <c r="H95" s="6" t="str">
        <f t="shared" si="24"/>
        <v/>
      </c>
      <c r="I95" s="361"/>
      <c r="J95" s="224" t="str">
        <f>IF(給与表!$T$4&gt;J$2,"",IF($H95&lt;J$2,"",IF($E95&gt;J$2,"",IF($E95=J$2,IF($I95=給与表!$J$12,給与表!$J$13,IF($I95=給与表!$K$12,給与表!$K$13,IF($I95=給与表!$L$12,給与表!$L$13,給与表!$M$13*K95))),IF($E95&lt;J$2,IF($I95=給与表!$J$12,SUMIFS(給与表!$P$13:$P$52,給与表!$B$13:$B$52,J$2-$E95)+給与表!$J$10*(J$2-給与表!$T$4+1),IF($I95=給与表!$K$12,SUMIFS(給与表!$Q$13:$Q$52,給与表!$B$13:$B$52,J$2-$E95)+給与表!$K$10*(J$2-給与表!$T$4+1),IF($I95=給与表!$L$12,SUMIFS(給与表!$R$13:$R$52,給与表!$B$13:$B$52,J$2-$E95)+給与表!$L$10*(J$2-給与表!$T$4+1),(SUMIFS(給与表!$S$13:$S$52,給与表!$B$13:$B$52,J$2-$E95)+給与表!$M$10*(J$2-給与表!$T$4+1))*K95))))))))</f>
        <v/>
      </c>
      <c r="K95" s="392"/>
      <c r="L95" s="357"/>
      <c r="M95" s="357"/>
      <c r="N95" s="357"/>
      <c r="O95" s="227" t="str">
        <f t="shared" si="13"/>
        <v/>
      </c>
      <c r="P95" s="224" t="str">
        <f>IF(給与表!$T$4&gt;P$2,"",IF($H95&lt;P$2,"",IF($E95&gt;P$2,"",IF($E95=P$2,IF($I95=給与表!$J$12,給与表!$J$13,IF($I95=給与表!$K$12,給与表!$K$13,IF($I95=給与表!$L$12,給与表!$L$13,給与表!$M$13*Q95))),IF($E95&lt;P$2,IF(J95="",IF($I95=給与表!$J$12,SUMIFS(給与表!$P$13:$P$52,給与表!$B$13:$B$52,P$2-$E95)+給与表!$J$10*(P$2-給与表!$T$4+1),IF($I95=給与表!$K$12,SUMIFS(給与表!$Q$13:$Q$52,給与表!$B$13:$B$52,P$2-$E95)+給与表!$K$10*(P$2-給与表!$T$4+1),IF($I95=給与表!$L$12,SUMIFS(給与表!$R$13:$R$52,給与表!$B$13:$B$52,P$2-$E95)+給与表!$L$10*(P$2-給与表!$T$4+1),(SUMIFS(給与表!$S$13:$S$52,給与表!$B$13:$B$52,P$2-$E95)+給与表!$M$10*(P$2-給与表!$T$4+1))*Q95))),IF($I95=給与表!$J$12,J95+給与表!$J$10*(P$2-給与表!$T$4+1),IF($I95=給与表!$K$12,J95+給与表!$K$10*(P$2-給与表!$T$4+1),IF($I95=給与表!$L$12,J95+給与表!$L$10*(P$2-給与表!$T$4+1),(J95/K95+給与表!$M$10)*Q95)))))))))</f>
        <v/>
      </c>
      <c r="Q95" s="392"/>
      <c r="R95" s="357"/>
      <c r="S95" s="357"/>
      <c r="T95" s="357"/>
      <c r="U95" s="227" t="str">
        <f t="shared" si="14"/>
        <v/>
      </c>
      <c r="V95" s="224" t="str">
        <f>IF(給与表!$T$4&gt;V$2,"",IF($H95&lt;V$2,"",IF($E95&gt;V$2,"",IF($E95=V$2,IF($I95=給与表!$J$12,給与表!$J$13,IF($I95=給与表!$K$12,給与表!$K$13,IF($I95=給与表!$L$12,給与表!$L$13,給与表!$M$13*W95))),IF($E95&lt;V$2,IF(P95="",IF($I95=給与表!$J$12,SUMIFS(給与表!$P$13:$P$52,給与表!$B$13:$B$52,V$2-$E95)+給与表!$J$10*(V$2-給与表!$T$4+1),IF($I95=給与表!$K$12,SUMIFS(給与表!$Q$13:$Q$52,給与表!$B$13:$B$52,V$2-$E95)+給与表!$K$10*(V$2-給与表!$T$4+1),IF($I95=給与表!$L$12,SUMIFS(給与表!$R$13:$R$52,給与表!$B$13:$B$52,V$2-$E95)+給与表!$L$10*(V$2-給与表!$T$4+1),(SUMIFS(給与表!$S$13:$S$52,給与表!$B$13:$B$52,V$2-$E95)+給与表!$M$10*(V$2-給与表!$T$4+1))*W95))),IF($I95=給与表!$J$12,P95+給与表!$J$10*(V$2-給与表!$T$4+1),IF($I95=給与表!$K$12,P95+給与表!$K$10*(V$2-給与表!$T$4+1),IF($I95=給与表!$L$12,P95+給与表!$L$10*(V$2-給与表!$T$4+1),(P95/Q95+給与表!$M$10)*W95)))))))))</f>
        <v/>
      </c>
      <c r="W95" s="392"/>
      <c r="X95" s="357"/>
      <c r="Y95" s="357"/>
      <c r="Z95" s="357"/>
      <c r="AA95" s="227" t="str">
        <f t="shared" si="15"/>
        <v/>
      </c>
      <c r="AB95" s="224" t="str">
        <f>IF(給与表!$T$4&gt;AB$2,"",IF($H95&lt;AB$2,"",IF($E95&gt;AB$2,"",IF($E95=AB$2,IF($I95=給与表!$J$12,給与表!$J$13,IF($I95=給与表!$K$12,給与表!$K$13,IF($I95=給与表!$L$12,給与表!$L$13,給与表!$M$13*AC95))),IF($E95&lt;AB$2,IF(V95="",IF($I95=給与表!$J$12,SUMIFS(給与表!$P$13:$P$52,給与表!$B$13:$B$52,AB$2-$E95)+給与表!$J$10*(AB$2-給与表!$T$4+1),IF($I95=給与表!$K$12,SUMIFS(給与表!$Q$13:$Q$52,給与表!$B$13:$B$52,AB$2-$E95)+給与表!$K$10*(AB$2-給与表!$T$4+1),IF($I95=給与表!$L$12,SUMIFS(給与表!$R$13:$R$52,給与表!$B$13:$B$52,AB$2-$E95)+給与表!$L$10*(AB$2-給与表!$T$4+1),(SUMIFS(給与表!$S$13:$S$52,給与表!$B$13:$B$52,AB$2-$E95)+給与表!$M$10*(AB$2-給与表!$T$4+1))*AC95))),IF($I95=給与表!$J$12,V95+給与表!$J$10*(AB$2-給与表!$T$4+1),IF($I95=給与表!$K$12,V95+給与表!$K$10*(AB$2-給与表!$T$4+1),IF($I95=給与表!$L$12,V95+給与表!$L$10*(AB$2-給与表!$T$4+1),(V95/W95+給与表!$M$10)*AC95)))))))))</f>
        <v/>
      </c>
      <c r="AC95" s="392"/>
      <c r="AD95" s="357"/>
      <c r="AE95" s="357"/>
      <c r="AF95" s="357"/>
      <c r="AG95" s="227" t="str">
        <f t="shared" si="16"/>
        <v/>
      </c>
      <c r="AH95" s="224" t="str">
        <f>IF(給与表!$T$4&gt;AH$2,"",IF($H95&lt;AH$2,"",IF($E95&gt;AH$2,"",IF($E95=AH$2,IF($I95=給与表!$J$12,給与表!$J$13,IF($I95=給与表!$K$12,給与表!$K$13,IF($I95=給与表!$L$12,給与表!$L$13,給与表!$M$13*AI95))),IF($E95&lt;AH$2,IF(AB95="",IF($I95=給与表!$J$12,SUMIFS(給与表!$P$13:$P$52,給与表!$B$13:$B$52,AH$2-$E95)+給与表!$J$10*(AH$2-給与表!$T$4+1),IF($I95=給与表!$K$12,SUMIFS(給与表!$Q$13:$Q$52,給与表!$B$13:$B$52,AH$2-$E95)+給与表!$K$10*(AH$2-給与表!$T$4+1),IF($I95=給与表!$L$12,SUMIFS(給与表!$R$13:$R$52,給与表!$B$13:$B$52,AH$2-$E95)+給与表!$L$10*(AH$2-給与表!$T$4+1),(SUMIFS(給与表!$S$13:$S$52,給与表!$B$13:$B$52,AH$2-$E95)+給与表!$M$10*(AH$2-給与表!$T$4+1))*AI95))),IF($I95=給与表!$J$12,AB95+給与表!$J$10*(AH$2-給与表!$T$4+1),IF($I95=給与表!$K$12,AB95+給与表!$K$10*(AH$2-給与表!$T$4+1),IF($I95=給与表!$L$12,AB95+給与表!$L$10*(AH$2-給与表!$T$4+1),(AB95/AC95+給与表!$M$10)*AI95)))))))))</f>
        <v/>
      </c>
      <c r="AI95" s="392"/>
      <c r="AJ95" s="357"/>
      <c r="AK95" s="357"/>
      <c r="AL95" s="357"/>
      <c r="AM95" s="227" t="str">
        <f t="shared" si="17"/>
        <v/>
      </c>
      <c r="AN95" s="224" t="str">
        <f>IF(給与表!$T$4&gt;AN$2,"",IF($H95&lt;AN$2,"",IF($E95&gt;AN$2,"",IF($E95=AN$2,IF($I95=給与表!$J$12,給与表!$J$13,IF($I95=給与表!$K$12,給与表!$K$13,IF($I95=給与表!$L$12,給与表!$L$13,給与表!$M$13*AO95))),IF($E95&lt;AN$2,IF(AH95="",IF($I95=給与表!$J$12,SUMIFS(給与表!$P$13:$P$52,給与表!$B$13:$B$52,AN$2-$E95)+給与表!$J$10*(AN$2-給与表!$T$4+1),IF($I95=給与表!$K$12,SUMIFS(給与表!$Q$13:$Q$52,給与表!$B$13:$B$52,AN$2-$E95)+給与表!$K$10*(AN$2-給与表!$T$4+1),IF($I95=給与表!$L$12,SUMIFS(給与表!$R$13:$R$52,給与表!$B$13:$B$52,AN$2-$E95)+給与表!$L$10*(AN$2-給与表!$T$4+1),(SUMIFS(給与表!$S$13:$S$52,給与表!$B$13:$B$52,AN$2-$E95)+給与表!$M$10*(AN$2-給与表!$T$4+1))*AO95))),IF($I95=給与表!$J$12,AH95+給与表!$J$10*(AN$2-給与表!$T$4+1),IF($I95=給与表!$K$12,AH95+給与表!$K$10*(AN$2-給与表!$T$4+1),IF($I95=給与表!$L$12,AH95+給与表!$L$10*(AN$2-給与表!$T$4+1),(AH95/AI95+給与表!$M$10)*AO95)))))))))</f>
        <v/>
      </c>
      <c r="AO95" s="392"/>
      <c r="AP95" s="357"/>
      <c r="AQ95" s="357"/>
      <c r="AR95" s="357"/>
      <c r="AS95" s="227" t="str">
        <f t="shared" si="18"/>
        <v/>
      </c>
      <c r="AT95" s="224" t="str">
        <f>IF(給与表!$T$4&gt;AT$2,"",IF($H95&lt;AT$2,"",IF($E95&gt;AT$2,"",IF($E95=AT$2,IF($I95=給与表!$J$12,給与表!$J$13,IF($I95=給与表!$K$12,給与表!$K$13,IF($I95=給与表!$L$12,給与表!$L$13,給与表!$M$13*AU95))),IF($E95&lt;AT$2,IF(AN95="",IF($I95=給与表!$J$12,SUMIFS(給与表!$P$13:$P$52,給与表!$B$13:$B$52,AT$2-$E95)+給与表!$J$10*(AT$2-給与表!$T$4+1),IF($I95=給与表!$K$12,SUMIFS(給与表!$Q$13:$Q$52,給与表!$B$13:$B$52,AT$2-$E95)+給与表!$K$10*(AT$2-給与表!$T$4+1),IF($I95=給与表!$L$12,SUMIFS(給与表!$R$13:$R$52,給与表!$B$13:$B$52,AT$2-$E95)+給与表!$L$10*(AT$2-給与表!$T$4+1),(SUMIFS(給与表!$S$13:$S$52,給与表!$B$13:$B$52,AT$2-$E95)+給与表!$M$10*(AT$2-給与表!$T$4+1))*AU95))),IF($I95=給与表!$J$12,AN95+給与表!$J$10*(AT$2-給与表!$T$4+1),IF($I95=給与表!$K$12,AN95+給与表!$K$10*(AT$2-給与表!$T$4+1),IF($I95=給与表!$L$12,AN95+給与表!$L$10*(AT$2-給与表!$T$4+1),(AN95/AO95+給与表!$M$10)*AU95)))))))))</f>
        <v/>
      </c>
      <c r="AU95" s="392"/>
      <c r="AV95" s="357"/>
      <c r="AW95" s="357"/>
      <c r="AX95" s="357"/>
      <c r="AY95" s="227" t="str">
        <f t="shared" si="19"/>
        <v/>
      </c>
      <c r="AZ95" s="224" t="str">
        <f>IF(給与表!$T$4&gt;AZ$2,"",IF($H95&lt;AZ$2,"",IF($E95&gt;AZ$2,"",IF($E95=AZ$2,IF($I95=給与表!$J$12,給与表!$J$13,IF($I95=給与表!$K$12,給与表!$K$13,IF($I95=給与表!$L$12,給与表!$L$13,給与表!$M$13*BA95))),IF($E95&lt;AZ$2,IF(AT95="",IF($I95=給与表!$J$12,SUMIFS(給与表!$P$13:$P$52,給与表!$B$13:$B$52,AZ$2-$E95)+給与表!$J$10*(AZ$2-給与表!$T$4+1),IF($I95=給与表!$K$12,SUMIFS(給与表!$Q$13:$Q$52,給与表!$B$13:$B$52,AZ$2-$E95)+給与表!$K$10*(AZ$2-給与表!$T$4+1),IF($I95=給与表!$L$12,SUMIFS(給与表!$R$13:$R$52,給与表!$B$13:$B$52,AZ$2-$E95)+給与表!$L$10*(AZ$2-給与表!$T$4+1),(SUMIFS(給与表!$S$13:$S$52,給与表!$B$13:$B$52,AZ$2-$E95)+給与表!$M$10*(AZ$2-給与表!$T$4+1))*BA95))),IF($I95=給与表!$J$12,AT95+給与表!$J$10*(AZ$2-給与表!$T$4+1),IF($I95=給与表!$K$12,AT95+給与表!$K$10*(AZ$2-給与表!$T$4+1),IF($I95=給与表!$L$12,AT95+給与表!$L$10*(AZ$2-給与表!$T$4+1),(AT95/AU95+給与表!$M$10)*BA95)))))))))</f>
        <v/>
      </c>
      <c r="BA95" s="392"/>
      <c r="BB95" s="357"/>
      <c r="BC95" s="357"/>
      <c r="BD95" s="357"/>
      <c r="BE95" s="227" t="str">
        <f t="shared" si="20"/>
        <v/>
      </c>
      <c r="BF95" s="224" t="str">
        <f>IF(給与表!$T$4&gt;BF$2,"",IF($H95&lt;BF$2,"",IF($E95&gt;BF$2,"",IF($E95=BF$2,IF($I95=給与表!$J$12,給与表!$J$13,IF($I95=給与表!$K$12,給与表!$K$13,IF($I95=給与表!$L$12,給与表!$L$13,給与表!$M$13*BG95))),IF($E95&lt;BF$2,IF(AZ95="",IF($I95=給与表!$J$12,SUMIFS(給与表!$P$13:$P$52,給与表!$B$13:$B$52,BF$2-$E95)+給与表!$J$10*(BF$2-給与表!$T$4+1),IF($I95=給与表!$K$12,SUMIFS(給与表!$Q$13:$Q$52,給与表!$B$13:$B$52,BF$2-$E95)+給与表!$K$10*(BF$2-給与表!$T$4+1),IF($I95=給与表!$L$12,SUMIFS(給与表!$R$13:$R$52,給与表!$B$13:$B$52,BF$2-$E95)+給与表!$L$10*(BF$2-給与表!$T$4+1),(SUMIFS(給与表!$S$13:$S$52,給与表!$B$13:$B$52,BF$2-$E95)+給与表!$M$10*(BF$2-給与表!$T$4+1))*BG95))),IF($I95=給与表!$J$12,AZ95+給与表!$J$10*(BF$2-給与表!$T$4+1),IF($I95=給与表!$K$12,AZ95+給与表!$K$10*(BF$2-給与表!$T$4+1),IF($I95=給与表!$L$12,AZ95+給与表!$L$10*(BF$2-給与表!$T$4+1),(AZ95/BA95+給与表!$M$10)*BG95)))))))))</f>
        <v/>
      </c>
      <c r="BG95" s="392"/>
      <c r="BH95" s="357"/>
      <c r="BI95" s="357"/>
      <c r="BJ95" s="357"/>
      <c r="BK95" s="227" t="str">
        <f t="shared" si="21"/>
        <v/>
      </c>
      <c r="BL95" s="224" t="str">
        <f>IF(給与表!$T$4&gt;BL$2,"",IF($H95&lt;BL$2,"",IF($E95&gt;BL$2,"",IF($E95=BL$2,IF($I95=給与表!$J$12,給与表!$J$13,IF($I95=給与表!$K$12,給与表!$K$13,IF($I95=給与表!$L$12,給与表!$L$13,給与表!$M$13*BM95))),IF($E95&lt;BL$2,IF(BF95="",IF($I95=給与表!$J$12,SUMIFS(給与表!$P$13:$P$52,給与表!$B$13:$B$52,BL$2-$E95)+給与表!$J$10*(BL$2-給与表!$T$4+1),IF($I95=給与表!$K$12,SUMIFS(給与表!$Q$13:$Q$52,給与表!$B$13:$B$52,BL$2-$E95)+給与表!$K$10*(BL$2-給与表!$T$4+1),IF($I95=給与表!$L$12,SUMIFS(給与表!$R$13:$R$52,給与表!$B$13:$B$52,BL$2-$E95)+給与表!$L$10*(BL$2-給与表!$T$4+1),(SUMIFS(給与表!$S$13:$S$52,給与表!$B$13:$B$52,BL$2-$E95)+給与表!$M$10*(BL$2-給与表!$T$4+1))*BM95))),IF($I95=給与表!$J$12,BF95+給与表!$J$10*(BL$2-給与表!$T$4+1),IF($I95=給与表!$K$12,BF95+給与表!$K$10*(BL$2-給与表!$T$4+1),IF($I95=給与表!$L$12,BF95+給与表!$L$10*(BL$2-給与表!$T$4+1),(BF95/BG95+給与表!$M$10)*BM95)))))))))</f>
        <v/>
      </c>
      <c r="BM95" s="392"/>
      <c r="BN95" s="357"/>
      <c r="BO95" s="357"/>
      <c r="BP95" s="357"/>
      <c r="BQ95" s="227" t="str">
        <f t="shared" si="22"/>
        <v/>
      </c>
    </row>
    <row r="96" spans="1:69">
      <c r="A96" s="20">
        <f t="shared" ref="A96" si="36">A95+1</f>
        <v>91</v>
      </c>
      <c r="B96" s="359"/>
      <c r="C96" s="359"/>
      <c r="D96" s="359"/>
      <c r="E96" s="6" t="str">
        <f t="shared" si="23"/>
        <v/>
      </c>
      <c r="F96" s="359"/>
      <c r="G96" s="359"/>
      <c r="H96" s="6" t="str">
        <f t="shared" si="24"/>
        <v/>
      </c>
      <c r="I96" s="361"/>
      <c r="J96" s="224" t="str">
        <f>IF(給与表!$T$4&gt;J$2,"",IF($H96&lt;J$2,"",IF($E96&gt;J$2,"",IF($E96=J$2,IF($I96=給与表!$J$12,給与表!$J$13,IF($I96=給与表!$K$12,給与表!$K$13,IF($I96=給与表!$L$12,給与表!$L$13,給与表!$M$13*K96))),IF($E96&lt;J$2,IF($I96=給与表!$J$12,SUMIFS(給与表!$P$13:$P$52,給与表!$B$13:$B$52,J$2-$E96)+給与表!$J$10*(J$2-給与表!$T$4+1),IF($I96=給与表!$K$12,SUMIFS(給与表!$Q$13:$Q$52,給与表!$B$13:$B$52,J$2-$E96)+給与表!$K$10*(J$2-給与表!$T$4+1),IF($I96=給与表!$L$12,SUMIFS(給与表!$R$13:$R$52,給与表!$B$13:$B$52,J$2-$E96)+給与表!$L$10*(J$2-給与表!$T$4+1),(SUMIFS(給与表!$S$13:$S$52,給与表!$B$13:$B$52,J$2-$E96)+給与表!$M$10*(J$2-給与表!$T$4+1))*K96))))))))</f>
        <v/>
      </c>
      <c r="K96" s="392"/>
      <c r="L96" s="357"/>
      <c r="M96" s="357"/>
      <c r="N96" s="357"/>
      <c r="O96" s="227" t="str">
        <f t="shared" si="13"/>
        <v/>
      </c>
      <c r="P96" s="224" t="str">
        <f>IF(給与表!$T$4&gt;P$2,"",IF($H96&lt;P$2,"",IF($E96&gt;P$2,"",IF($E96=P$2,IF($I96=給与表!$J$12,給与表!$J$13,IF($I96=給与表!$K$12,給与表!$K$13,IF($I96=給与表!$L$12,給与表!$L$13,給与表!$M$13*Q96))),IF($E96&lt;P$2,IF(J96="",IF($I96=給与表!$J$12,SUMIFS(給与表!$P$13:$P$52,給与表!$B$13:$B$52,P$2-$E96)+給与表!$J$10*(P$2-給与表!$T$4+1),IF($I96=給与表!$K$12,SUMIFS(給与表!$Q$13:$Q$52,給与表!$B$13:$B$52,P$2-$E96)+給与表!$K$10*(P$2-給与表!$T$4+1),IF($I96=給与表!$L$12,SUMIFS(給与表!$R$13:$R$52,給与表!$B$13:$B$52,P$2-$E96)+給与表!$L$10*(P$2-給与表!$T$4+1),(SUMIFS(給与表!$S$13:$S$52,給与表!$B$13:$B$52,P$2-$E96)+給与表!$M$10*(P$2-給与表!$T$4+1))*Q96))),IF($I96=給与表!$J$12,J96+給与表!$J$10*(P$2-給与表!$T$4+1),IF($I96=給与表!$K$12,J96+給与表!$K$10*(P$2-給与表!$T$4+1),IF($I96=給与表!$L$12,J96+給与表!$L$10*(P$2-給与表!$T$4+1),(J96/K96+給与表!$M$10)*Q96)))))))))</f>
        <v/>
      </c>
      <c r="Q96" s="392"/>
      <c r="R96" s="357"/>
      <c r="S96" s="357"/>
      <c r="T96" s="357"/>
      <c r="U96" s="227" t="str">
        <f t="shared" si="14"/>
        <v/>
      </c>
      <c r="V96" s="224" t="str">
        <f>IF(給与表!$T$4&gt;V$2,"",IF($H96&lt;V$2,"",IF($E96&gt;V$2,"",IF($E96=V$2,IF($I96=給与表!$J$12,給与表!$J$13,IF($I96=給与表!$K$12,給与表!$K$13,IF($I96=給与表!$L$12,給与表!$L$13,給与表!$M$13*W96))),IF($E96&lt;V$2,IF(P96="",IF($I96=給与表!$J$12,SUMIFS(給与表!$P$13:$P$52,給与表!$B$13:$B$52,V$2-$E96)+給与表!$J$10*(V$2-給与表!$T$4+1),IF($I96=給与表!$K$12,SUMIFS(給与表!$Q$13:$Q$52,給与表!$B$13:$B$52,V$2-$E96)+給与表!$K$10*(V$2-給与表!$T$4+1),IF($I96=給与表!$L$12,SUMIFS(給与表!$R$13:$R$52,給与表!$B$13:$B$52,V$2-$E96)+給与表!$L$10*(V$2-給与表!$T$4+1),(SUMIFS(給与表!$S$13:$S$52,給与表!$B$13:$B$52,V$2-$E96)+給与表!$M$10*(V$2-給与表!$T$4+1))*W96))),IF($I96=給与表!$J$12,P96+給与表!$J$10*(V$2-給与表!$T$4+1),IF($I96=給与表!$K$12,P96+給与表!$K$10*(V$2-給与表!$T$4+1),IF($I96=給与表!$L$12,P96+給与表!$L$10*(V$2-給与表!$T$4+1),(P96/Q96+給与表!$M$10)*W96)))))))))</f>
        <v/>
      </c>
      <c r="W96" s="392"/>
      <c r="X96" s="357"/>
      <c r="Y96" s="357"/>
      <c r="Z96" s="357"/>
      <c r="AA96" s="227" t="str">
        <f t="shared" si="15"/>
        <v/>
      </c>
      <c r="AB96" s="224" t="str">
        <f>IF(給与表!$T$4&gt;AB$2,"",IF($H96&lt;AB$2,"",IF($E96&gt;AB$2,"",IF($E96=AB$2,IF($I96=給与表!$J$12,給与表!$J$13,IF($I96=給与表!$K$12,給与表!$K$13,IF($I96=給与表!$L$12,給与表!$L$13,給与表!$M$13*AC96))),IF($E96&lt;AB$2,IF(V96="",IF($I96=給与表!$J$12,SUMIFS(給与表!$P$13:$P$52,給与表!$B$13:$B$52,AB$2-$E96)+給与表!$J$10*(AB$2-給与表!$T$4+1),IF($I96=給与表!$K$12,SUMIFS(給与表!$Q$13:$Q$52,給与表!$B$13:$B$52,AB$2-$E96)+給与表!$K$10*(AB$2-給与表!$T$4+1),IF($I96=給与表!$L$12,SUMIFS(給与表!$R$13:$R$52,給与表!$B$13:$B$52,AB$2-$E96)+給与表!$L$10*(AB$2-給与表!$T$4+1),(SUMIFS(給与表!$S$13:$S$52,給与表!$B$13:$B$52,AB$2-$E96)+給与表!$M$10*(AB$2-給与表!$T$4+1))*AC96))),IF($I96=給与表!$J$12,V96+給与表!$J$10*(AB$2-給与表!$T$4+1),IF($I96=給与表!$K$12,V96+給与表!$K$10*(AB$2-給与表!$T$4+1),IF($I96=給与表!$L$12,V96+給与表!$L$10*(AB$2-給与表!$T$4+1),(V96/W96+給与表!$M$10)*AC96)))))))))</f>
        <v/>
      </c>
      <c r="AC96" s="392"/>
      <c r="AD96" s="357"/>
      <c r="AE96" s="357"/>
      <c r="AF96" s="357"/>
      <c r="AG96" s="227" t="str">
        <f t="shared" si="16"/>
        <v/>
      </c>
      <c r="AH96" s="224" t="str">
        <f>IF(給与表!$T$4&gt;AH$2,"",IF($H96&lt;AH$2,"",IF($E96&gt;AH$2,"",IF($E96=AH$2,IF($I96=給与表!$J$12,給与表!$J$13,IF($I96=給与表!$K$12,給与表!$K$13,IF($I96=給与表!$L$12,給与表!$L$13,給与表!$M$13*AI96))),IF($E96&lt;AH$2,IF(AB96="",IF($I96=給与表!$J$12,SUMIFS(給与表!$P$13:$P$52,給与表!$B$13:$B$52,AH$2-$E96)+給与表!$J$10*(AH$2-給与表!$T$4+1),IF($I96=給与表!$K$12,SUMIFS(給与表!$Q$13:$Q$52,給与表!$B$13:$B$52,AH$2-$E96)+給与表!$K$10*(AH$2-給与表!$T$4+1),IF($I96=給与表!$L$12,SUMIFS(給与表!$R$13:$R$52,給与表!$B$13:$B$52,AH$2-$E96)+給与表!$L$10*(AH$2-給与表!$T$4+1),(SUMIFS(給与表!$S$13:$S$52,給与表!$B$13:$B$52,AH$2-$E96)+給与表!$M$10*(AH$2-給与表!$T$4+1))*AI96))),IF($I96=給与表!$J$12,AB96+給与表!$J$10*(AH$2-給与表!$T$4+1),IF($I96=給与表!$K$12,AB96+給与表!$K$10*(AH$2-給与表!$T$4+1),IF($I96=給与表!$L$12,AB96+給与表!$L$10*(AH$2-給与表!$T$4+1),(AB96/AC96+給与表!$M$10)*AI96)))))))))</f>
        <v/>
      </c>
      <c r="AI96" s="392"/>
      <c r="AJ96" s="357"/>
      <c r="AK96" s="357"/>
      <c r="AL96" s="357"/>
      <c r="AM96" s="227" t="str">
        <f t="shared" si="17"/>
        <v/>
      </c>
      <c r="AN96" s="224" t="str">
        <f>IF(給与表!$T$4&gt;AN$2,"",IF($H96&lt;AN$2,"",IF($E96&gt;AN$2,"",IF($E96=AN$2,IF($I96=給与表!$J$12,給与表!$J$13,IF($I96=給与表!$K$12,給与表!$K$13,IF($I96=給与表!$L$12,給与表!$L$13,給与表!$M$13*AO96))),IF($E96&lt;AN$2,IF(AH96="",IF($I96=給与表!$J$12,SUMIFS(給与表!$P$13:$P$52,給与表!$B$13:$B$52,AN$2-$E96)+給与表!$J$10*(AN$2-給与表!$T$4+1),IF($I96=給与表!$K$12,SUMIFS(給与表!$Q$13:$Q$52,給与表!$B$13:$B$52,AN$2-$E96)+給与表!$K$10*(AN$2-給与表!$T$4+1),IF($I96=給与表!$L$12,SUMIFS(給与表!$R$13:$R$52,給与表!$B$13:$B$52,AN$2-$E96)+給与表!$L$10*(AN$2-給与表!$T$4+1),(SUMIFS(給与表!$S$13:$S$52,給与表!$B$13:$B$52,AN$2-$E96)+給与表!$M$10*(AN$2-給与表!$T$4+1))*AO96))),IF($I96=給与表!$J$12,AH96+給与表!$J$10*(AN$2-給与表!$T$4+1),IF($I96=給与表!$K$12,AH96+給与表!$K$10*(AN$2-給与表!$T$4+1),IF($I96=給与表!$L$12,AH96+給与表!$L$10*(AN$2-給与表!$T$4+1),(AH96/AI96+給与表!$M$10)*AO96)))))))))</f>
        <v/>
      </c>
      <c r="AO96" s="392"/>
      <c r="AP96" s="357"/>
      <c r="AQ96" s="357"/>
      <c r="AR96" s="357"/>
      <c r="AS96" s="227" t="str">
        <f t="shared" si="18"/>
        <v/>
      </c>
      <c r="AT96" s="224" t="str">
        <f>IF(給与表!$T$4&gt;AT$2,"",IF($H96&lt;AT$2,"",IF($E96&gt;AT$2,"",IF($E96=AT$2,IF($I96=給与表!$J$12,給与表!$J$13,IF($I96=給与表!$K$12,給与表!$K$13,IF($I96=給与表!$L$12,給与表!$L$13,給与表!$M$13*AU96))),IF($E96&lt;AT$2,IF(AN96="",IF($I96=給与表!$J$12,SUMIFS(給与表!$P$13:$P$52,給与表!$B$13:$B$52,AT$2-$E96)+給与表!$J$10*(AT$2-給与表!$T$4+1),IF($I96=給与表!$K$12,SUMIFS(給与表!$Q$13:$Q$52,給与表!$B$13:$B$52,AT$2-$E96)+給与表!$K$10*(AT$2-給与表!$T$4+1),IF($I96=給与表!$L$12,SUMIFS(給与表!$R$13:$R$52,給与表!$B$13:$B$52,AT$2-$E96)+給与表!$L$10*(AT$2-給与表!$T$4+1),(SUMIFS(給与表!$S$13:$S$52,給与表!$B$13:$B$52,AT$2-$E96)+給与表!$M$10*(AT$2-給与表!$T$4+1))*AU96))),IF($I96=給与表!$J$12,AN96+給与表!$J$10*(AT$2-給与表!$T$4+1),IF($I96=給与表!$K$12,AN96+給与表!$K$10*(AT$2-給与表!$T$4+1),IF($I96=給与表!$L$12,AN96+給与表!$L$10*(AT$2-給与表!$T$4+1),(AN96/AO96+給与表!$M$10)*AU96)))))))))</f>
        <v/>
      </c>
      <c r="AU96" s="392"/>
      <c r="AV96" s="357"/>
      <c r="AW96" s="357"/>
      <c r="AX96" s="357"/>
      <c r="AY96" s="227" t="str">
        <f t="shared" si="19"/>
        <v/>
      </c>
      <c r="AZ96" s="224" t="str">
        <f>IF(給与表!$T$4&gt;AZ$2,"",IF($H96&lt;AZ$2,"",IF($E96&gt;AZ$2,"",IF($E96=AZ$2,IF($I96=給与表!$J$12,給与表!$J$13,IF($I96=給与表!$K$12,給与表!$K$13,IF($I96=給与表!$L$12,給与表!$L$13,給与表!$M$13*BA96))),IF($E96&lt;AZ$2,IF(AT96="",IF($I96=給与表!$J$12,SUMIFS(給与表!$P$13:$P$52,給与表!$B$13:$B$52,AZ$2-$E96)+給与表!$J$10*(AZ$2-給与表!$T$4+1),IF($I96=給与表!$K$12,SUMIFS(給与表!$Q$13:$Q$52,給与表!$B$13:$B$52,AZ$2-$E96)+給与表!$K$10*(AZ$2-給与表!$T$4+1),IF($I96=給与表!$L$12,SUMIFS(給与表!$R$13:$R$52,給与表!$B$13:$B$52,AZ$2-$E96)+給与表!$L$10*(AZ$2-給与表!$T$4+1),(SUMIFS(給与表!$S$13:$S$52,給与表!$B$13:$B$52,AZ$2-$E96)+給与表!$M$10*(AZ$2-給与表!$T$4+1))*BA96))),IF($I96=給与表!$J$12,AT96+給与表!$J$10*(AZ$2-給与表!$T$4+1),IF($I96=給与表!$K$12,AT96+給与表!$K$10*(AZ$2-給与表!$T$4+1),IF($I96=給与表!$L$12,AT96+給与表!$L$10*(AZ$2-給与表!$T$4+1),(AT96/AU96+給与表!$M$10)*BA96)))))))))</f>
        <v/>
      </c>
      <c r="BA96" s="392"/>
      <c r="BB96" s="357"/>
      <c r="BC96" s="357"/>
      <c r="BD96" s="357"/>
      <c r="BE96" s="227" t="str">
        <f t="shared" si="20"/>
        <v/>
      </c>
      <c r="BF96" s="224" t="str">
        <f>IF(給与表!$T$4&gt;BF$2,"",IF($H96&lt;BF$2,"",IF($E96&gt;BF$2,"",IF($E96=BF$2,IF($I96=給与表!$J$12,給与表!$J$13,IF($I96=給与表!$K$12,給与表!$K$13,IF($I96=給与表!$L$12,給与表!$L$13,給与表!$M$13*BG96))),IF($E96&lt;BF$2,IF(AZ96="",IF($I96=給与表!$J$12,SUMIFS(給与表!$P$13:$P$52,給与表!$B$13:$B$52,BF$2-$E96)+給与表!$J$10*(BF$2-給与表!$T$4+1),IF($I96=給与表!$K$12,SUMIFS(給与表!$Q$13:$Q$52,給与表!$B$13:$B$52,BF$2-$E96)+給与表!$K$10*(BF$2-給与表!$T$4+1),IF($I96=給与表!$L$12,SUMIFS(給与表!$R$13:$R$52,給与表!$B$13:$B$52,BF$2-$E96)+給与表!$L$10*(BF$2-給与表!$T$4+1),(SUMIFS(給与表!$S$13:$S$52,給与表!$B$13:$B$52,BF$2-$E96)+給与表!$M$10*(BF$2-給与表!$T$4+1))*BG96))),IF($I96=給与表!$J$12,AZ96+給与表!$J$10*(BF$2-給与表!$T$4+1),IF($I96=給与表!$K$12,AZ96+給与表!$K$10*(BF$2-給与表!$T$4+1),IF($I96=給与表!$L$12,AZ96+給与表!$L$10*(BF$2-給与表!$T$4+1),(AZ96/BA96+給与表!$M$10)*BG96)))))))))</f>
        <v/>
      </c>
      <c r="BG96" s="392"/>
      <c r="BH96" s="357"/>
      <c r="BI96" s="357"/>
      <c r="BJ96" s="357"/>
      <c r="BK96" s="227" t="str">
        <f t="shared" si="21"/>
        <v/>
      </c>
      <c r="BL96" s="224" t="str">
        <f>IF(給与表!$T$4&gt;BL$2,"",IF($H96&lt;BL$2,"",IF($E96&gt;BL$2,"",IF($E96=BL$2,IF($I96=給与表!$J$12,給与表!$J$13,IF($I96=給与表!$K$12,給与表!$K$13,IF($I96=給与表!$L$12,給与表!$L$13,給与表!$M$13*BM96))),IF($E96&lt;BL$2,IF(BF96="",IF($I96=給与表!$J$12,SUMIFS(給与表!$P$13:$P$52,給与表!$B$13:$B$52,BL$2-$E96)+給与表!$J$10*(BL$2-給与表!$T$4+1),IF($I96=給与表!$K$12,SUMIFS(給与表!$Q$13:$Q$52,給与表!$B$13:$B$52,BL$2-$E96)+給与表!$K$10*(BL$2-給与表!$T$4+1),IF($I96=給与表!$L$12,SUMIFS(給与表!$R$13:$R$52,給与表!$B$13:$B$52,BL$2-$E96)+給与表!$L$10*(BL$2-給与表!$T$4+1),(SUMIFS(給与表!$S$13:$S$52,給与表!$B$13:$B$52,BL$2-$E96)+給与表!$M$10*(BL$2-給与表!$T$4+1))*BM96))),IF($I96=給与表!$J$12,BF96+給与表!$J$10*(BL$2-給与表!$T$4+1),IF($I96=給与表!$K$12,BF96+給与表!$K$10*(BL$2-給与表!$T$4+1),IF($I96=給与表!$L$12,BF96+給与表!$L$10*(BL$2-給与表!$T$4+1),(BF96/BG96+給与表!$M$10)*BM96)))))))))</f>
        <v/>
      </c>
      <c r="BM96" s="392"/>
      <c r="BN96" s="357"/>
      <c r="BO96" s="357"/>
      <c r="BP96" s="357"/>
      <c r="BQ96" s="227" t="str">
        <f t="shared" si="22"/>
        <v/>
      </c>
    </row>
    <row r="97" spans="1:69">
      <c r="A97" s="20">
        <f t="shared" ref="A97" si="37">A96+1</f>
        <v>92</v>
      </c>
      <c r="B97" s="359"/>
      <c r="C97" s="359"/>
      <c r="D97" s="359"/>
      <c r="E97" s="6" t="str">
        <f t="shared" si="23"/>
        <v/>
      </c>
      <c r="F97" s="359"/>
      <c r="G97" s="359"/>
      <c r="H97" s="6" t="str">
        <f t="shared" si="24"/>
        <v/>
      </c>
      <c r="I97" s="361"/>
      <c r="J97" s="224" t="str">
        <f>IF(給与表!$T$4&gt;J$2,"",IF($H97&lt;J$2,"",IF($E97&gt;J$2,"",IF($E97=J$2,IF($I97=給与表!$J$12,給与表!$J$13,IF($I97=給与表!$K$12,給与表!$K$13,IF($I97=給与表!$L$12,給与表!$L$13,給与表!$M$13*K97))),IF($E97&lt;J$2,IF($I97=給与表!$J$12,SUMIFS(給与表!$P$13:$P$52,給与表!$B$13:$B$52,J$2-$E97)+給与表!$J$10*(J$2-給与表!$T$4+1),IF($I97=給与表!$K$12,SUMIFS(給与表!$Q$13:$Q$52,給与表!$B$13:$B$52,J$2-$E97)+給与表!$K$10*(J$2-給与表!$T$4+1),IF($I97=給与表!$L$12,SUMIFS(給与表!$R$13:$R$52,給与表!$B$13:$B$52,J$2-$E97)+給与表!$L$10*(J$2-給与表!$T$4+1),(SUMIFS(給与表!$S$13:$S$52,給与表!$B$13:$B$52,J$2-$E97)+給与表!$M$10*(J$2-給与表!$T$4+1))*K97))))))))</f>
        <v/>
      </c>
      <c r="K97" s="392"/>
      <c r="L97" s="357"/>
      <c r="M97" s="357"/>
      <c r="N97" s="357"/>
      <c r="O97" s="227" t="str">
        <f t="shared" si="13"/>
        <v/>
      </c>
      <c r="P97" s="224" t="str">
        <f>IF(給与表!$T$4&gt;P$2,"",IF($H97&lt;P$2,"",IF($E97&gt;P$2,"",IF($E97=P$2,IF($I97=給与表!$J$12,給与表!$J$13,IF($I97=給与表!$K$12,給与表!$K$13,IF($I97=給与表!$L$12,給与表!$L$13,給与表!$M$13*Q97))),IF($E97&lt;P$2,IF(J97="",IF($I97=給与表!$J$12,SUMIFS(給与表!$P$13:$P$52,給与表!$B$13:$B$52,P$2-$E97)+給与表!$J$10*(P$2-給与表!$T$4+1),IF($I97=給与表!$K$12,SUMIFS(給与表!$Q$13:$Q$52,給与表!$B$13:$B$52,P$2-$E97)+給与表!$K$10*(P$2-給与表!$T$4+1),IF($I97=給与表!$L$12,SUMIFS(給与表!$R$13:$R$52,給与表!$B$13:$B$52,P$2-$E97)+給与表!$L$10*(P$2-給与表!$T$4+1),(SUMIFS(給与表!$S$13:$S$52,給与表!$B$13:$B$52,P$2-$E97)+給与表!$M$10*(P$2-給与表!$T$4+1))*Q97))),IF($I97=給与表!$J$12,J97+給与表!$J$10*(P$2-給与表!$T$4+1),IF($I97=給与表!$K$12,J97+給与表!$K$10*(P$2-給与表!$T$4+1),IF($I97=給与表!$L$12,J97+給与表!$L$10*(P$2-給与表!$T$4+1),(J97/K97+給与表!$M$10)*Q97)))))))))</f>
        <v/>
      </c>
      <c r="Q97" s="392"/>
      <c r="R97" s="357"/>
      <c r="S97" s="357"/>
      <c r="T97" s="357"/>
      <c r="U97" s="227" t="str">
        <f t="shared" si="14"/>
        <v/>
      </c>
      <c r="V97" s="224" t="str">
        <f>IF(給与表!$T$4&gt;V$2,"",IF($H97&lt;V$2,"",IF($E97&gt;V$2,"",IF($E97=V$2,IF($I97=給与表!$J$12,給与表!$J$13,IF($I97=給与表!$K$12,給与表!$K$13,IF($I97=給与表!$L$12,給与表!$L$13,給与表!$M$13*W97))),IF($E97&lt;V$2,IF(P97="",IF($I97=給与表!$J$12,SUMIFS(給与表!$P$13:$P$52,給与表!$B$13:$B$52,V$2-$E97)+給与表!$J$10*(V$2-給与表!$T$4+1),IF($I97=給与表!$K$12,SUMIFS(給与表!$Q$13:$Q$52,給与表!$B$13:$B$52,V$2-$E97)+給与表!$K$10*(V$2-給与表!$T$4+1),IF($I97=給与表!$L$12,SUMIFS(給与表!$R$13:$R$52,給与表!$B$13:$B$52,V$2-$E97)+給与表!$L$10*(V$2-給与表!$T$4+1),(SUMIFS(給与表!$S$13:$S$52,給与表!$B$13:$B$52,V$2-$E97)+給与表!$M$10*(V$2-給与表!$T$4+1))*W97))),IF($I97=給与表!$J$12,P97+給与表!$J$10*(V$2-給与表!$T$4+1),IF($I97=給与表!$K$12,P97+給与表!$K$10*(V$2-給与表!$T$4+1),IF($I97=給与表!$L$12,P97+給与表!$L$10*(V$2-給与表!$T$4+1),(P97/Q97+給与表!$M$10)*W97)))))))))</f>
        <v/>
      </c>
      <c r="W97" s="392"/>
      <c r="X97" s="357"/>
      <c r="Y97" s="357"/>
      <c r="Z97" s="357"/>
      <c r="AA97" s="227" t="str">
        <f t="shared" si="15"/>
        <v/>
      </c>
      <c r="AB97" s="224" t="str">
        <f>IF(給与表!$T$4&gt;AB$2,"",IF($H97&lt;AB$2,"",IF($E97&gt;AB$2,"",IF($E97=AB$2,IF($I97=給与表!$J$12,給与表!$J$13,IF($I97=給与表!$K$12,給与表!$K$13,IF($I97=給与表!$L$12,給与表!$L$13,給与表!$M$13*AC97))),IF($E97&lt;AB$2,IF(V97="",IF($I97=給与表!$J$12,SUMIFS(給与表!$P$13:$P$52,給与表!$B$13:$B$52,AB$2-$E97)+給与表!$J$10*(AB$2-給与表!$T$4+1),IF($I97=給与表!$K$12,SUMIFS(給与表!$Q$13:$Q$52,給与表!$B$13:$B$52,AB$2-$E97)+給与表!$K$10*(AB$2-給与表!$T$4+1),IF($I97=給与表!$L$12,SUMIFS(給与表!$R$13:$R$52,給与表!$B$13:$B$52,AB$2-$E97)+給与表!$L$10*(AB$2-給与表!$T$4+1),(SUMIFS(給与表!$S$13:$S$52,給与表!$B$13:$B$52,AB$2-$E97)+給与表!$M$10*(AB$2-給与表!$T$4+1))*AC97))),IF($I97=給与表!$J$12,V97+給与表!$J$10*(AB$2-給与表!$T$4+1),IF($I97=給与表!$K$12,V97+給与表!$K$10*(AB$2-給与表!$T$4+1),IF($I97=給与表!$L$12,V97+給与表!$L$10*(AB$2-給与表!$T$4+1),(V97/W97+給与表!$M$10)*AC97)))))))))</f>
        <v/>
      </c>
      <c r="AC97" s="392"/>
      <c r="AD97" s="357"/>
      <c r="AE97" s="357"/>
      <c r="AF97" s="357"/>
      <c r="AG97" s="227" t="str">
        <f t="shared" si="16"/>
        <v/>
      </c>
      <c r="AH97" s="224" t="str">
        <f>IF(給与表!$T$4&gt;AH$2,"",IF($H97&lt;AH$2,"",IF($E97&gt;AH$2,"",IF($E97=AH$2,IF($I97=給与表!$J$12,給与表!$J$13,IF($I97=給与表!$K$12,給与表!$K$13,IF($I97=給与表!$L$12,給与表!$L$13,給与表!$M$13*AI97))),IF($E97&lt;AH$2,IF(AB97="",IF($I97=給与表!$J$12,SUMIFS(給与表!$P$13:$P$52,給与表!$B$13:$B$52,AH$2-$E97)+給与表!$J$10*(AH$2-給与表!$T$4+1),IF($I97=給与表!$K$12,SUMIFS(給与表!$Q$13:$Q$52,給与表!$B$13:$B$52,AH$2-$E97)+給与表!$K$10*(AH$2-給与表!$T$4+1),IF($I97=給与表!$L$12,SUMIFS(給与表!$R$13:$R$52,給与表!$B$13:$B$52,AH$2-$E97)+給与表!$L$10*(AH$2-給与表!$T$4+1),(SUMIFS(給与表!$S$13:$S$52,給与表!$B$13:$B$52,AH$2-$E97)+給与表!$M$10*(AH$2-給与表!$T$4+1))*AI97))),IF($I97=給与表!$J$12,AB97+給与表!$J$10*(AH$2-給与表!$T$4+1),IF($I97=給与表!$K$12,AB97+給与表!$K$10*(AH$2-給与表!$T$4+1),IF($I97=給与表!$L$12,AB97+給与表!$L$10*(AH$2-給与表!$T$4+1),(AB97/AC97+給与表!$M$10)*AI97)))))))))</f>
        <v/>
      </c>
      <c r="AI97" s="392"/>
      <c r="AJ97" s="357"/>
      <c r="AK97" s="357"/>
      <c r="AL97" s="357"/>
      <c r="AM97" s="227" t="str">
        <f t="shared" si="17"/>
        <v/>
      </c>
      <c r="AN97" s="224" t="str">
        <f>IF(給与表!$T$4&gt;AN$2,"",IF($H97&lt;AN$2,"",IF($E97&gt;AN$2,"",IF($E97=AN$2,IF($I97=給与表!$J$12,給与表!$J$13,IF($I97=給与表!$K$12,給与表!$K$13,IF($I97=給与表!$L$12,給与表!$L$13,給与表!$M$13*AO97))),IF($E97&lt;AN$2,IF(AH97="",IF($I97=給与表!$J$12,SUMIFS(給与表!$P$13:$P$52,給与表!$B$13:$B$52,AN$2-$E97)+給与表!$J$10*(AN$2-給与表!$T$4+1),IF($I97=給与表!$K$12,SUMIFS(給与表!$Q$13:$Q$52,給与表!$B$13:$B$52,AN$2-$E97)+給与表!$K$10*(AN$2-給与表!$T$4+1),IF($I97=給与表!$L$12,SUMIFS(給与表!$R$13:$R$52,給与表!$B$13:$B$52,AN$2-$E97)+給与表!$L$10*(AN$2-給与表!$T$4+1),(SUMIFS(給与表!$S$13:$S$52,給与表!$B$13:$B$52,AN$2-$E97)+給与表!$M$10*(AN$2-給与表!$T$4+1))*AO97))),IF($I97=給与表!$J$12,AH97+給与表!$J$10*(AN$2-給与表!$T$4+1),IF($I97=給与表!$K$12,AH97+給与表!$K$10*(AN$2-給与表!$T$4+1),IF($I97=給与表!$L$12,AH97+給与表!$L$10*(AN$2-給与表!$T$4+1),(AH97/AI97+給与表!$M$10)*AO97)))))))))</f>
        <v/>
      </c>
      <c r="AO97" s="392"/>
      <c r="AP97" s="357"/>
      <c r="AQ97" s="357"/>
      <c r="AR97" s="357"/>
      <c r="AS97" s="227" t="str">
        <f t="shared" si="18"/>
        <v/>
      </c>
      <c r="AT97" s="224" t="str">
        <f>IF(給与表!$T$4&gt;AT$2,"",IF($H97&lt;AT$2,"",IF($E97&gt;AT$2,"",IF($E97=AT$2,IF($I97=給与表!$J$12,給与表!$J$13,IF($I97=給与表!$K$12,給与表!$K$13,IF($I97=給与表!$L$12,給与表!$L$13,給与表!$M$13*AU97))),IF($E97&lt;AT$2,IF(AN97="",IF($I97=給与表!$J$12,SUMIFS(給与表!$P$13:$P$52,給与表!$B$13:$B$52,AT$2-$E97)+給与表!$J$10*(AT$2-給与表!$T$4+1),IF($I97=給与表!$K$12,SUMIFS(給与表!$Q$13:$Q$52,給与表!$B$13:$B$52,AT$2-$E97)+給与表!$K$10*(AT$2-給与表!$T$4+1),IF($I97=給与表!$L$12,SUMIFS(給与表!$R$13:$R$52,給与表!$B$13:$B$52,AT$2-$E97)+給与表!$L$10*(AT$2-給与表!$T$4+1),(SUMIFS(給与表!$S$13:$S$52,給与表!$B$13:$B$52,AT$2-$E97)+給与表!$M$10*(AT$2-給与表!$T$4+1))*AU97))),IF($I97=給与表!$J$12,AN97+給与表!$J$10*(AT$2-給与表!$T$4+1),IF($I97=給与表!$K$12,AN97+給与表!$K$10*(AT$2-給与表!$T$4+1),IF($I97=給与表!$L$12,AN97+給与表!$L$10*(AT$2-給与表!$T$4+1),(AN97/AO97+給与表!$M$10)*AU97)))))))))</f>
        <v/>
      </c>
      <c r="AU97" s="392"/>
      <c r="AV97" s="357"/>
      <c r="AW97" s="357"/>
      <c r="AX97" s="357"/>
      <c r="AY97" s="227" t="str">
        <f t="shared" si="19"/>
        <v/>
      </c>
      <c r="AZ97" s="224" t="str">
        <f>IF(給与表!$T$4&gt;AZ$2,"",IF($H97&lt;AZ$2,"",IF($E97&gt;AZ$2,"",IF($E97=AZ$2,IF($I97=給与表!$J$12,給与表!$J$13,IF($I97=給与表!$K$12,給与表!$K$13,IF($I97=給与表!$L$12,給与表!$L$13,給与表!$M$13*BA97))),IF($E97&lt;AZ$2,IF(AT97="",IF($I97=給与表!$J$12,SUMIFS(給与表!$P$13:$P$52,給与表!$B$13:$B$52,AZ$2-$E97)+給与表!$J$10*(AZ$2-給与表!$T$4+1),IF($I97=給与表!$K$12,SUMIFS(給与表!$Q$13:$Q$52,給与表!$B$13:$B$52,AZ$2-$E97)+給与表!$K$10*(AZ$2-給与表!$T$4+1),IF($I97=給与表!$L$12,SUMIFS(給与表!$R$13:$R$52,給与表!$B$13:$B$52,AZ$2-$E97)+給与表!$L$10*(AZ$2-給与表!$T$4+1),(SUMIFS(給与表!$S$13:$S$52,給与表!$B$13:$B$52,AZ$2-$E97)+給与表!$M$10*(AZ$2-給与表!$T$4+1))*BA97))),IF($I97=給与表!$J$12,AT97+給与表!$J$10*(AZ$2-給与表!$T$4+1),IF($I97=給与表!$K$12,AT97+給与表!$K$10*(AZ$2-給与表!$T$4+1),IF($I97=給与表!$L$12,AT97+給与表!$L$10*(AZ$2-給与表!$T$4+1),(AT97/AU97+給与表!$M$10)*BA97)))))))))</f>
        <v/>
      </c>
      <c r="BA97" s="392"/>
      <c r="BB97" s="357"/>
      <c r="BC97" s="357"/>
      <c r="BD97" s="357"/>
      <c r="BE97" s="227" t="str">
        <f t="shared" si="20"/>
        <v/>
      </c>
      <c r="BF97" s="224" t="str">
        <f>IF(給与表!$T$4&gt;BF$2,"",IF($H97&lt;BF$2,"",IF($E97&gt;BF$2,"",IF($E97=BF$2,IF($I97=給与表!$J$12,給与表!$J$13,IF($I97=給与表!$K$12,給与表!$K$13,IF($I97=給与表!$L$12,給与表!$L$13,給与表!$M$13*BG97))),IF($E97&lt;BF$2,IF(AZ97="",IF($I97=給与表!$J$12,SUMIFS(給与表!$P$13:$P$52,給与表!$B$13:$B$52,BF$2-$E97)+給与表!$J$10*(BF$2-給与表!$T$4+1),IF($I97=給与表!$K$12,SUMIFS(給与表!$Q$13:$Q$52,給与表!$B$13:$B$52,BF$2-$E97)+給与表!$K$10*(BF$2-給与表!$T$4+1),IF($I97=給与表!$L$12,SUMIFS(給与表!$R$13:$R$52,給与表!$B$13:$B$52,BF$2-$E97)+給与表!$L$10*(BF$2-給与表!$T$4+1),(SUMIFS(給与表!$S$13:$S$52,給与表!$B$13:$B$52,BF$2-$E97)+給与表!$M$10*(BF$2-給与表!$T$4+1))*BG97))),IF($I97=給与表!$J$12,AZ97+給与表!$J$10*(BF$2-給与表!$T$4+1),IF($I97=給与表!$K$12,AZ97+給与表!$K$10*(BF$2-給与表!$T$4+1),IF($I97=給与表!$L$12,AZ97+給与表!$L$10*(BF$2-給与表!$T$4+1),(AZ97/BA97+給与表!$M$10)*BG97)))))))))</f>
        <v/>
      </c>
      <c r="BG97" s="392"/>
      <c r="BH97" s="357"/>
      <c r="BI97" s="357"/>
      <c r="BJ97" s="357"/>
      <c r="BK97" s="227" t="str">
        <f t="shared" si="21"/>
        <v/>
      </c>
      <c r="BL97" s="224" t="str">
        <f>IF(給与表!$T$4&gt;BL$2,"",IF($H97&lt;BL$2,"",IF($E97&gt;BL$2,"",IF($E97=BL$2,IF($I97=給与表!$J$12,給与表!$J$13,IF($I97=給与表!$K$12,給与表!$K$13,IF($I97=給与表!$L$12,給与表!$L$13,給与表!$M$13*BM97))),IF($E97&lt;BL$2,IF(BF97="",IF($I97=給与表!$J$12,SUMIFS(給与表!$P$13:$P$52,給与表!$B$13:$B$52,BL$2-$E97)+給与表!$J$10*(BL$2-給与表!$T$4+1),IF($I97=給与表!$K$12,SUMIFS(給与表!$Q$13:$Q$52,給与表!$B$13:$B$52,BL$2-$E97)+給与表!$K$10*(BL$2-給与表!$T$4+1),IF($I97=給与表!$L$12,SUMIFS(給与表!$R$13:$R$52,給与表!$B$13:$B$52,BL$2-$E97)+給与表!$L$10*(BL$2-給与表!$T$4+1),(SUMIFS(給与表!$S$13:$S$52,給与表!$B$13:$B$52,BL$2-$E97)+給与表!$M$10*(BL$2-給与表!$T$4+1))*BM97))),IF($I97=給与表!$J$12,BF97+給与表!$J$10*(BL$2-給与表!$T$4+1),IF($I97=給与表!$K$12,BF97+給与表!$K$10*(BL$2-給与表!$T$4+1),IF($I97=給与表!$L$12,BF97+給与表!$L$10*(BL$2-給与表!$T$4+1),(BF97/BG97+給与表!$M$10)*BM97)))))))))</f>
        <v/>
      </c>
      <c r="BM97" s="392"/>
      <c r="BN97" s="357"/>
      <c r="BO97" s="357"/>
      <c r="BP97" s="357"/>
      <c r="BQ97" s="227" t="str">
        <f t="shared" si="22"/>
        <v/>
      </c>
    </row>
    <row r="98" spans="1:69">
      <c r="A98" s="20">
        <f t="shared" ref="A98" si="38">A97+1</f>
        <v>93</v>
      </c>
      <c r="B98" s="359"/>
      <c r="C98" s="359"/>
      <c r="D98" s="359"/>
      <c r="E98" s="6" t="str">
        <f t="shared" si="23"/>
        <v/>
      </c>
      <c r="F98" s="359"/>
      <c r="G98" s="359"/>
      <c r="H98" s="6" t="str">
        <f t="shared" si="24"/>
        <v/>
      </c>
      <c r="I98" s="361"/>
      <c r="J98" s="224" t="str">
        <f>IF(給与表!$T$4&gt;J$2,"",IF($H98&lt;J$2,"",IF($E98&gt;J$2,"",IF($E98=J$2,IF($I98=給与表!$J$12,給与表!$J$13,IF($I98=給与表!$K$12,給与表!$K$13,IF($I98=給与表!$L$12,給与表!$L$13,給与表!$M$13*K98))),IF($E98&lt;J$2,IF($I98=給与表!$J$12,SUMIFS(給与表!$P$13:$P$52,給与表!$B$13:$B$52,J$2-$E98)+給与表!$J$10*(J$2-給与表!$T$4+1),IF($I98=給与表!$K$12,SUMIFS(給与表!$Q$13:$Q$52,給与表!$B$13:$B$52,J$2-$E98)+給与表!$K$10*(J$2-給与表!$T$4+1),IF($I98=給与表!$L$12,SUMIFS(給与表!$R$13:$R$52,給与表!$B$13:$B$52,J$2-$E98)+給与表!$L$10*(J$2-給与表!$T$4+1),(SUMIFS(給与表!$S$13:$S$52,給与表!$B$13:$B$52,J$2-$E98)+給与表!$M$10*(J$2-給与表!$T$4+1))*K98))))))))</f>
        <v/>
      </c>
      <c r="K98" s="392"/>
      <c r="L98" s="357"/>
      <c r="M98" s="357"/>
      <c r="N98" s="357"/>
      <c r="O98" s="227" t="str">
        <f t="shared" si="13"/>
        <v/>
      </c>
      <c r="P98" s="224" t="str">
        <f>IF(給与表!$T$4&gt;P$2,"",IF($H98&lt;P$2,"",IF($E98&gt;P$2,"",IF($E98=P$2,IF($I98=給与表!$J$12,給与表!$J$13,IF($I98=給与表!$K$12,給与表!$K$13,IF($I98=給与表!$L$12,給与表!$L$13,給与表!$M$13*Q98))),IF($E98&lt;P$2,IF(J98="",IF($I98=給与表!$J$12,SUMIFS(給与表!$P$13:$P$52,給与表!$B$13:$B$52,P$2-$E98)+給与表!$J$10*(P$2-給与表!$T$4+1),IF($I98=給与表!$K$12,SUMIFS(給与表!$Q$13:$Q$52,給与表!$B$13:$B$52,P$2-$E98)+給与表!$K$10*(P$2-給与表!$T$4+1),IF($I98=給与表!$L$12,SUMIFS(給与表!$R$13:$R$52,給与表!$B$13:$B$52,P$2-$E98)+給与表!$L$10*(P$2-給与表!$T$4+1),(SUMIFS(給与表!$S$13:$S$52,給与表!$B$13:$B$52,P$2-$E98)+給与表!$M$10*(P$2-給与表!$T$4+1))*Q98))),IF($I98=給与表!$J$12,J98+給与表!$J$10*(P$2-給与表!$T$4+1),IF($I98=給与表!$K$12,J98+給与表!$K$10*(P$2-給与表!$T$4+1),IF($I98=給与表!$L$12,J98+給与表!$L$10*(P$2-給与表!$T$4+1),(J98/K98+給与表!$M$10)*Q98)))))))))</f>
        <v/>
      </c>
      <c r="Q98" s="392"/>
      <c r="R98" s="357"/>
      <c r="S98" s="357"/>
      <c r="T98" s="357"/>
      <c r="U98" s="227" t="str">
        <f t="shared" si="14"/>
        <v/>
      </c>
      <c r="V98" s="224" t="str">
        <f>IF(給与表!$T$4&gt;V$2,"",IF($H98&lt;V$2,"",IF($E98&gt;V$2,"",IF($E98=V$2,IF($I98=給与表!$J$12,給与表!$J$13,IF($I98=給与表!$K$12,給与表!$K$13,IF($I98=給与表!$L$12,給与表!$L$13,給与表!$M$13*W98))),IF($E98&lt;V$2,IF(P98="",IF($I98=給与表!$J$12,SUMIFS(給与表!$P$13:$P$52,給与表!$B$13:$B$52,V$2-$E98)+給与表!$J$10*(V$2-給与表!$T$4+1),IF($I98=給与表!$K$12,SUMIFS(給与表!$Q$13:$Q$52,給与表!$B$13:$B$52,V$2-$E98)+給与表!$K$10*(V$2-給与表!$T$4+1),IF($I98=給与表!$L$12,SUMIFS(給与表!$R$13:$R$52,給与表!$B$13:$B$52,V$2-$E98)+給与表!$L$10*(V$2-給与表!$T$4+1),(SUMIFS(給与表!$S$13:$S$52,給与表!$B$13:$B$52,V$2-$E98)+給与表!$M$10*(V$2-給与表!$T$4+1))*W98))),IF($I98=給与表!$J$12,P98+給与表!$J$10*(V$2-給与表!$T$4+1),IF($I98=給与表!$K$12,P98+給与表!$K$10*(V$2-給与表!$T$4+1),IF($I98=給与表!$L$12,P98+給与表!$L$10*(V$2-給与表!$T$4+1),(P98/Q98+給与表!$M$10)*W98)))))))))</f>
        <v/>
      </c>
      <c r="W98" s="392"/>
      <c r="X98" s="357"/>
      <c r="Y98" s="357"/>
      <c r="Z98" s="357"/>
      <c r="AA98" s="227" t="str">
        <f t="shared" si="15"/>
        <v/>
      </c>
      <c r="AB98" s="224" t="str">
        <f>IF(給与表!$T$4&gt;AB$2,"",IF($H98&lt;AB$2,"",IF($E98&gt;AB$2,"",IF($E98=AB$2,IF($I98=給与表!$J$12,給与表!$J$13,IF($I98=給与表!$K$12,給与表!$K$13,IF($I98=給与表!$L$12,給与表!$L$13,給与表!$M$13*AC98))),IF($E98&lt;AB$2,IF(V98="",IF($I98=給与表!$J$12,SUMIFS(給与表!$P$13:$P$52,給与表!$B$13:$B$52,AB$2-$E98)+給与表!$J$10*(AB$2-給与表!$T$4+1),IF($I98=給与表!$K$12,SUMIFS(給与表!$Q$13:$Q$52,給与表!$B$13:$B$52,AB$2-$E98)+給与表!$K$10*(AB$2-給与表!$T$4+1),IF($I98=給与表!$L$12,SUMIFS(給与表!$R$13:$R$52,給与表!$B$13:$B$52,AB$2-$E98)+給与表!$L$10*(AB$2-給与表!$T$4+1),(SUMIFS(給与表!$S$13:$S$52,給与表!$B$13:$B$52,AB$2-$E98)+給与表!$M$10*(AB$2-給与表!$T$4+1))*AC98))),IF($I98=給与表!$J$12,V98+給与表!$J$10*(AB$2-給与表!$T$4+1),IF($I98=給与表!$K$12,V98+給与表!$K$10*(AB$2-給与表!$T$4+1),IF($I98=給与表!$L$12,V98+給与表!$L$10*(AB$2-給与表!$T$4+1),(V98/W98+給与表!$M$10)*AC98)))))))))</f>
        <v/>
      </c>
      <c r="AC98" s="392"/>
      <c r="AD98" s="357"/>
      <c r="AE98" s="357"/>
      <c r="AF98" s="357"/>
      <c r="AG98" s="227" t="str">
        <f t="shared" si="16"/>
        <v/>
      </c>
      <c r="AH98" s="224" t="str">
        <f>IF(給与表!$T$4&gt;AH$2,"",IF($H98&lt;AH$2,"",IF($E98&gt;AH$2,"",IF($E98=AH$2,IF($I98=給与表!$J$12,給与表!$J$13,IF($I98=給与表!$K$12,給与表!$K$13,IF($I98=給与表!$L$12,給与表!$L$13,給与表!$M$13*AI98))),IF($E98&lt;AH$2,IF(AB98="",IF($I98=給与表!$J$12,SUMIFS(給与表!$P$13:$P$52,給与表!$B$13:$B$52,AH$2-$E98)+給与表!$J$10*(AH$2-給与表!$T$4+1),IF($I98=給与表!$K$12,SUMIFS(給与表!$Q$13:$Q$52,給与表!$B$13:$B$52,AH$2-$E98)+給与表!$K$10*(AH$2-給与表!$T$4+1),IF($I98=給与表!$L$12,SUMIFS(給与表!$R$13:$R$52,給与表!$B$13:$B$52,AH$2-$E98)+給与表!$L$10*(AH$2-給与表!$T$4+1),(SUMIFS(給与表!$S$13:$S$52,給与表!$B$13:$B$52,AH$2-$E98)+給与表!$M$10*(AH$2-給与表!$T$4+1))*AI98))),IF($I98=給与表!$J$12,AB98+給与表!$J$10*(AH$2-給与表!$T$4+1),IF($I98=給与表!$K$12,AB98+給与表!$K$10*(AH$2-給与表!$T$4+1),IF($I98=給与表!$L$12,AB98+給与表!$L$10*(AH$2-給与表!$T$4+1),(AB98/AC98+給与表!$M$10)*AI98)))))))))</f>
        <v/>
      </c>
      <c r="AI98" s="392"/>
      <c r="AJ98" s="357"/>
      <c r="AK98" s="357"/>
      <c r="AL98" s="357"/>
      <c r="AM98" s="227" t="str">
        <f t="shared" si="17"/>
        <v/>
      </c>
      <c r="AN98" s="224" t="str">
        <f>IF(給与表!$T$4&gt;AN$2,"",IF($H98&lt;AN$2,"",IF($E98&gt;AN$2,"",IF($E98=AN$2,IF($I98=給与表!$J$12,給与表!$J$13,IF($I98=給与表!$K$12,給与表!$K$13,IF($I98=給与表!$L$12,給与表!$L$13,給与表!$M$13*AO98))),IF($E98&lt;AN$2,IF(AH98="",IF($I98=給与表!$J$12,SUMIFS(給与表!$P$13:$P$52,給与表!$B$13:$B$52,AN$2-$E98)+給与表!$J$10*(AN$2-給与表!$T$4+1),IF($I98=給与表!$K$12,SUMIFS(給与表!$Q$13:$Q$52,給与表!$B$13:$B$52,AN$2-$E98)+給与表!$K$10*(AN$2-給与表!$T$4+1),IF($I98=給与表!$L$12,SUMIFS(給与表!$R$13:$R$52,給与表!$B$13:$B$52,AN$2-$E98)+給与表!$L$10*(AN$2-給与表!$T$4+1),(SUMIFS(給与表!$S$13:$S$52,給与表!$B$13:$B$52,AN$2-$E98)+給与表!$M$10*(AN$2-給与表!$T$4+1))*AO98))),IF($I98=給与表!$J$12,AH98+給与表!$J$10*(AN$2-給与表!$T$4+1),IF($I98=給与表!$K$12,AH98+給与表!$K$10*(AN$2-給与表!$T$4+1),IF($I98=給与表!$L$12,AH98+給与表!$L$10*(AN$2-給与表!$T$4+1),(AH98/AI98+給与表!$M$10)*AO98)))))))))</f>
        <v/>
      </c>
      <c r="AO98" s="392"/>
      <c r="AP98" s="357"/>
      <c r="AQ98" s="357"/>
      <c r="AR98" s="357"/>
      <c r="AS98" s="227" t="str">
        <f t="shared" si="18"/>
        <v/>
      </c>
      <c r="AT98" s="224" t="str">
        <f>IF(給与表!$T$4&gt;AT$2,"",IF($H98&lt;AT$2,"",IF($E98&gt;AT$2,"",IF($E98=AT$2,IF($I98=給与表!$J$12,給与表!$J$13,IF($I98=給与表!$K$12,給与表!$K$13,IF($I98=給与表!$L$12,給与表!$L$13,給与表!$M$13*AU98))),IF($E98&lt;AT$2,IF(AN98="",IF($I98=給与表!$J$12,SUMIFS(給与表!$P$13:$P$52,給与表!$B$13:$B$52,AT$2-$E98)+給与表!$J$10*(AT$2-給与表!$T$4+1),IF($I98=給与表!$K$12,SUMIFS(給与表!$Q$13:$Q$52,給与表!$B$13:$B$52,AT$2-$E98)+給与表!$K$10*(AT$2-給与表!$T$4+1),IF($I98=給与表!$L$12,SUMIFS(給与表!$R$13:$R$52,給与表!$B$13:$B$52,AT$2-$E98)+給与表!$L$10*(AT$2-給与表!$T$4+1),(SUMIFS(給与表!$S$13:$S$52,給与表!$B$13:$B$52,AT$2-$E98)+給与表!$M$10*(AT$2-給与表!$T$4+1))*AU98))),IF($I98=給与表!$J$12,AN98+給与表!$J$10*(AT$2-給与表!$T$4+1),IF($I98=給与表!$K$12,AN98+給与表!$K$10*(AT$2-給与表!$T$4+1),IF($I98=給与表!$L$12,AN98+給与表!$L$10*(AT$2-給与表!$T$4+1),(AN98/AO98+給与表!$M$10)*AU98)))))))))</f>
        <v/>
      </c>
      <c r="AU98" s="392"/>
      <c r="AV98" s="357"/>
      <c r="AW98" s="357"/>
      <c r="AX98" s="357"/>
      <c r="AY98" s="227" t="str">
        <f t="shared" si="19"/>
        <v/>
      </c>
      <c r="AZ98" s="224" t="str">
        <f>IF(給与表!$T$4&gt;AZ$2,"",IF($H98&lt;AZ$2,"",IF($E98&gt;AZ$2,"",IF($E98=AZ$2,IF($I98=給与表!$J$12,給与表!$J$13,IF($I98=給与表!$K$12,給与表!$K$13,IF($I98=給与表!$L$12,給与表!$L$13,給与表!$M$13*BA98))),IF($E98&lt;AZ$2,IF(AT98="",IF($I98=給与表!$J$12,SUMIFS(給与表!$P$13:$P$52,給与表!$B$13:$B$52,AZ$2-$E98)+給与表!$J$10*(AZ$2-給与表!$T$4+1),IF($I98=給与表!$K$12,SUMIFS(給与表!$Q$13:$Q$52,給与表!$B$13:$B$52,AZ$2-$E98)+給与表!$K$10*(AZ$2-給与表!$T$4+1),IF($I98=給与表!$L$12,SUMIFS(給与表!$R$13:$R$52,給与表!$B$13:$B$52,AZ$2-$E98)+給与表!$L$10*(AZ$2-給与表!$T$4+1),(SUMIFS(給与表!$S$13:$S$52,給与表!$B$13:$B$52,AZ$2-$E98)+給与表!$M$10*(AZ$2-給与表!$T$4+1))*BA98))),IF($I98=給与表!$J$12,AT98+給与表!$J$10*(AZ$2-給与表!$T$4+1),IF($I98=給与表!$K$12,AT98+給与表!$K$10*(AZ$2-給与表!$T$4+1),IF($I98=給与表!$L$12,AT98+給与表!$L$10*(AZ$2-給与表!$T$4+1),(AT98/AU98+給与表!$M$10)*BA98)))))))))</f>
        <v/>
      </c>
      <c r="BA98" s="392"/>
      <c r="BB98" s="357"/>
      <c r="BC98" s="357"/>
      <c r="BD98" s="357"/>
      <c r="BE98" s="227" t="str">
        <f t="shared" si="20"/>
        <v/>
      </c>
      <c r="BF98" s="224" t="str">
        <f>IF(給与表!$T$4&gt;BF$2,"",IF($H98&lt;BF$2,"",IF($E98&gt;BF$2,"",IF($E98=BF$2,IF($I98=給与表!$J$12,給与表!$J$13,IF($I98=給与表!$K$12,給与表!$K$13,IF($I98=給与表!$L$12,給与表!$L$13,給与表!$M$13*BG98))),IF($E98&lt;BF$2,IF(AZ98="",IF($I98=給与表!$J$12,SUMIFS(給与表!$P$13:$P$52,給与表!$B$13:$B$52,BF$2-$E98)+給与表!$J$10*(BF$2-給与表!$T$4+1),IF($I98=給与表!$K$12,SUMIFS(給与表!$Q$13:$Q$52,給与表!$B$13:$B$52,BF$2-$E98)+給与表!$K$10*(BF$2-給与表!$T$4+1),IF($I98=給与表!$L$12,SUMIFS(給与表!$R$13:$R$52,給与表!$B$13:$B$52,BF$2-$E98)+給与表!$L$10*(BF$2-給与表!$T$4+1),(SUMIFS(給与表!$S$13:$S$52,給与表!$B$13:$B$52,BF$2-$E98)+給与表!$M$10*(BF$2-給与表!$T$4+1))*BG98))),IF($I98=給与表!$J$12,AZ98+給与表!$J$10*(BF$2-給与表!$T$4+1),IF($I98=給与表!$K$12,AZ98+給与表!$K$10*(BF$2-給与表!$T$4+1),IF($I98=給与表!$L$12,AZ98+給与表!$L$10*(BF$2-給与表!$T$4+1),(AZ98/BA98+給与表!$M$10)*BG98)))))))))</f>
        <v/>
      </c>
      <c r="BG98" s="392"/>
      <c r="BH98" s="357"/>
      <c r="BI98" s="357"/>
      <c r="BJ98" s="357"/>
      <c r="BK98" s="227" t="str">
        <f t="shared" si="21"/>
        <v/>
      </c>
      <c r="BL98" s="224" t="str">
        <f>IF(給与表!$T$4&gt;BL$2,"",IF($H98&lt;BL$2,"",IF($E98&gt;BL$2,"",IF($E98=BL$2,IF($I98=給与表!$J$12,給与表!$J$13,IF($I98=給与表!$K$12,給与表!$K$13,IF($I98=給与表!$L$12,給与表!$L$13,給与表!$M$13*BM98))),IF($E98&lt;BL$2,IF(BF98="",IF($I98=給与表!$J$12,SUMIFS(給与表!$P$13:$P$52,給与表!$B$13:$B$52,BL$2-$E98)+給与表!$J$10*(BL$2-給与表!$T$4+1),IF($I98=給与表!$K$12,SUMIFS(給与表!$Q$13:$Q$52,給与表!$B$13:$B$52,BL$2-$E98)+給与表!$K$10*(BL$2-給与表!$T$4+1),IF($I98=給与表!$L$12,SUMIFS(給与表!$R$13:$R$52,給与表!$B$13:$B$52,BL$2-$E98)+給与表!$L$10*(BL$2-給与表!$T$4+1),(SUMIFS(給与表!$S$13:$S$52,給与表!$B$13:$B$52,BL$2-$E98)+給与表!$M$10*(BL$2-給与表!$T$4+1))*BM98))),IF($I98=給与表!$J$12,BF98+給与表!$J$10*(BL$2-給与表!$T$4+1),IF($I98=給与表!$K$12,BF98+給与表!$K$10*(BL$2-給与表!$T$4+1),IF($I98=給与表!$L$12,BF98+給与表!$L$10*(BL$2-給与表!$T$4+1),(BF98/BG98+給与表!$M$10)*BM98)))))))))</f>
        <v/>
      </c>
      <c r="BM98" s="392"/>
      <c r="BN98" s="357"/>
      <c r="BO98" s="357"/>
      <c r="BP98" s="357"/>
      <c r="BQ98" s="227" t="str">
        <f t="shared" si="22"/>
        <v/>
      </c>
    </row>
    <row r="99" spans="1:69">
      <c r="A99" s="20">
        <f t="shared" ref="A99" si="39">A98+1</f>
        <v>94</v>
      </c>
      <c r="B99" s="359"/>
      <c r="C99" s="359"/>
      <c r="D99" s="359"/>
      <c r="E99" s="6" t="str">
        <f t="shared" si="23"/>
        <v/>
      </c>
      <c r="F99" s="359"/>
      <c r="G99" s="359"/>
      <c r="H99" s="6" t="str">
        <f t="shared" si="24"/>
        <v/>
      </c>
      <c r="I99" s="361"/>
      <c r="J99" s="224" t="str">
        <f>IF(給与表!$T$4&gt;J$2,"",IF($H99&lt;J$2,"",IF($E99&gt;J$2,"",IF($E99=J$2,IF($I99=給与表!$J$12,給与表!$J$13,IF($I99=給与表!$K$12,給与表!$K$13,IF($I99=給与表!$L$12,給与表!$L$13,給与表!$M$13*K99))),IF($E99&lt;J$2,IF($I99=給与表!$J$12,SUMIFS(給与表!$P$13:$P$52,給与表!$B$13:$B$52,J$2-$E99)+給与表!$J$10*(J$2-給与表!$T$4+1),IF($I99=給与表!$K$12,SUMIFS(給与表!$Q$13:$Q$52,給与表!$B$13:$B$52,J$2-$E99)+給与表!$K$10*(J$2-給与表!$T$4+1),IF($I99=給与表!$L$12,SUMIFS(給与表!$R$13:$R$52,給与表!$B$13:$B$52,J$2-$E99)+給与表!$L$10*(J$2-給与表!$T$4+1),(SUMIFS(給与表!$S$13:$S$52,給与表!$B$13:$B$52,J$2-$E99)+給与表!$M$10*(J$2-給与表!$T$4+1))*K99))))))))</f>
        <v/>
      </c>
      <c r="K99" s="392"/>
      <c r="L99" s="357"/>
      <c r="M99" s="357"/>
      <c r="N99" s="357"/>
      <c r="O99" s="227" t="str">
        <f t="shared" si="13"/>
        <v/>
      </c>
      <c r="P99" s="224" t="str">
        <f>IF(給与表!$T$4&gt;P$2,"",IF($H99&lt;P$2,"",IF($E99&gt;P$2,"",IF($E99=P$2,IF($I99=給与表!$J$12,給与表!$J$13,IF($I99=給与表!$K$12,給与表!$K$13,IF($I99=給与表!$L$12,給与表!$L$13,給与表!$M$13*Q99))),IF($E99&lt;P$2,IF(J99="",IF($I99=給与表!$J$12,SUMIFS(給与表!$P$13:$P$52,給与表!$B$13:$B$52,P$2-$E99)+給与表!$J$10*(P$2-給与表!$T$4+1),IF($I99=給与表!$K$12,SUMIFS(給与表!$Q$13:$Q$52,給与表!$B$13:$B$52,P$2-$E99)+給与表!$K$10*(P$2-給与表!$T$4+1),IF($I99=給与表!$L$12,SUMIFS(給与表!$R$13:$R$52,給与表!$B$13:$B$52,P$2-$E99)+給与表!$L$10*(P$2-給与表!$T$4+1),(SUMIFS(給与表!$S$13:$S$52,給与表!$B$13:$B$52,P$2-$E99)+給与表!$M$10*(P$2-給与表!$T$4+1))*Q99))),IF($I99=給与表!$J$12,J99+給与表!$J$10*(P$2-給与表!$T$4+1),IF($I99=給与表!$K$12,J99+給与表!$K$10*(P$2-給与表!$T$4+1),IF($I99=給与表!$L$12,J99+給与表!$L$10*(P$2-給与表!$T$4+1),(J99/K99+給与表!$M$10)*Q99)))))))))</f>
        <v/>
      </c>
      <c r="Q99" s="392"/>
      <c r="R99" s="357"/>
      <c r="S99" s="357"/>
      <c r="T99" s="357"/>
      <c r="U99" s="227" t="str">
        <f t="shared" si="14"/>
        <v/>
      </c>
      <c r="V99" s="224" t="str">
        <f>IF(給与表!$T$4&gt;V$2,"",IF($H99&lt;V$2,"",IF($E99&gt;V$2,"",IF($E99=V$2,IF($I99=給与表!$J$12,給与表!$J$13,IF($I99=給与表!$K$12,給与表!$K$13,IF($I99=給与表!$L$12,給与表!$L$13,給与表!$M$13*W99))),IF($E99&lt;V$2,IF(P99="",IF($I99=給与表!$J$12,SUMIFS(給与表!$P$13:$P$52,給与表!$B$13:$B$52,V$2-$E99)+給与表!$J$10*(V$2-給与表!$T$4+1),IF($I99=給与表!$K$12,SUMIFS(給与表!$Q$13:$Q$52,給与表!$B$13:$B$52,V$2-$E99)+給与表!$K$10*(V$2-給与表!$T$4+1),IF($I99=給与表!$L$12,SUMIFS(給与表!$R$13:$R$52,給与表!$B$13:$B$52,V$2-$E99)+給与表!$L$10*(V$2-給与表!$T$4+1),(SUMIFS(給与表!$S$13:$S$52,給与表!$B$13:$B$52,V$2-$E99)+給与表!$M$10*(V$2-給与表!$T$4+1))*W99))),IF($I99=給与表!$J$12,P99+給与表!$J$10*(V$2-給与表!$T$4+1),IF($I99=給与表!$K$12,P99+給与表!$K$10*(V$2-給与表!$T$4+1),IF($I99=給与表!$L$12,P99+給与表!$L$10*(V$2-給与表!$T$4+1),(P99/Q99+給与表!$M$10)*W99)))))))))</f>
        <v/>
      </c>
      <c r="W99" s="392"/>
      <c r="X99" s="357"/>
      <c r="Y99" s="357"/>
      <c r="Z99" s="357"/>
      <c r="AA99" s="227" t="str">
        <f t="shared" si="15"/>
        <v/>
      </c>
      <c r="AB99" s="224" t="str">
        <f>IF(給与表!$T$4&gt;AB$2,"",IF($H99&lt;AB$2,"",IF($E99&gt;AB$2,"",IF($E99=AB$2,IF($I99=給与表!$J$12,給与表!$J$13,IF($I99=給与表!$K$12,給与表!$K$13,IF($I99=給与表!$L$12,給与表!$L$13,給与表!$M$13*AC99))),IF($E99&lt;AB$2,IF(V99="",IF($I99=給与表!$J$12,SUMIFS(給与表!$P$13:$P$52,給与表!$B$13:$B$52,AB$2-$E99)+給与表!$J$10*(AB$2-給与表!$T$4+1),IF($I99=給与表!$K$12,SUMIFS(給与表!$Q$13:$Q$52,給与表!$B$13:$B$52,AB$2-$E99)+給与表!$K$10*(AB$2-給与表!$T$4+1),IF($I99=給与表!$L$12,SUMIFS(給与表!$R$13:$R$52,給与表!$B$13:$B$52,AB$2-$E99)+給与表!$L$10*(AB$2-給与表!$T$4+1),(SUMIFS(給与表!$S$13:$S$52,給与表!$B$13:$B$52,AB$2-$E99)+給与表!$M$10*(AB$2-給与表!$T$4+1))*AC99))),IF($I99=給与表!$J$12,V99+給与表!$J$10*(AB$2-給与表!$T$4+1),IF($I99=給与表!$K$12,V99+給与表!$K$10*(AB$2-給与表!$T$4+1),IF($I99=給与表!$L$12,V99+給与表!$L$10*(AB$2-給与表!$T$4+1),(V99/W99+給与表!$M$10)*AC99)))))))))</f>
        <v/>
      </c>
      <c r="AC99" s="392"/>
      <c r="AD99" s="357"/>
      <c r="AE99" s="357"/>
      <c r="AF99" s="357"/>
      <c r="AG99" s="227" t="str">
        <f t="shared" si="16"/>
        <v/>
      </c>
      <c r="AH99" s="224" t="str">
        <f>IF(給与表!$T$4&gt;AH$2,"",IF($H99&lt;AH$2,"",IF($E99&gt;AH$2,"",IF($E99=AH$2,IF($I99=給与表!$J$12,給与表!$J$13,IF($I99=給与表!$K$12,給与表!$K$13,IF($I99=給与表!$L$12,給与表!$L$13,給与表!$M$13*AI99))),IF($E99&lt;AH$2,IF(AB99="",IF($I99=給与表!$J$12,SUMIFS(給与表!$P$13:$P$52,給与表!$B$13:$B$52,AH$2-$E99)+給与表!$J$10*(AH$2-給与表!$T$4+1),IF($I99=給与表!$K$12,SUMIFS(給与表!$Q$13:$Q$52,給与表!$B$13:$B$52,AH$2-$E99)+給与表!$K$10*(AH$2-給与表!$T$4+1),IF($I99=給与表!$L$12,SUMIFS(給与表!$R$13:$R$52,給与表!$B$13:$B$52,AH$2-$E99)+給与表!$L$10*(AH$2-給与表!$T$4+1),(SUMIFS(給与表!$S$13:$S$52,給与表!$B$13:$B$52,AH$2-$E99)+給与表!$M$10*(AH$2-給与表!$T$4+1))*AI99))),IF($I99=給与表!$J$12,AB99+給与表!$J$10*(AH$2-給与表!$T$4+1),IF($I99=給与表!$K$12,AB99+給与表!$K$10*(AH$2-給与表!$T$4+1),IF($I99=給与表!$L$12,AB99+給与表!$L$10*(AH$2-給与表!$T$4+1),(AB99/AC99+給与表!$M$10)*AI99)))))))))</f>
        <v/>
      </c>
      <c r="AI99" s="392"/>
      <c r="AJ99" s="357"/>
      <c r="AK99" s="357"/>
      <c r="AL99" s="357"/>
      <c r="AM99" s="227" t="str">
        <f t="shared" si="17"/>
        <v/>
      </c>
      <c r="AN99" s="224" t="str">
        <f>IF(給与表!$T$4&gt;AN$2,"",IF($H99&lt;AN$2,"",IF($E99&gt;AN$2,"",IF($E99=AN$2,IF($I99=給与表!$J$12,給与表!$J$13,IF($I99=給与表!$K$12,給与表!$K$13,IF($I99=給与表!$L$12,給与表!$L$13,給与表!$M$13*AO99))),IF($E99&lt;AN$2,IF(AH99="",IF($I99=給与表!$J$12,SUMIFS(給与表!$P$13:$P$52,給与表!$B$13:$B$52,AN$2-$E99)+給与表!$J$10*(AN$2-給与表!$T$4+1),IF($I99=給与表!$K$12,SUMIFS(給与表!$Q$13:$Q$52,給与表!$B$13:$B$52,AN$2-$E99)+給与表!$K$10*(AN$2-給与表!$T$4+1),IF($I99=給与表!$L$12,SUMIFS(給与表!$R$13:$R$52,給与表!$B$13:$B$52,AN$2-$E99)+給与表!$L$10*(AN$2-給与表!$T$4+1),(SUMIFS(給与表!$S$13:$S$52,給与表!$B$13:$B$52,AN$2-$E99)+給与表!$M$10*(AN$2-給与表!$T$4+1))*AO99))),IF($I99=給与表!$J$12,AH99+給与表!$J$10*(AN$2-給与表!$T$4+1),IF($I99=給与表!$K$12,AH99+給与表!$K$10*(AN$2-給与表!$T$4+1),IF($I99=給与表!$L$12,AH99+給与表!$L$10*(AN$2-給与表!$T$4+1),(AH99/AI99+給与表!$M$10)*AO99)))))))))</f>
        <v/>
      </c>
      <c r="AO99" s="392"/>
      <c r="AP99" s="357"/>
      <c r="AQ99" s="357"/>
      <c r="AR99" s="357"/>
      <c r="AS99" s="227" t="str">
        <f t="shared" si="18"/>
        <v/>
      </c>
      <c r="AT99" s="224" t="str">
        <f>IF(給与表!$T$4&gt;AT$2,"",IF($H99&lt;AT$2,"",IF($E99&gt;AT$2,"",IF($E99=AT$2,IF($I99=給与表!$J$12,給与表!$J$13,IF($I99=給与表!$K$12,給与表!$K$13,IF($I99=給与表!$L$12,給与表!$L$13,給与表!$M$13*AU99))),IF($E99&lt;AT$2,IF(AN99="",IF($I99=給与表!$J$12,SUMIFS(給与表!$P$13:$P$52,給与表!$B$13:$B$52,AT$2-$E99)+給与表!$J$10*(AT$2-給与表!$T$4+1),IF($I99=給与表!$K$12,SUMIFS(給与表!$Q$13:$Q$52,給与表!$B$13:$B$52,AT$2-$E99)+給与表!$K$10*(AT$2-給与表!$T$4+1),IF($I99=給与表!$L$12,SUMIFS(給与表!$R$13:$R$52,給与表!$B$13:$B$52,AT$2-$E99)+給与表!$L$10*(AT$2-給与表!$T$4+1),(SUMIFS(給与表!$S$13:$S$52,給与表!$B$13:$B$52,AT$2-$E99)+給与表!$M$10*(AT$2-給与表!$T$4+1))*AU99))),IF($I99=給与表!$J$12,AN99+給与表!$J$10*(AT$2-給与表!$T$4+1),IF($I99=給与表!$K$12,AN99+給与表!$K$10*(AT$2-給与表!$T$4+1),IF($I99=給与表!$L$12,AN99+給与表!$L$10*(AT$2-給与表!$T$4+1),(AN99/AO99+給与表!$M$10)*AU99)))))))))</f>
        <v/>
      </c>
      <c r="AU99" s="392"/>
      <c r="AV99" s="357"/>
      <c r="AW99" s="357"/>
      <c r="AX99" s="357"/>
      <c r="AY99" s="227" t="str">
        <f t="shared" si="19"/>
        <v/>
      </c>
      <c r="AZ99" s="224" t="str">
        <f>IF(給与表!$T$4&gt;AZ$2,"",IF($H99&lt;AZ$2,"",IF($E99&gt;AZ$2,"",IF($E99=AZ$2,IF($I99=給与表!$J$12,給与表!$J$13,IF($I99=給与表!$K$12,給与表!$K$13,IF($I99=給与表!$L$12,給与表!$L$13,給与表!$M$13*BA99))),IF($E99&lt;AZ$2,IF(AT99="",IF($I99=給与表!$J$12,SUMIFS(給与表!$P$13:$P$52,給与表!$B$13:$B$52,AZ$2-$E99)+給与表!$J$10*(AZ$2-給与表!$T$4+1),IF($I99=給与表!$K$12,SUMIFS(給与表!$Q$13:$Q$52,給与表!$B$13:$B$52,AZ$2-$E99)+給与表!$K$10*(AZ$2-給与表!$T$4+1),IF($I99=給与表!$L$12,SUMIFS(給与表!$R$13:$R$52,給与表!$B$13:$B$52,AZ$2-$E99)+給与表!$L$10*(AZ$2-給与表!$T$4+1),(SUMIFS(給与表!$S$13:$S$52,給与表!$B$13:$B$52,AZ$2-$E99)+給与表!$M$10*(AZ$2-給与表!$T$4+1))*BA99))),IF($I99=給与表!$J$12,AT99+給与表!$J$10*(AZ$2-給与表!$T$4+1),IF($I99=給与表!$K$12,AT99+給与表!$K$10*(AZ$2-給与表!$T$4+1),IF($I99=給与表!$L$12,AT99+給与表!$L$10*(AZ$2-給与表!$T$4+1),(AT99/AU99+給与表!$M$10)*BA99)))))))))</f>
        <v/>
      </c>
      <c r="BA99" s="392"/>
      <c r="BB99" s="357"/>
      <c r="BC99" s="357"/>
      <c r="BD99" s="357"/>
      <c r="BE99" s="227" t="str">
        <f t="shared" si="20"/>
        <v/>
      </c>
      <c r="BF99" s="224" t="str">
        <f>IF(給与表!$T$4&gt;BF$2,"",IF($H99&lt;BF$2,"",IF($E99&gt;BF$2,"",IF($E99=BF$2,IF($I99=給与表!$J$12,給与表!$J$13,IF($I99=給与表!$K$12,給与表!$K$13,IF($I99=給与表!$L$12,給与表!$L$13,給与表!$M$13*BG99))),IF($E99&lt;BF$2,IF(AZ99="",IF($I99=給与表!$J$12,SUMIFS(給与表!$P$13:$P$52,給与表!$B$13:$B$52,BF$2-$E99)+給与表!$J$10*(BF$2-給与表!$T$4+1),IF($I99=給与表!$K$12,SUMIFS(給与表!$Q$13:$Q$52,給与表!$B$13:$B$52,BF$2-$E99)+給与表!$K$10*(BF$2-給与表!$T$4+1),IF($I99=給与表!$L$12,SUMIFS(給与表!$R$13:$R$52,給与表!$B$13:$B$52,BF$2-$E99)+給与表!$L$10*(BF$2-給与表!$T$4+1),(SUMIFS(給与表!$S$13:$S$52,給与表!$B$13:$B$52,BF$2-$E99)+給与表!$M$10*(BF$2-給与表!$T$4+1))*BG99))),IF($I99=給与表!$J$12,AZ99+給与表!$J$10*(BF$2-給与表!$T$4+1),IF($I99=給与表!$K$12,AZ99+給与表!$K$10*(BF$2-給与表!$T$4+1),IF($I99=給与表!$L$12,AZ99+給与表!$L$10*(BF$2-給与表!$T$4+1),(AZ99/BA99+給与表!$M$10)*BG99)))))))))</f>
        <v/>
      </c>
      <c r="BG99" s="392"/>
      <c r="BH99" s="357"/>
      <c r="BI99" s="357"/>
      <c r="BJ99" s="357"/>
      <c r="BK99" s="227" t="str">
        <f t="shared" si="21"/>
        <v/>
      </c>
      <c r="BL99" s="224" t="str">
        <f>IF(給与表!$T$4&gt;BL$2,"",IF($H99&lt;BL$2,"",IF($E99&gt;BL$2,"",IF($E99=BL$2,IF($I99=給与表!$J$12,給与表!$J$13,IF($I99=給与表!$K$12,給与表!$K$13,IF($I99=給与表!$L$12,給与表!$L$13,給与表!$M$13*BM99))),IF($E99&lt;BL$2,IF(BF99="",IF($I99=給与表!$J$12,SUMIFS(給与表!$P$13:$P$52,給与表!$B$13:$B$52,BL$2-$E99)+給与表!$J$10*(BL$2-給与表!$T$4+1),IF($I99=給与表!$K$12,SUMIFS(給与表!$Q$13:$Q$52,給与表!$B$13:$B$52,BL$2-$E99)+給与表!$K$10*(BL$2-給与表!$T$4+1),IF($I99=給与表!$L$12,SUMIFS(給与表!$R$13:$R$52,給与表!$B$13:$B$52,BL$2-$E99)+給与表!$L$10*(BL$2-給与表!$T$4+1),(SUMIFS(給与表!$S$13:$S$52,給与表!$B$13:$B$52,BL$2-$E99)+給与表!$M$10*(BL$2-給与表!$T$4+1))*BM99))),IF($I99=給与表!$J$12,BF99+給与表!$J$10*(BL$2-給与表!$T$4+1),IF($I99=給与表!$K$12,BF99+給与表!$K$10*(BL$2-給与表!$T$4+1),IF($I99=給与表!$L$12,BF99+給与表!$L$10*(BL$2-給与表!$T$4+1),(BF99/BG99+給与表!$M$10)*BM99)))))))))</f>
        <v/>
      </c>
      <c r="BM99" s="392"/>
      <c r="BN99" s="357"/>
      <c r="BO99" s="357"/>
      <c r="BP99" s="357"/>
      <c r="BQ99" s="227" t="str">
        <f t="shared" si="22"/>
        <v/>
      </c>
    </row>
    <row r="100" spans="1:69">
      <c r="A100" s="20">
        <f t="shared" ref="A100" si="40">A99+1</f>
        <v>95</v>
      </c>
      <c r="B100" s="359"/>
      <c r="C100" s="359"/>
      <c r="D100" s="359"/>
      <c r="E100" s="6" t="str">
        <f t="shared" si="23"/>
        <v/>
      </c>
      <c r="F100" s="359"/>
      <c r="G100" s="359"/>
      <c r="H100" s="6" t="str">
        <f t="shared" si="24"/>
        <v/>
      </c>
      <c r="I100" s="361"/>
      <c r="J100" s="224" t="str">
        <f>IF(給与表!$T$4&gt;J$2,"",IF($H100&lt;J$2,"",IF($E100&gt;J$2,"",IF($E100=J$2,IF($I100=給与表!$J$12,給与表!$J$13,IF($I100=給与表!$K$12,給与表!$K$13,IF($I100=給与表!$L$12,給与表!$L$13,給与表!$M$13*K100))),IF($E100&lt;J$2,IF($I100=給与表!$J$12,SUMIFS(給与表!$P$13:$P$52,給与表!$B$13:$B$52,J$2-$E100)+給与表!$J$10*(J$2-給与表!$T$4+1),IF($I100=給与表!$K$12,SUMIFS(給与表!$Q$13:$Q$52,給与表!$B$13:$B$52,J$2-$E100)+給与表!$K$10*(J$2-給与表!$T$4+1),IF($I100=給与表!$L$12,SUMIFS(給与表!$R$13:$R$52,給与表!$B$13:$B$52,J$2-$E100)+給与表!$L$10*(J$2-給与表!$T$4+1),(SUMIFS(給与表!$S$13:$S$52,給与表!$B$13:$B$52,J$2-$E100)+給与表!$M$10*(J$2-給与表!$T$4+1))*K100))))))))</f>
        <v/>
      </c>
      <c r="K100" s="392"/>
      <c r="L100" s="357"/>
      <c r="M100" s="357"/>
      <c r="N100" s="357"/>
      <c r="O100" s="227" t="str">
        <f t="shared" si="13"/>
        <v/>
      </c>
      <c r="P100" s="224" t="str">
        <f>IF(給与表!$T$4&gt;P$2,"",IF($H100&lt;P$2,"",IF($E100&gt;P$2,"",IF($E100=P$2,IF($I100=給与表!$J$12,給与表!$J$13,IF($I100=給与表!$K$12,給与表!$K$13,IF($I100=給与表!$L$12,給与表!$L$13,給与表!$M$13*Q100))),IF($E100&lt;P$2,IF(J100="",IF($I100=給与表!$J$12,SUMIFS(給与表!$P$13:$P$52,給与表!$B$13:$B$52,P$2-$E100)+給与表!$J$10*(P$2-給与表!$T$4+1),IF($I100=給与表!$K$12,SUMIFS(給与表!$Q$13:$Q$52,給与表!$B$13:$B$52,P$2-$E100)+給与表!$K$10*(P$2-給与表!$T$4+1),IF($I100=給与表!$L$12,SUMIFS(給与表!$R$13:$R$52,給与表!$B$13:$B$52,P$2-$E100)+給与表!$L$10*(P$2-給与表!$T$4+1),(SUMIFS(給与表!$S$13:$S$52,給与表!$B$13:$B$52,P$2-$E100)+給与表!$M$10*(P$2-給与表!$T$4+1))*Q100))),IF($I100=給与表!$J$12,J100+給与表!$J$10*(P$2-給与表!$T$4+1),IF($I100=給与表!$K$12,J100+給与表!$K$10*(P$2-給与表!$T$4+1),IF($I100=給与表!$L$12,J100+給与表!$L$10*(P$2-給与表!$T$4+1),(J100/K100+給与表!$M$10)*Q100)))))))))</f>
        <v/>
      </c>
      <c r="Q100" s="392"/>
      <c r="R100" s="357"/>
      <c r="S100" s="357"/>
      <c r="T100" s="357"/>
      <c r="U100" s="227" t="str">
        <f t="shared" si="14"/>
        <v/>
      </c>
      <c r="V100" s="224" t="str">
        <f>IF(給与表!$T$4&gt;V$2,"",IF($H100&lt;V$2,"",IF($E100&gt;V$2,"",IF($E100=V$2,IF($I100=給与表!$J$12,給与表!$J$13,IF($I100=給与表!$K$12,給与表!$K$13,IF($I100=給与表!$L$12,給与表!$L$13,給与表!$M$13*W100))),IF($E100&lt;V$2,IF(P100="",IF($I100=給与表!$J$12,SUMIFS(給与表!$P$13:$P$52,給与表!$B$13:$B$52,V$2-$E100)+給与表!$J$10*(V$2-給与表!$T$4+1),IF($I100=給与表!$K$12,SUMIFS(給与表!$Q$13:$Q$52,給与表!$B$13:$B$52,V$2-$E100)+給与表!$K$10*(V$2-給与表!$T$4+1),IF($I100=給与表!$L$12,SUMIFS(給与表!$R$13:$R$52,給与表!$B$13:$B$52,V$2-$E100)+給与表!$L$10*(V$2-給与表!$T$4+1),(SUMIFS(給与表!$S$13:$S$52,給与表!$B$13:$B$52,V$2-$E100)+給与表!$M$10*(V$2-給与表!$T$4+1))*W100))),IF($I100=給与表!$J$12,P100+給与表!$J$10*(V$2-給与表!$T$4+1),IF($I100=給与表!$K$12,P100+給与表!$K$10*(V$2-給与表!$T$4+1),IF($I100=給与表!$L$12,P100+給与表!$L$10*(V$2-給与表!$T$4+1),(P100/Q100+給与表!$M$10)*W100)))))))))</f>
        <v/>
      </c>
      <c r="W100" s="392"/>
      <c r="X100" s="357"/>
      <c r="Y100" s="357"/>
      <c r="Z100" s="357"/>
      <c r="AA100" s="227" t="str">
        <f t="shared" si="15"/>
        <v/>
      </c>
      <c r="AB100" s="224" t="str">
        <f>IF(給与表!$T$4&gt;AB$2,"",IF($H100&lt;AB$2,"",IF($E100&gt;AB$2,"",IF($E100=AB$2,IF($I100=給与表!$J$12,給与表!$J$13,IF($I100=給与表!$K$12,給与表!$K$13,IF($I100=給与表!$L$12,給与表!$L$13,給与表!$M$13*AC100))),IF($E100&lt;AB$2,IF(V100="",IF($I100=給与表!$J$12,SUMIFS(給与表!$P$13:$P$52,給与表!$B$13:$B$52,AB$2-$E100)+給与表!$J$10*(AB$2-給与表!$T$4+1),IF($I100=給与表!$K$12,SUMIFS(給与表!$Q$13:$Q$52,給与表!$B$13:$B$52,AB$2-$E100)+給与表!$K$10*(AB$2-給与表!$T$4+1),IF($I100=給与表!$L$12,SUMIFS(給与表!$R$13:$R$52,給与表!$B$13:$B$52,AB$2-$E100)+給与表!$L$10*(AB$2-給与表!$T$4+1),(SUMIFS(給与表!$S$13:$S$52,給与表!$B$13:$B$52,AB$2-$E100)+給与表!$M$10*(AB$2-給与表!$T$4+1))*AC100))),IF($I100=給与表!$J$12,V100+給与表!$J$10*(AB$2-給与表!$T$4+1),IF($I100=給与表!$K$12,V100+給与表!$K$10*(AB$2-給与表!$T$4+1),IF($I100=給与表!$L$12,V100+給与表!$L$10*(AB$2-給与表!$T$4+1),(V100/W100+給与表!$M$10)*AC100)))))))))</f>
        <v/>
      </c>
      <c r="AC100" s="392"/>
      <c r="AD100" s="357"/>
      <c r="AE100" s="357"/>
      <c r="AF100" s="357"/>
      <c r="AG100" s="227" t="str">
        <f t="shared" si="16"/>
        <v/>
      </c>
      <c r="AH100" s="224" t="str">
        <f>IF(給与表!$T$4&gt;AH$2,"",IF($H100&lt;AH$2,"",IF($E100&gt;AH$2,"",IF($E100=AH$2,IF($I100=給与表!$J$12,給与表!$J$13,IF($I100=給与表!$K$12,給与表!$K$13,IF($I100=給与表!$L$12,給与表!$L$13,給与表!$M$13*AI100))),IF($E100&lt;AH$2,IF(AB100="",IF($I100=給与表!$J$12,SUMIFS(給与表!$P$13:$P$52,給与表!$B$13:$B$52,AH$2-$E100)+給与表!$J$10*(AH$2-給与表!$T$4+1),IF($I100=給与表!$K$12,SUMIFS(給与表!$Q$13:$Q$52,給与表!$B$13:$B$52,AH$2-$E100)+給与表!$K$10*(AH$2-給与表!$T$4+1),IF($I100=給与表!$L$12,SUMIFS(給与表!$R$13:$R$52,給与表!$B$13:$B$52,AH$2-$E100)+給与表!$L$10*(AH$2-給与表!$T$4+1),(SUMIFS(給与表!$S$13:$S$52,給与表!$B$13:$B$52,AH$2-$E100)+給与表!$M$10*(AH$2-給与表!$T$4+1))*AI100))),IF($I100=給与表!$J$12,AB100+給与表!$J$10*(AH$2-給与表!$T$4+1),IF($I100=給与表!$K$12,AB100+給与表!$K$10*(AH$2-給与表!$T$4+1),IF($I100=給与表!$L$12,AB100+給与表!$L$10*(AH$2-給与表!$T$4+1),(AB100/AC100+給与表!$M$10)*AI100)))))))))</f>
        <v/>
      </c>
      <c r="AI100" s="392"/>
      <c r="AJ100" s="357"/>
      <c r="AK100" s="357"/>
      <c r="AL100" s="357"/>
      <c r="AM100" s="227" t="str">
        <f t="shared" si="17"/>
        <v/>
      </c>
      <c r="AN100" s="224" t="str">
        <f>IF(給与表!$T$4&gt;AN$2,"",IF($H100&lt;AN$2,"",IF($E100&gt;AN$2,"",IF($E100=AN$2,IF($I100=給与表!$J$12,給与表!$J$13,IF($I100=給与表!$K$12,給与表!$K$13,IF($I100=給与表!$L$12,給与表!$L$13,給与表!$M$13*AO100))),IF($E100&lt;AN$2,IF(AH100="",IF($I100=給与表!$J$12,SUMIFS(給与表!$P$13:$P$52,給与表!$B$13:$B$52,AN$2-$E100)+給与表!$J$10*(AN$2-給与表!$T$4+1),IF($I100=給与表!$K$12,SUMIFS(給与表!$Q$13:$Q$52,給与表!$B$13:$B$52,AN$2-$E100)+給与表!$K$10*(AN$2-給与表!$T$4+1),IF($I100=給与表!$L$12,SUMIFS(給与表!$R$13:$R$52,給与表!$B$13:$B$52,AN$2-$E100)+給与表!$L$10*(AN$2-給与表!$T$4+1),(SUMIFS(給与表!$S$13:$S$52,給与表!$B$13:$B$52,AN$2-$E100)+給与表!$M$10*(AN$2-給与表!$T$4+1))*AO100))),IF($I100=給与表!$J$12,AH100+給与表!$J$10*(AN$2-給与表!$T$4+1),IF($I100=給与表!$K$12,AH100+給与表!$K$10*(AN$2-給与表!$T$4+1),IF($I100=給与表!$L$12,AH100+給与表!$L$10*(AN$2-給与表!$T$4+1),(AH100/AI100+給与表!$M$10)*AO100)))))))))</f>
        <v/>
      </c>
      <c r="AO100" s="392"/>
      <c r="AP100" s="357"/>
      <c r="AQ100" s="357"/>
      <c r="AR100" s="357"/>
      <c r="AS100" s="227" t="str">
        <f t="shared" si="18"/>
        <v/>
      </c>
      <c r="AT100" s="224" t="str">
        <f>IF(給与表!$T$4&gt;AT$2,"",IF($H100&lt;AT$2,"",IF($E100&gt;AT$2,"",IF($E100=AT$2,IF($I100=給与表!$J$12,給与表!$J$13,IF($I100=給与表!$K$12,給与表!$K$13,IF($I100=給与表!$L$12,給与表!$L$13,給与表!$M$13*AU100))),IF($E100&lt;AT$2,IF(AN100="",IF($I100=給与表!$J$12,SUMIFS(給与表!$P$13:$P$52,給与表!$B$13:$B$52,AT$2-$E100)+給与表!$J$10*(AT$2-給与表!$T$4+1),IF($I100=給与表!$K$12,SUMIFS(給与表!$Q$13:$Q$52,給与表!$B$13:$B$52,AT$2-$E100)+給与表!$K$10*(AT$2-給与表!$T$4+1),IF($I100=給与表!$L$12,SUMIFS(給与表!$R$13:$R$52,給与表!$B$13:$B$52,AT$2-$E100)+給与表!$L$10*(AT$2-給与表!$T$4+1),(SUMIFS(給与表!$S$13:$S$52,給与表!$B$13:$B$52,AT$2-$E100)+給与表!$M$10*(AT$2-給与表!$T$4+1))*AU100))),IF($I100=給与表!$J$12,AN100+給与表!$J$10*(AT$2-給与表!$T$4+1),IF($I100=給与表!$K$12,AN100+給与表!$K$10*(AT$2-給与表!$T$4+1),IF($I100=給与表!$L$12,AN100+給与表!$L$10*(AT$2-給与表!$T$4+1),(AN100/AO100+給与表!$M$10)*AU100)))))))))</f>
        <v/>
      </c>
      <c r="AU100" s="392"/>
      <c r="AV100" s="357"/>
      <c r="AW100" s="357"/>
      <c r="AX100" s="357"/>
      <c r="AY100" s="227" t="str">
        <f t="shared" si="19"/>
        <v/>
      </c>
      <c r="AZ100" s="224" t="str">
        <f>IF(給与表!$T$4&gt;AZ$2,"",IF($H100&lt;AZ$2,"",IF($E100&gt;AZ$2,"",IF($E100=AZ$2,IF($I100=給与表!$J$12,給与表!$J$13,IF($I100=給与表!$K$12,給与表!$K$13,IF($I100=給与表!$L$12,給与表!$L$13,給与表!$M$13*BA100))),IF($E100&lt;AZ$2,IF(AT100="",IF($I100=給与表!$J$12,SUMIFS(給与表!$P$13:$P$52,給与表!$B$13:$B$52,AZ$2-$E100)+給与表!$J$10*(AZ$2-給与表!$T$4+1),IF($I100=給与表!$K$12,SUMIFS(給与表!$Q$13:$Q$52,給与表!$B$13:$B$52,AZ$2-$E100)+給与表!$K$10*(AZ$2-給与表!$T$4+1),IF($I100=給与表!$L$12,SUMIFS(給与表!$R$13:$R$52,給与表!$B$13:$B$52,AZ$2-$E100)+給与表!$L$10*(AZ$2-給与表!$T$4+1),(SUMIFS(給与表!$S$13:$S$52,給与表!$B$13:$B$52,AZ$2-$E100)+給与表!$M$10*(AZ$2-給与表!$T$4+1))*BA100))),IF($I100=給与表!$J$12,AT100+給与表!$J$10*(AZ$2-給与表!$T$4+1),IF($I100=給与表!$K$12,AT100+給与表!$K$10*(AZ$2-給与表!$T$4+1),IF($I100=給与表!$L$12,AT100+給与表!$L$10*(AZ$2-給与表!$T$4+1),(AT100/AU100+給与表!$M$10)*BA100)))))))))</f>
        <v/>
      </c>
      <c r="BA100" s="392"/>
      <c r="BB100" s="357"/>
      <c r="BC100" s="357"/>
      <c r="BD100" s="357"/>
      <c r="BE100" s="227" t="str">
        <f t="shared" si="20"/>
        <v/>
      </c>
      <c r="BF100" s="224" t="str">
        <f>IF(給与表!$T$4&gt;BF$2,"",IF($H100&lt;BF$2,"",IF($E100&gt;BF$2,"",IF($E100=BF$2,IF($I100=給与表!$J$12,給与表!$J$13,IF($I100=給与表!$K$12,給与表!$K$13,IF($I100=給与表!$L$12,給与表!$L$13,給与表!$M$13*BG100))),IF($E100&lt;BF$2,IF(AZ100="",IF($I100=給与表!$J$12,SUMIFS(給与表!$P$13:$P$52,給与表!$B$13:$B$52,BF$2-$E100)+給与表!$J$10*(BF$2-給与表!$T$4+1),IF($I100=給与表!$K$12,SUMIFS(給与表!$Q$13:$Q$52,給与表!$B$13:$B$52,BF$2-$E100)+給与表!$K$10*(BF$2-給与表!$T$4+1),IF($I100=給与表!$L$12,SUMIFS(給与表!$R$13:$R$52,給与表!$B$13:$B$52,BF$2-$E100)+給与表!$L$10*(BF$2-給与表!$T$4+1),(SUMIFS(給与表!$S$13:$S$52,給与表!$B$13:$B$52,BF$2-$E100)+給与表!$M$10*(BF$2-給与表!$T$4+1))*BG100))),IF($I100=給与表!$J$12,AZ100+給与表!$J$10*(BF$2-給与表!$T$4+1),IF($I100=給与表!$K$12,AZ100+給与表!$K$10*(BF$2-給与表!$T$4+1),IF($I100=給与表!$L$12,AZ100+給与表!$L$10*(BF$2-給与表!$T$4+1),(AZ100/BA100+給与表!$M$10)*BG100)))))))))</f>
        <v/>
      </c>
      <c r="BG100" s="392"/>
      <c r="BH100" s="357"/>
      <c r="BI100" s="357"/>
      <c r="BJ100" s="357"/>
      <c r="BK100" s="227" t="str">
        <f t="shared" si="21"/>
        <v/>
      </c>
      <c r="BL100" s="224" t="str">
        <f>IF(給与表!$T$4&gt;BL$2,"",IF($H100&lt;BL$2,"",IF($E100&gt;BL$2,"",IF($E100=BL$2,IF($I100=給与表!$J$12,給与表!$J$13,IF($I100=給与表!$K$12,給与表!$K$13,IF($I100=給与表!$L$12,給与表!$L$13,給与表!$M$13*BM100))),IF($E100&lt;BL$2,IF(BF100="",IF($I100=給与表!$J$12,SUMIFS(給与表!$P$13:$P$52,給与表!$B$13:$B$52,BL$2-$E100)+給与表!$J$10*(BL$2-給与表!$T$4+1),IF($I100=給与表!$K$12,SUMIFS(給与表!$Q$13:$Q$52,給与表!$B$13:$B$52,BL$2-$E100)+給与表!$K$10*(BL$2-給与表!$T$4+1),IF($I100=給与表!$L$12,SUMIFS(給与表!$R$13:$R$52,給与表!$B$13:$B$52,BL$2-$E100)+給与表!$L$10*(BL$2-給与表!$T$4+1),(SUMIFS(給与表!$S$13:$S$52,給与表!$B$13:$B$52,BL$2-$E100)+給与表!$M$10*(BL$2-給与表!$T$4+1))*BM100))),IF($I100=給与表!$J$12,BF100+給与表!$J$10*(BL$2-給与表!$T$4+1),IF($I100=給与表!$K$12,BF100+給与表!$K$10*(BL$2-給与表!$T$4+1),IF($I100=給与表!$L$12,BF100+給与表!$L$10*(BL$2-給与表!$T$4+1),(BF100/BG100+給与表!$M$10)*BM100)))))))))</f>
        <v/>
      </c>
      <c r="BM100" s="392"/>
      <c r="BN100" s="357"/>
      <c r="BO100" s="357"/>
      <c r="BP100" s="357"/>
      <c r="BQ100" s="227" t="str">
        <f t="shared" si="22"/>
        <v/>
      </c>
    </row>
    <row r="101" spans="1:69">
      <c r="A101" s="20">
        <f t="shared" ref="A101" si="41">A100+1</f>
        <v>96</v>
      </c>
      <c r="B101" s="359"/>
      <c r="C101" s="359"/>
      <c r="D101" s="359"/>
      <c r="E101" s="6" t="str">
        <f t="shared" si="23"/>
        <v/>
      </c>
      <c r="F101" s="359"/>
      <c r="G101" s="359"/>
      <c r="H101" s="6" t="str">
        <f t="shared" si="24"/>
        <v/>
      </c>
      <c r="I101" s="361"/>
      <c r="J101" s="224" t="str">
        <f>IF(給与表!$T$4&gt;J$2,"",IF($H101&lt;J$2,"",IF($E101&gt;J$2,"",IF($E101=J$2,IF($I101=給与表!$J$12,給与表!$J$13,IF($I101=給与表!$K$12,給与表!$K$13,IF($I101=給与表!$L$12,給与表!$L$13,給与表!$M$13*K101))),IF($E101&lt;J$2,IF($I101=給与表!$J$12,SUMIFS(給与表!$P$13:$P$52,給与表!$B$13:$B$52,J$2-$E101)+給与表!$J$10*(J$2-給与表!$T$4+1),IF($I101=給与表!$K$12,SUMIFS(給与表!$Q$13:$Q$52,給与表!$B$13:$B$52,J$2-$E101)+給与表!$K$10*(J$2-給与表!$T$4+1),IF($I101=給与表!$L$12,SUMIFS(給与表!$R$13:$R$52,給与表!$B$13:$B$52,J$2-$E101)+給与表!$L$10*(J$2-給与表!$T$4+1),(SUMIFS(給与表!$S$13:$S$52,給与表!$B$13:$B$52,J$2-$E101)+給与表!$M$10*(J$2-給与表!$T$4+1))*K101))))))))</f>
        <v/>
      </c>
      <c r="K101" s="392"/>
      <c r="L101" s="357"/>
      <c r="M101" s="357"/>
      <c r="N101" s="357"/>
      <c r="O101" s="227" t="str">
        <f t="shared" si="13"/>
        <v/>
      </c>
      <c r="P101" s="224" t="str">
        <f>IF(給与表!$T$4&gt;P$2,"",IF($H101&lt;P$2,"",IF($E101&gt;P$2,"",IF($E101=P$2,IF($I101=給与表!$J$12,給与表!$J$13,IF($I101=給与表!$K$12,給与表!$K$13,IF($I101=給与表!$L$12,給与表!$L$13,給与表!$M$13*Q101))),IF($E101&lt;P$2,IF(J101="",IF($I101=給与表!$J$12,SUMIFS(給与表!$P$13:$P$52,給与表!$B$13:$B$52,P$2-$E101)+給与表!$J$10*(P$2-給与表!$T$4+1),IF($I101=給与表!$K$12,SUMIFS(給与表!$Q$13:$Q$52,給与表!$B$13:$B$52,P$2-$E101)+給与表!$K$10*(P$2-給与表!$T$4+1),IF($I101=給与表!$L$12,SUMIFS(給与表!$R$13:$R$52,給与表!$B$13:$B$52,P$2-$E101)+給与表!$L$10*(P$2-給与表!$T$4+1),(SUMIFS(給与表!$S$13:$S$52,給与表!$B$13:$B$52,P$2-$E101)+給与表!$M$10*(P$2-給与表!$T$4+1))*Q101))),IF($I101=給与表!$J$12,J101+給与表!$J$10*(P$2-給与表!$T$4+1),IF($I101=給与表!$K$12,J101+給与表!$K$10*(P$2-給与表!$T$4+1),IF($I101=給与表!$L$12,J101+給与表!$L$10*(P$2-給与表!$T$4+1),(J101/K101+給与表!$M$10)*Q101)))))))))</f>
        <v/>
      </c>
      <c r="Q101" s="392"/>
      <c r="R101" s="357"/>
      <c r="S101" s="357"/>
      <c r="T101" s="357"/>
      <c r="U101" s="227" t="str">
        <f t="shared" si="14"/>
        <v/>
      </c>
      <c r="V101" s="224" t="str">
        <f>IF(給与表!$T$4&gt;V$2,"",IF($H101&lt;V$2,"",IF($E101&gt;V$2,"",IF($E101=V$2,IF($I101=給与表!$J$12,給与表!$J$13,IF($I101=給与表!$K$12,給与表!$K$13,IF($I101=給与表!$L$12,給与表!$L$13,給与表!$M$13*W101))),IF($E101&lt;V$2,IF(P101="",IF($I101=給与表!$J$12,SUMIFS(給与表!$P$13:$P$52,給与表!$B$13:$B$52,V$2-$E101)+給与表!$J$10*(V$2-給与表!$T$4+1),IF($I101=給与表!$K$12,SUMIFS(給与表!$Q$13:$Q$52,給与表!$B$13:$B$52,V$2-$E101)+給与表!$K$10*(V$2-給与表!$T$4+1),IF($I101=給与表!$L$12,SUMIFS(給与表!$R$13:$R$52,給与表!$B$13:$B$52,V$2-$E101)+給与表!$L$10*(V$2-給与表!$T$4+1),(SUMIFS(給与表!$S$13:$S$52,給与表!$B$13:$B$52,V$2-$E101)+給与表!$M$10*(V$2-給与表!$T$4+1))*W101))),IF($I101=給与表!$J$12,P101+給与表!$J$10*(V$2-給与表!$T$4+1),IF($I101=給与表!$K$12,P101+給与表!$K$10*(V$2-給与表!$T$4+1),IF($I101=給与表!$L$12,P101+給与表!$L$10*(V$2-給与表!$T$4+1),(P101/Q101+給与表!$M$10)*W101)))))))))</f>
        <v/>
      </c>
      <c r="W101" s="392"/>
      <c r="X101" s="357"/>
      <c r="Y101" s="357"/>
      <c r="Z101" s="357"/>
      <c r="AA101" s="227" t="str">
        <f t="shared" si="15"/>
        <v/>
      </c>
      <c r="AB101" s="224" t="str">
        <f>IF(給与表!$T$4&gt;AB$2,"",IF($H101&lt;AB$2,"",IF($E101&gt;AB$2,"",IF($E101=AB$2,IF($I101=給与表!$J$12,給与表!$J$13,IF($I101=給与表!$K$12,給与表!$K$13,IF($I101=給与表!$L$12,給与表!$L$13,給与表!$M$13*AC101))),IF($E101&lt;AB$2,IF(V101="",IF($I101=給与表!$J$12,SUMIFS(給与表!$P$13:$P$52,給与表!$B$13:$B$52,AB$2-$E101)+給与表!$J$10*(AB$2-給与表!$T$4+1),IF($I101=給与表!$K$12,SUMIFS(給与表!$Q$13:$Q$52,給与表!$B$13:$B$52,AB$2-$E101)+給与表!$K$10*(AB$2-給与表!$T$4+1),IF($I101=給与表!$L$12,SUMIFS(給与表!$R$13:$R$52,給与表!$B$13:$B$52,AB$2-$E101)+給与表!$L$10*(AB$2-給与表!$T$4+1),(SUMIFS(給与表!$S$13:$S$52,給与表!$B$13:$B$52,AB$2-$E101)+給与表!$M$10*(AB$2-給与表!$T$4+1))*AC101))),IF($I101=給与表!$J$12,V101+給与表!$J$10*(AB$2-給与表!$T$4+1),IF($I101=給与表!$K$12,V101+給与表!$K$10*(AB$2-給与表!$T$4+1),IF($I101=給与表!$L$12,V101+給与表!$L$10*(AB$2-給与表!$T$4+1),(V101/W101+給与表!$M$10)*AC101)))))))))</f>
        <v/>
      </c>
      <c r="AC101" s="392"/>
      <c r="AD101" s="357"/>
      <c r="AE101" s="357"/>
      <c r="AF101" s="357"/>
      <c r="AG101" s="227" t="str">
        <f t="shared" si="16"/>
        <v/>
      </c>
      <c r="AH101" s="224" t="str">
        <f>IF(給与表!$T$4&gt;AH$2,"",IF($H101&lt;AH$2,"",IF($E101&gt;AH$2,"",IF($E101=AH$2,IF($I101=給与表!$J$12,給与表!$J$13,IF($I101=給与表!$K$12,給与表!$K$13,IF($I101=給与表!$L$12,給与表!$L$13,給与表!$M$13*AI101))),IF($E101&lt;AH$2,IF(AB101="",IF($I101=給与表!$J$12,SUMIFS(給与表!$P$13:$P$52,給与表!$B$13:$B$52,AH$2-$E101)+給与表!$J$10*(AH$2-給与表!$T$4+1),IF($I101=給与表!$K$12,SUMIFS(給与表!$Q$13:$Q$52,給与表!$B$13:$B$52,AH$2-$E101)+給与表!$K$10*(AH$2-給与表!$T$4+1),IF($I101=給与表!$L$12,SUMIFS(給与表!$R$13:$R$52,給与表!$B$13:$B$52,AH$2-$E101)+給与表!$L$10*(AH$2-給与表!$T$4+1),(SUMIFS(給与表!$S$13:$S$52,給与表!$B$13:$B$52,AH$2-$E101)+給与表!$M$10*(AH$2-給与表!$T$4+1))*AI101))),IF($I101=給与表!$J$12,AB101+給与表!$J$10*(AH$2-給与表!$T$4+1),IF($I101=給与表!$K$12,AB101+給与表!$K$10*(AH$2-給与表!$T$4+1),IF($I101=給与表!$L$12,AB101+給与表!$L$10*(AH$2-給与表!$T$4+1),(AB101/AC101+給与表!$M$10)*AI101)))))))))</f>
        <v/>
      </c>
      <c r="AI101" s="392"/>
      <c r="AJ101" s="357"/>
      <c r="AK101" s="357"/>
      <c r="AL101" s="357"/>
      <c r="AM101" s="227" t="str">
        <f t="shared" si="17"/>
        <v/>
      </c>
      <c r="AN101" s="224" t="str">
        <f>IF(給与表!$T$4&gt;AN$2,"",IF($H101&lt;AN$2,"",IF($E101&gt;AN$2,"",IF($E101=AN$2,IF($I101=給与表!$J$12,給与表!$J$13,IF($I101=給与表!$K$12,給与表!$K$13,IF($I101=給与表!$L$12,給与表!$L$13,給与表!$M$13*AO101))),IF($E101&lt;AN$2,IF(AH101="",IF($I101=給与表!$J$12,SUMIFS(給与表!$P$13:$P$52,給与表!$B$13:$B$52,AN$2-$E101)+給与表!$J$10*(AN$2-給与表!$T$4+1),IF($I101=給与表!$K$12,SUMIFS(給与表!$Q$13:$Q$52,給与表!$B$13:$B$52,AN$2-$E101)+給与表!$K$10*(AN$2-給与表!$T$4+1),IF($I101=給与表!$L$12,SUMIFS(給与表!$R$13:$R$52,給与表!$B$13:$B$52,AN$2-$E101)+給与表!$L$10*(AN$2-給与表!$T$4+1),(SUMIFS(給与表!$S$13:$S$52,給与表!$B$13:$B$52,AN$2-$E101)+給与表!$M$10*(AN$2-給与表!$T$4+1))*AO101))),IF($I101=給与表!$J$12,AH101+給与表!$J$10*(AN$2-給与表!$T$4+1),IF($I101=給与表!$K$12,AH101+給与表!$K$10*(AN$2-給与表!$T$4+1),IF($I101=給与表!$L$12,AH101+給与表!$L$10*(AN$2-給与表!$T$4+1),(AH101/AI101+給与表!$M$10)*AO101)))))))))</f>
        <v/>
      </c>
      <c r="AO101" s="392"/>
      <c r="AP101" s="357"/>
      <c r="AQ101" s="357"/>
      <c r="AR101" s="357"/>
      <c r="AS101" s="227" t="str">
        <f t="shared" si="18"/>
        <v/>
      </c>
      <c r="AT101" s="224" t="str">
        <f>IF(給与表!$T$4&gt;AT$2,"",IF($H101&lt;AT$2,"",IF($E101&gt;AT$2,"",IF($E101=AT$2,IF($I101=給与表!$J$12,給与表!$J$13,IF($I101=給与表!$K$12,給与表!$K$13,IF($I101=給与表!$L$12,給与表!$L$13,給与表!$M$13*AU101))),IF($E101&lt;AT$2,IF(AN101="",IF($I101=給与表!$J$12,SUMIFS(給与表!$P$13:$P$52,給与表!$B$13:$B$52,AT$2-$E101)+給与表!$J$10*(AT$2-給与表!$T$4+1),IF($I101=給与表!$K$12,SUMIFS(給与表!$Q$13:$Q$52,給与表!$B$13:$B$52,AT$2-$E101)+給与表!$K$10*(AT$2-給与表!$T$4+1),IF($I101=給与表!$L$12,SUMIFS(給与表!$R$13:$R$52,給与表!$B$13:$B$52,AT$2-$E101)+給与表!$L$10*(AT$2-給与表!$T$4+1),(SUMIFS(給与表!$S$13:$S$52,給与表!$B$13:$B$52,AT$2-$E101)+給与表!$M$10*(AT$2-給与表!$T$4+1))*AU101))),IF($I101=給与表!$J$12,AN101+給与表!$J$10*(AT$2-給与表!$T$4+1),IF($I101=給与表!$K$12,AN101+給与表!$K$10*(AT$2-給与表!$T$4+1),IF($I101=給与表!$L$12,AN101+給与表!$L$10*(AT$2-給与表!$T$4+1),(AN101/AO101+給与表!$M$10)*AU101)))))))))</f>
        <v/>
      </c>
      <c r="AU101" s="392"/>
      <c r="AV101" s="357"/>
      <c r="AW101" s="357"/>
      <c r="AX101" s="357"/>
      <c r="AY101" s="227" t="str">
        <f t="shared" si="19"/>
        <v/>
      </c>
      <c r="AZ101" s="224" t="str">
        <f>IF(給与表!$T$4&gt;AZ$2,"",IF($H101&lt;AZ$2,"",IF($E101&gt;AZ$2,"",IF($E101=AZ$2,IF($I101=給与表!$J$12,給与表!$J$13,IF($I101=給与表!$K$12,給与表!$K$13,IF($I101=給与表!$L$12,給与表!$L$13,給与表!$M$13*BA101))),IF($E101&lt;AZ$2,IF(AT101="",IF($I101=給与表!$J$12,SUMIFS(給与表!$P$13:$P$52,給与表!$B$13:$B$52,AZ$2-$E101)+給与表!$J$10*(AZ$2-給与表!$T$4+1),IF($I101=給与表!$K$12,SUMIFS(給与表!$Q$13:$Q$52,給与表!$B$13:$B$52,AZ$2-$E101)+給与表!$K$10*(AZ$2-給与表!$T$4+1),IF($I101=給与表!$L$12,SUMIFS(給与表!$R$13:$R$52,給与表!$B$13:$B$52,AZ$2-$E101)+給与表!$L$10*(AZ$2-給与表!$T$4+1),(SUMIFS(給与表!$S$13:$S$52,給与表!$B$13:$B$52,AZ$2-$E101)+給与表!$M$10*(AZ$2-給与表!$T$4+1))*BA101))),IF($I101=給与表!$J$12,AT101+給与表!$J$10*(AZ$2-給与表!$T$4+1),IF($I101=給与表!$K$12,AT101+給与表!$K$10*(AZ$2-給与表!$T$4+1),IF($I101=給与表!$L$12,AT101+給与表!$L$10*(AZ$2-給与表!$T$4+1),(AT101/AU101+給与表!$M$10)*BA101)))))))))</f>
        <v/>
      </c>
      <c r="BA101" s="392"/>
      <c r="BB101" s="357"/>
      <c r="BC101" s="357"/>
      <c r="BD101" s="357"/>
      <c r="BE101" s="227" t="str">
        <f t="shared" si="20"/>
        <v/>
      </c>
      <c r="BF101" s="224" t="str">
        <f>IF(給与表!$T$4&gt;BF$2,"",IF($H101&lt;BF$2,"",IF($E101&gt;BF$2,"",IF($E101=BF$2,IF($I101=給与表!$J$12,給与表!$J$13,IF($I101=給与表!$K$12,給与表!$K$13,IF($I101=給与表!$L$12,給与表!$L$13,給与表!$M$13*BG101))),IF($E101&lt;BF$2,IF(AZ101="",IF($I101=給与表!$J$12,SUMIFS(給与表!$P$13:$P$52,給与表!$B$13:$B$52,BF$2-$E101)+給与表!$J$10*(BF$2-給与表!$T$4+1),IF($I101=給与表!$K$12,SUMIFS(給与表!$Q$13:$Q$52,給与表!$B$13:$B$52,BF$2-$E101)+給与表!$K$10*(BF$2-給与表!$T$4+1),IF($I101=給与表!$L$12,SUMIFS(給与表!$R$13:$R$52,給与表!$B$13:$B$52,BF$2-$E101)+給与表!$L$10*(BF$2-給与表!$T$4+1),(SUMIFS(給与表!$S$13:$S$52,給与表!$B$13:$B$52,BF$2-$E101)+給与表!$M$10*(BF$2-給与表!$T$4+1))*BG101))),IF($I101=給与表!$J$12,AZ101+給与表!$J$10*(BF$2-給与表!$T$4+1),IF($I101=給与表!$K$12,AZ101+給与表!$K$10*(BF$2-給与表!$T$4+1),IF($I101=給与表!$L$12,AZ101+給与表!$L$10*(BF$2-給与表!$T$4+1),(AZ101/BA101+給与表!$M$10)*BG101)))))))))</f>
        <v/>
      </c>
      <c r="BG101" s="392"/>
      <c r="BH101" s="357"/>
      <c r="BI101" s="357"/>
      <c r="BJ101" s="357"/>
      <c r="BK101" s="227" t="str">
        <f t="shared" si="21"/>
        <v/>
      </c>
      <c r="BL101" s="224" t="str">
        <f>IF(給与表!$T$4&gt;BL$2,"",IF($H101&lt;BL$2,"",IF($E101&gt;BL$2,"",IF($E101=BL$2,IF($I101=給与表!$J$12,給与表!$J$13,IF($I101=給与表!$K$12,給与表!$K$13,IF($I101=給与表!$L$12,給与表!$L$13,給与表!$M$13*BM101))),IF($E101&lt;BL$2,IF(BF101="",IF($I101=給与表!$J$12,SUMIFS(給与表!$P$13:$P$52,給与表!$B$13:$B$52,BL$2-$E101)+給与表!$J$10*(BL$2-給与表!$T$4+1),IF($I101=給与表!$K$12,SUMIFS(給与表!$Q$13:$Q$52,給与表!$B$13:$B$52,BL$2-$E101)+給与表!$K$10*(BL$2-給与表!$T$4+1),IF($I101=給与表!$L$12,SUMIFS(給与表!$R$13:$R$52,給与表!$B$13:$B$52,BL$2-$E101)+給与表!$L$10*(BL$2-給与表!$T$4+1),(SUMIFS(給与表!$S$13:$S$52,給与表!$B$13:$B$52,BL$2-$E101)+給与表!$M$10*(BL$2-給与表!$T$4+1))*BM101))),IF($I101=給与表!$J$12,BF101+給与表!$J$10*(BL$2-給与表!$T$4+1),IF($I101=給与表!$K$12,BF101+給与表!$K$10*(BL$2-給与表!$T$4+1),IF($I101=給与表!$L$12,BF101+給与表!$L$10*(BL$2-給与表!$T$4+1),(BF101/BG101+給与表!$M$10)*BM101)))))))))</f>
        <v/>
      </c>
      <c r="BM101" s="392"/>
      <c r="BN101" s="357"/>
      <c r="BO101" s="357"/>
      <c r="BP101" s="357"/>
      <c r="BQ101" s="227" t="str">
        <f t="shared" si="22"/>
        <v/>
      </c>
    </row>
    <row r="102" spans="1:69">
      <c r="A102" s="20">
        <f t="shared" ref="A102" si="42">A101+1</f>
        <v>97</v>
      </c>
      <c r="B102" s="359"/>
      <c r="C102" s="359"/>
      <c r="D102" s="359"/>
      <c r="E102" s="6" t="str">
        <f t="shared" si="23"/>
        <v/>
      </c>
      <c r="F102" s="359"/>
      <c r="G102" s="359"/>
      <c r="H102" s="6" t="str">
        <f t="shared" si="24"/>
        <v/>
      </c>
      <c r="I102" s="361"/>
      <c r="J102" s="224" t="str">
        <f>IF(給与表!$T$4&gt;J$2,"",IF($H102&lt;J$2,"",IF($E102&gt;J$2,"",IF($E102=J$2,IF($I102=給与表!$J$12,給与表!$J$13,IF($I102=給与表!$K$12,給与表!$K$13,IF($I102=給与表!$L$12,給与表!$L$13,給与表!$M$13*K102))),IF($E102&lt;J$2,IF($I102=給与表!$J$12,SUMIFS(給与表!$P$13:$P$52,給与表!$B$13:$B$52,J$2-$E102)+給与表!$J$10*(J$2-給与表!$T$4+1),IF($I102=給与表!$K$12,SUMIFS(給与表!$Q$13:$Q$52,給与表!$B$13:$B$52,J$2-$E102)+給与表!$K$10*(J$2-給与表!$T$4+1),IF($I102=給与表!$L$12,SUMIFS(給与表!$R$13:$R$52,給与表!$B$13:$B$52,J$2-$E102)+給与表!$L$10*(J$2-給与表!$T$4+1),(SUMIFS(給与表!$S$13:$S$52,給与表!$B$13:$B$52,J$2-$E102)+給与表!$M$10*(J$2-給与表!$T$4+1))*K102))))))))</f>
        <v/>
      </c>
      <c r="K102" s="392"/>
      <c r="L102" s="357"/>
      <c r="M102" s="357"/>
      <c r="N102" s="357"/>
      <c r="O102" s="227" t="str">
        <f t="shared" si="13"/>
        <v/>
      </c>
      <c r="P102" s="224" t="str">
        <f>IF(給与表!$T$4&gt;P$2,"",IF($H102&lt;P$2,"",IF($E102&gt;P$2,"",IF($E102=P$2,IF($I102=給与表!$J$12,給与表!$J$13,IF($I102=給与表!$K$12,給与表!$K$13,IF($I102=給与表!$L$12,給与表!$L$13,給与表!$M$13*Q102))),IF($E102&lt;P$2,IF(J102="",IF($I102=給与表!$J$12,SUMIFS(給与表!$P$13:$P$52,給与表!$B$13:$B$52,P$2-$E102)+給与表!$J$10*(P$2-給与表!$T$4+1),IF($I102=給与表!$K$12,SUMIFS(給与表!$Q$13:$Q$52,給与表!$B$13:$B$52,P$2-$E102)+給与表!$K$10*(P$2-給与表!$T$4+1),IF($I102=給与表!$L$12,SUMIFS(給与表!$R$13:$R$52,給与表!$B$13:$B$52,P$2-$E102)+給与表!$L$10*(P$2-給与表!$T$4+1),(SUMIFS(給与表!$S$13:$S$52,給与表!$B$13:$B$52,P$2-$E102)+給与表!$M$10*(P$2-給与表!$T$4+1))*Q102))),IF($I102=給与表!$J$12,J102+給与表!$J$10*(P$2-給与表!$T$4+1),IF($I102=給与表!$K$12,J102+給与表!$K$10*(P$2-給与表!$T$4+1),IF($I102=給与表!$L$12,J102+給与表!$L$10*(P$2-給与表!$T$4+1),(J102/K102+給与表!$M$10)*Q102)))))))))</f>
        <v/>
      </c>
      <c r="Q102" s="392"/>
      <c r="R102" s="357"/>
      <c r="S102" s="357"/>
      <c r="T102" s="357"/>
      <c r="U102" s="227" t="str">
        <f t="shared" si="14"/>
        <v/>
      </c>
      <c r="V102" s="224" t="str">
        <f>IF(給与表!$T$4&gt;V$2,"",IF($H102&lt;V$2,"",IF($E102&gt;V$2,"",IF($E102=V$2,IF($I102=給与表!$J$12,給与表!$J$13,IF($I102=給与表!$K$12,給与表!$K$13,IF($I102=給与表!$L$12,給与表!$L$13,給与表!$M$13*W102))),IF($E102&lt;V$2,IF(P102="",IF($I102=給与表!$J$12,SUMIFS(給与表!$P$13:$P$52,給与表!$B$13:$B$52,V$2-$E102)+給与表!$J$10*(V$2-給与表!$T$4+1),IF($I102=給与表!$K$12,SUMIFS(給与表!$Q$13:$Q$52,給与表!$B$13:$B$52,V$2-$E102)+給与表!$K$10*(V$2-給与表!$T$4+1),IF($I102=給与表!$L$12,SUMIFS(給与表!$R$13:$R$52,給与表!$B$13:$B$52,V$2-$E102)+給与表!$L$10*(V$2-給与表!$T$4+1),(SUMIFS(給与表!$S$13:$S$52,給与表!$B$13:$B$52,V$2-$E102)+給与表!$M$10*(V$2-給与表!$T$4+1))*W102))),IF($I102=給与表!$J$12,P102+給与表!$J$10*(V$2-給与表!$T$4+1),IF($I102=給与表!$K$12,P102+給与表!$K$10*(V$2-給与表!$T$4+1),IF($I102=給与表!$L$12,P102+給与表!$L$10*(V$2-給与表!$T$4+1),(P102/Q102+給与表!$M$10)*W102)))))))))</f>
        <v/>
      </c>
      <c r="W102" s="392"/>
      <c r="X102" s="357"/>
      <c r="Y102" s="357"/>
      <c r="Z102" s="357"/>
      <c r="AA102" s="227" t="str">
        <f t="shared" si="15"/>
        <v/>
      </c>
      <c r="AB102" s="224" t="str">
        <f>IF(給与表!$T$4&gt;AB$2,"",IF($H102&lt;AB$2,"",IF($E102&gt;AB$2,"",IF($E102=AB$2,IF($I102=給与表!$J$12,給与表!$J$13,IF($I102=給与表!$K$12,給与表!$K$13,IF($I102=給与表!$L$12,給与表!$L$13,給与表!$M$13*AC102))),IF($E102&lt;AB$2,IF(V102="",IF($I102=給与表!$J$12,SUMIFS(給与表!$P$13:$P$52,給与表!$B$13:$B$52,AB$2-$E102)+給与表!$J$10*(AB$2-給与表!$T$4+1),IF($I102=給与表!$K$12,SUMIFS(給与表!$Q$13:$Q$52,給与表!$B$13:$B$52,AB$2-$E102)+給与表!$K$10*(AB$2-給与表!$T$4+1),IF($I102=給与表!$L$12,SUMIFS(給与表!$R$13:$R$52,給与表!$B$13:$B$52,AB$2-$E102)+給与表!$L$10*(AB$2-給与表!$T$4+1),(SUMIFS(給与表!$S$13:$S$52,給与表!$B$13:$B$52,AB$2-$E102)+給与表!$M$10*(AB$2-給与表!$T$4+1))*AC102))),IF($I102=給与表!$J$12,V102+給与表!$J$10*(AB$2-給与表!$T$4+1),IF($I102=給与表!$K$12,V102+給与表!$K$10*(AB$2-給与表!$T$4+1),IF($I102=給与表!$L$12,V102+給与表!$L$10*(AB$2-給与表!$T$4+1),(V102/W102+給与表!$M$10)*AC102)))))))))</f>
        <v/>
      </c>
      <c r="AC102" s="392"/>
      <c r="AD102" s="357"/>
      <c r="AE102" s="357"/>
      <c r="AF102" s="357"/>
      <c r="AG102" s="227" t="str">
        <f t="shared" si="16"/>
        <v/>
      </c>
      <c r="AH102" s="224" t="str">
        <f>IF(給与表!$T$4&gt;AH$2,"",IF($H102&lt;AH$2,"",IF($E102&gt;AH$2,"",IF($E102=AH$2,IF($I102=給与表!$J$12,給与表!$J$13,IF($I102=給与表!$K$12,給与表!$K$13,IF($I102=給与表!$L$12,給与表!$L$13,給与表!$M$13*AI102))),IF($E102&lt;AH$2,IF(AB102="",IF($I102=給与表!$J$12,SUMIFS(給与表!$P$13:$P$52,給与表!$B$13:$B$52,AH$2-$E102)+給与表!$J$10*(AH$2-給与表!$T$4+1),IF($I102=給与表!$K$12,SUMIFS(給与表!$Q$13:$Q$52,給与表!$B$13:$B$52,AH$2-$E102)+給与表!$K$10*(AH$2-給与表!$T$4+1),IF($I102=給与表!$L$12,SUMIFS(給与表!$R$13:$R$52,給与表!$B$13:$B$52,AH$2-$E102)+給与表!$L$10*(AH$2-給与表!$T$4+1),(SUMIFS(給与表!$S$13:$S$52,給与表!$B$13:$B$52,AH$2-$E102)+給与表!$M$10*(AH$2-給与表!$T$4+1))*AI102))),IF($I102=給与表!$J$12,AB102+給与表!$J$10*(AH$2-給与表!$T$4+1),IF($I102=給与表!$K$12,AB102+給与表!$K$10*(AH$2-給与表!$T$4+1),IF($I102=給与表!$L$12,AB102+給与表!$L$10*(AH$2-給与表!$T$4+1),(AB102/AC102+給与表!$M$10)*AI102)))))))))</f>
        <v/>
      </c>
      <c r="AI102" s="392"/>
      <c r="AJ102" s="357"/>
      <c r="AK102" s="357"/>
      <c r="AL102" s="357"/>
      <c r="AM102" s="227" t="str">
        <f t="shared" si="17"/>
        <v/>
      </c>
      <c r="AN102" s="224" t="str">
        <f>IF(給与表!$T$4&gt;AN$2,"",IF($H102&lt;AN$2,"",IF($E102&gt;AN$2,"",IF($E102=AN$2,IF($I102=給与表!$J$12,給与表!$J$13,IF($I102=給与表!$K$12,給与表!$K$13,IF($I102=給与表!$L$12,給与表!$L$13,給与表!$M$13*AO102))),IF($E102&lt;AN$2,IF(AH102="",IF($I102=給与表!$J$12,SUMIFS(給与表!$P$13:$P$52,給与表!$B$13:$B$52,AN$2-$E102)+給与表!$J$10*(AN$2-給与表!$T$4+1),IF($I102=給与表!$K$12,SUMIFS(給与表!$Q$13:$Q$52,給与表!$B$13:$B$52,AN$2-$E102)+給与表!$K$10*(AN$2-給与表!$T$4+1),IF($I102=給与表!$L$12,SUMIFS(給与表!$R$13:$R$52,給与表!$B$13:$B$52,AN$2-$E102)+給与表!$L$10*(AN$2-給与表!$T$4+1),(SUMIFS(給与表!$S$13:$S$52,給与表!$B$13:$B$52,AN$2-$E102)+給与表!$M$10*(AN$2-給与表!$T$4+1))*AO102))),IF($I102=給与表!$J$12,AH102+給与表!$J$10*(AN$2-給与表!$T$4+1),IF($I102=給与表!$K$12,AH102+給与表!$K$10*(AN$2-給与表!$T$4+1),IF($I102=給与表!$L$12,AH102+給与表!$L$10*(AN$2-給与表!$T$4+1),(AH102/AI102+給与表!$M$10)*AO102)))))))))</f>
        <v/>
      </c>
      <c r="AO102" s="392"/>
      <c r="AP102" s="357"/>
      <c r="AQ102" s="357"/>
      <c r="AR102" s="357"/>
      <c r="AS102" s="227" t="str">
        <f t="shared" si="18"/>
        <v/>
      </c>
      <c r="AT102" s="224" t="str">
        <f>IF(給与表!$T$4&gt;AT$2,"",IF($H102&lt;AT$2,"",IF($E102&gt;AT$2,"",IF($E102=AT$2,IF($I102=給与表!$J$12,給与表!$J$13,IF($I102=給与表!$K$12,給与表!$K$13,IF($I102=給与表!$L$12,給与表!$L$13,給与表!$M$13*AU102))),IF($E102&lt;AT$2,IF(AN102="",IF($I102=給与表!$J$12,SUMIFS(給与表!$P$13:$P$52,給与表!$B$13:$B$52,AT$2-$E102)+給与表!$J$10*(AT$2-給与表!$T$4+1),IF($I102=給与表!$K$12,SUMIFS(給与表!$Q$13:$Q$52,給与表!$B$13:$B$52,AT$2-$E102)+給与表!$K$10*(AT$2-給与表!$T$4+1),IF($I102=給与表!$L$12,SUMIFS(給与表!$R$13:$R$52,給与表!$B$13:$B$52,AT$2-$E102)+給与表!$L$10*(AT$2-給与表!$T$4+1),(SUMIFS(給与表!$S$13:$S$52,給与表!$B$13:$B$52,AT$2-$E102)+給与表!$M$10*(AT$2-給与表!$T$4+1))*AU102))),IF($I102=給与表!$J$12,AN102+給与表!$J$10*(AT$2-給与表!$T$4+1),IF($I102=給与表!$K$12,AN102+給与表!$K$10*(AT$2-給与表!$T$4+1),IF($I102=給与表!$L$12,AN102+給与表!$L$10*(AT$2-給与表!$T$4+1),(AN102/AO102+給与表!$M$10)*AU102)))))))))</f>
        <v/>
      </c>
      <c r="AU102" s="392"/>
      <c r="AV102" s="357"/>
      <c r="AW102" s="357"/>
      <c r="AX102" s="357"/>
      <c r="AY102" s="227" t="str">
        <f t="shared" si="19"/>
        <v/>
      </c>
      <c r="AZ102" s="224" t="str">
        <f>IF(給与表!$T$4&gt;AZ$2,"",IF($H102&lt;AZ$2,"",IF($E102&gt;AZ$2,"",IF($E102=AZ$2,IF($I102=給与表!$J$12,給与表!$J$13,IF($I102=給与表!$K$12,給与表!$K$13,IF($I102=給与表!$L$12,給与表!$L$13,給与表!$M$13*BA102))),IF($E102&lt;AZ$2,IF(AT102="",IF($I102=給与表!$J$12,SUMIFS(給与表!$P$13:$P$52,給与表!$B$13:$B$52,AZ$2-$E102)+給与表!$J$10*(AZ$2-給与表!$T$4+1),IF($I102=給与表!$K$12,SUMIFS(給与表!$Q$13:$Q$52,給与表!$B$13:$B$52,AZ$2-$E102)+給与表!$K$10*(AZ$2-給与表!$T$4+1),IF($I102=給与表!$L$12,SUMIFS(給与表!$R$13:$R$52,給与表!$B$13:$B$52,AZ$2-$E102)+給与表!$L$10*(AZ$2-給与表!$T$4+1),(SUMIFS(給与表!$S$13:$S$52,給与表!$B$13:$B$52,AZ$2-$E102)+給与表!$M$10*(AZ$2-給与表!$T$4+1))*BA102))),IF($I102=給与表!$J$12,AT102+給与表!$J$10*(AZ$2-給与表!$T$4+1),IF($I102=給与表!$K$12,AT102+給与表!$K$10*(AZ$2-給与表!$T$4+1),IF($I102=給与表!$L$12,AT102+給与表!$L$10*(AZ$2-給与表!$T$4+1),(AT102/AU102+給与表!$M$10)*BA102)))))))))</f>
        <v/>
      </c>
      <c r="BA102" s="392"/>
      <c r="BB102" s="357"/>
      <c r="BC102" s="357"/>
      <c r="BD102" s="357"/>
      <c r="BE102" s="227" t="str">
        <f t="shared" si="20"/>
        <v/>
      </c>
      <c r="BF102" s="224" t="str">
        <f>IF(給与表!$T$4&gt;BF$2,"",IF($H102&lt;BF$2,"",IF($E102&gt;BF$2,"",IF($E102=BF$2,IF($I102=給与表!$J$12,給与表!$J$13,IF($I102=給与表!$K$12,給与表!$K$13,IF($I102=給与表!$L$12,給与表!$L$13,給与表!$M$13*BG102))),IF($E102&lt;BF$2,IF(AZ102="",IF($I102=給与表!$J$12,SUMIFS(給与表!$P$13:$P$52,給与表!$B$13:$B$52,BF$2-$E102)+給与表!$J$10*(BF$2-給与表!$T$4+1),IF($I102=給与表!$K$12,SUMIFS(給与表!$Q$13:$Q$52,給与表!$B$13:$B$52,BF$2-$E102)+給与表!$K$10*(BF$2-給与表!$T$4+1),IF($I102=給与表!$L$12,SUMIFS(給与表!$R$13:$R$52,給与表!$B$13:$B$52,BF$2-$E102)+給与表!$L$10*(BF$2-給与表!$T$4+1),(SUMIFS(給与表!$S$13:$S$52,給与表!$B$13:$B$52,BF$2-$E102)+給与表!$M$10*(BF$2-給与表!$T$4+1))*BG102))),IF($I102=給与表!$J$12,AZ102+給与表!$J$10*(BF$2-給与表!$T$4+1),IF($I102=給与表!$K$12,AZ102+給与表!$K$10*(BF$2-給与表!$T$4+1),IF($I102=給与表!$L$12,AZ102+給与表!$L$10*(BF$2-給与表!$T$4+1),(AZ102/BA102+給与表!$M$10)*BG102)))))))))</f>
        <v/>
      </c>
      <c r="BG102" s="392"/>
      <c r="BH102" s="357"/>
      <c r="BI102" s="357"/>
      <c r="BJ102" s="357"/>
      <c r="BK102" s="227" t="str">
        <f t="shared" si="21"/>
        <v/>
      </c>
      <c r="BL102" s="224" t="str">
        <f>IF(給与表!$T$4&gt;BL$2,"",IF($H102&lt;BL$2,"",IF($E102&gt;BL$2,"",IF($E102=BL$2,IF($I102=給与表!$J$12,給与表!$J$13,IF($I102=給与表!$K$12,給与表!$K$13,IF($I102=給与表!$L$12,給与表!$L$13,給与表!$M$13*BM102))),IF($E102&lt;BL$2,IF(BF102="",IF($I102=給与表!$J$12,SUMIFS(給与表!$P$13:$P$52,給与表!$B$13:$B$52,BL$2-$E102)+給与表!$J$10*(BL$2-給与表!$T$4+1),IF($I102=給与表!$K$12,SUMIFS(給与表!$Q$13:$Q$52,給与表!$B$13:$B$52,BL$2-$E102)+給与表!$K$10*(BL$2-給与表!$T$4+1),IF($I102=給与表!$L$12,SUMIFS(給与表!$R$13:$R$52,給与表!$B$13:$B$52,BL$2-$E102)+給与表!$L$10*(BL$2-給与表!$T$4+1),(SUMIFS(給与表!$S$13:$S$52,給与表!$B$13:$B$52,BL$2-$E102)+給与表!$M$10*(BL$2-給与表!$T$4+1))*BM102))),IF($I102=給与表!$J$12,BF102+給与表!$J$10*(BL$2-給与表!$T$4+1),IF($I102=給与表!$K$12,BF102+給与表!$K$10*(BL$2-給与表!$T$4+1),IF($I102=給与表!$L$12,BF102+給与表!$L$10*(BL$2-給与表!$T$4+1),(BF102/BG102+給与表!$M$10)*BM102)))))))))</f>
        <v/>
      </c>
      <c r="BM102" s="392"/>
      <c r="BN102" s="357"/>
      <c r="BO102" s="357"/>
      <c r="BP102" s="357"/>
      <c r="BQ102" s="227" t="str">
        <f t="shared" si="22"/>
        <v/>
      </c>
    </row>
    <row r="103" spans="1:69">
      <c r="A103" s="20">
        <f t="shared" ref="A103" si="43">A102+1</f>
        <v>98</v>
      </c>
      <c r="B103" s="359"/>
      <c r="C103" s="359"/>
      <c r="D103" s="359"/>
      <c r="E103" s="6" t="str">
        <f t="shared" si="23"/>
        <v/>
      </c>
      <c r="F103" s="359"/>
      <c r="G103" s="359"/>
      <c r="H103" s="6" t="str">
        <f t="shared" si="24"/>
        <v/>
      </c>
      <c r="I103" s="361"/>
      <c r="J103" s="224" t="str">
        <f>IF(給与表!$T$4&gt;J$2,"",IF($H103&lt;J$2,"",IF($E103&gt;J$2,"",IF($E103=J$2,IF($I103=給与表!$J$12,給与表!$J$13,IF($I103=給与表!$K$12,給与表!$K$13,IF($I103=給与表!$L$12,給与表!$L$13,給与表!$M$13*K103))),IF($E103&lt;J$2,IF($I103=給与表!$J$12,SUMIFS(給与表!$P$13:$P$52,給与表!$B$13:$B$52,J$2-$E103)+給与表!$J$10*(J$2-給与表!$T$4+1),IF($I103=給与表!$K$12,SUMIFS(給与表!$Q$13:$Q$52,給与表!$B$13:$B$52,J$2-$E103)+給与表!$K$10*(J$2-給与表!$T$4+1),IF($I103=給与表!$L$12,SUMIFS(給与表!$R$13:$R$52,給与表!$B$13:$B$52,J$2-$E103)+給与表!$L$10*(J$2-給与表!$T$4+1),(SUMIFS(給与表!$S$13:$S$52,給与表!$B$13:$B$52,J$2-$E103)+給与表!$M$10*(J$2-給与表!$T$4+1))*K103))))))))</f>
        <v/>
      </c>
      <c r="K103" s="392"/>
      <c r="L103" s="357"/>
      <c r="M103" s="357"/>
      <c r="N103" s="357"/>
      <c r="O103" s="227" t="str">
        <f t="shared" si="13"/>
        <v/>
      </c>
      <c r="P103" s="224" t="str">
        <f>IF(給与表!$T$4&gt;P$2,"",IF($H103&lt;P$2,"",IF($E103&gt;P$2,"",IF($E103=P$2,IF($I103=給与表!$J$12,給与表!$J$13,IF($I103=給与表!$K$12,給与表!$K$13,IF($I103=給与表!$L$12,給与表!$L$13,給与表!$M$13*Q103))),IF($E103&lt;P$2,IF(J103="",IF($I103=給与表!$J$12,SUMIFS(給与表!$P$13:$P$52,給与表!$B$13:$B$52,P$2-$E103)+給与表!$J$10*(P$2-給与表!$T$4+1),IF($I103=給与表!$K$12,SUMIFS(給与表!$Q$13:$Q$52,給与表!$B$13:$B$52,P$2-$E103)+給与表!$K$10*(P$2-給与表!$T$4+1),IF($I103=給与表!$L$12,SUMIFS(給与表!$R$13:$R$52,給与表!$B$13:$B$52,P$2-$E103)+給与表!$L$10*(P$2-給与表!$T$4+1),(SUMIFS(給与表!$S$13:$S$52,給与表!$B$13:$B$52,P$2-$E103)+給与表!$M$10*(P$2-給与表!$T$4+1))*Q103))),IF($I103=給与表!$J$12,J103+給与表!$J$10*(P$2-給与表!$T$4+1),IF($I103=給与表!$K$12,J103+給与表!$K$10*(P$2-給与表!$T$4+1),IF($I103=給与表!$L$12,J103+給与表!$L$10*(P$2-給与表!$T$4+1),(J103/K103+給与表!$M$10)*Q103)))))))))</f>
        <v/>
      </c>
      <c r="Q103" s="392"/>
      <c r="R103" s="357"/>
      <c r="S103" s="357"/>
      <c r="T103" s="357"/>
      <c r="U103" s="227" t="str">
        <f t="shared" si="14"/>
        <v/>
      </c>
      <c r="V103" s="224" t="str">
        <f>IF(給与表!$T$4&gt;V$2,"",IF($H103&lt;V$2,"",IF($E103&gt;V$2,"",IF($E103=V$2,IF($I103=給与表!$J$12,給与表!$J$13,IF($I103=給与表!$K$12,給与表!$K$13,IF($I103=給与表!$L$12,給与表!$L$13,給与表!$M$13*W103))),IF($E103&lt;V$2,IF(P103="",IF($I103=給与表!$J$12,SUMIFS(給与表!$P$13:$P$52,給与表!$B$13:$B$52,V$2-$E103)+給与表!$J$10*(V$2-給与表!$T$4+1),IF($I103=給与表!$K$12,SUMIFS(給与表!$Q$13:$Q$52,給与表!$B$13:$B$52,V$2-$E103)+給与表!$K$10*(V$2-給与表!$T$4+1),IF($I103=給与表!$L$12,SUMIFS(給与表!$R$13:$R$52,給与表!$B$13:$B$52,V$2-$E103)+給与表!$L$10*(V$2-給与表!$T$4+1),(SUMIFS(給与表!$S$13:$S$52,給与表!$B$13:$B$52,V$2-$E103)+給与表!$M$10*(V$2-給与表!$T$4+1))*W103))),IF($I103=給与表!$J$12,P103+給与表!$J$10*(V$2-給与表!$T$4+1),IF($I103=給与表!$K$12,P103+給与表!$K$10*(V$2-給与表!$T$4+1),IF($I103=給与表!$L$12,P103+給与表!$L$10*(V$2-給与表!$T$4+1),(P103/Q103+給与表!$M$10)*W103)))))))))</f>
        <v/>
      </c>
      <c r="W103" s="392"/>
      <c r="X103" s="357"/>
      <c r="Y103" s="357"/>
      <c r="Z103" s="357"/>
      <c r="AA103" s="227" t="str">
        <f t="shared" si="15"/>
        <v/>
      </c>
      <c r="AB103" s="224" t="str">
        <f>IF(給与表!$T$4&gt;AB$2,"",IF($H103&lt;AB$2,"",IF($E103&gt;AB$2,"",IF($E103=AB$2,IF($I103=給与表!$J$12,給与表!$J$13,IF($I103=給与表!$K$12,給与表!$K$13,IF($I103=給与表!$L$12,給与表!$L$13,給与表!$M$13*AC103))),IF($E103&lt;AB$2,IF(V103="",IF($I103=給与表!$J$12,SUMIFS(給与表!$P$13:$P$52,給与表!$B$13:$B$52,AB$2-$E103)+給与表!$J$10*(AB$2-給与表!$T$4+1),IF($I103=給与表!$K$12,SUMIFS(給与表!$Q$13:$Q$52,給与表!$B$13:$B$52,AB$2-$E103)+給与表!$K$10*(AB$2-給与表!$T$4+1),IF($I103=給与表!$L$12,SUMIFS(給与表!$R$13:$R$52,給与表!$B$13:$B$52,AB$2-$E103)+給与表!$L$10*(AB$2-給与表!$T$4+1),(SUMIFS(給与表!$S$13:$S$52,給与表!$B$13:$B$52,AB$2-$E103)+給与表!$M$10*(AB$2-給与表!$T$4+1))*AC103))),IF($I103=給与表!$J$12,V103+給与表!$J$10*(AB$2-給与表!$T$4+1),IF($I103=給与表!$K$12,V103+給与表!$K$10*(AB$2-給与表!$T$4+1),IF($I103=給与表!$L$12,V103+給与表!$L$10*(AB$2-給与表!$T$4+1),(V103/W103+給与表!$M$10)*AC103)))))))))</f>
        <v/>
      </c>
      <c r="AC103" s="392"/>
      <c r="AD103" s="357"/>
      <c r="AE103" s="357"/>
      <c r="AF103" s="357"/>
      <c r="AG103" s="227" t="str">
        <f t="shared" si="16"/>
        <v/>
      </c>
      <c r="AH103" s="224" t="str">
        <f>IF(給与表!$T$4&gt;AH$2,"",IF($H103&lt;AH$2,"",IF($E103&gt;AH$2,"",IF($E103=AH$2,IF($I103=給与表!$J$12,給与表!$J$13,IF($I103=給与表!$K$12,給与表!$K$13,IF($I103=給与表!$L$12,給与表!$L$13,給与表!$M$13*AI103))),IF($E103&lt;AH$2,IF(AB103="",IF($I103=給与表!$J$12,SUMIFS(給与表!$P$13:$P$52,給与表!$B$13:$B$52,AH$2-$E103)+給与表!$J$10*(AH$2-給与表!$T$4+1),IF($I103=給与表!$K$12,SUMIFS(給与表!$Q$13:$Q$52,給与表!$B$13:$B$52,AH$2-$E103)+給与表!$K$10*(AH$2-給与表!$T$4+1),IF($I103=給与表!$L$12,SUMIFS(給与表!$R$13:$R$52,給与表!$B$13:$B$52,AH$2-$E103)+給与表!$L$10*(AH$2-給与表!$T$4+1),(SUMIFS(給与表!$S$13:$S$52,給与表!$B$13:$B$52,AH$2-$E103)+給与表!$M$10*(AH$2-給与表!$T$4+1))*AI103))),IF($I103=給与表!$J$12,AB103+給与表!$J$10*(AH$2-給与表!$T$4+1),IF($I103=給与表!$K$12,AB103+給与表!$K$10*(AH$2-給与表!$T$4+1),IF($I103=給与表!$L$12,AB103+給与表!$L$10*(AH$2-給与表!$T$4+1),(AB103/AC103+給与表!$M$10)*AI103)))))))))</f>
        <v/>
      </c>
      <c r="AI103" s="392"/>
      <c r="AJ103" s="357"/>
      <c r="AK103" s="357"/>
      <c r="AL103" s="357"/>
      <c r="AM103" s="227" t="str">
        <f t="shared" si="17"/>
        <v/>
      </c>
      <c r="AN103" s="224" t="str">
        <f>IF(給与表!$T$4&gt;AN$2,"",IF($H103&lt;AN$2,"",IF($E103&gt;AN$2,"",IF($E103=AN$2,IF($I103=給与表!$J$12,給与表!$J$13,IF($I103=給与表!$K$12,給与表!$K$13,IF($I103=給与表!$L$12,給与表!$L$13,給与表!$M$13*AO103))),IF($E103&lt;AN$2,IF(AH103="",IF($I103=給与表!$J$12,SUMIFS(給与表!$P$13:$P$52,給与表!$B$13:$B$52,AN$2-$E103)+給与表!$J$10*(AN$2-給与表!$T$4+1),IF($I103=給与表!$K$12,SUMIFS(給与表!$Q$13:$Q$52,給与表!$B$13:$B$52,AN$2-$E103)+給与表!$K$10*(AN$2-給与表!$T$4+1),IF($I103=給与表!$L$12,SUMIFS(給与表!$R$13:$R$52,給与表!$B$13:$B$52,AN$2-$E103)+給与表!$L$10*(AN$2-給与表!$T$4+1),(SUMIFS(給与表!$S$13:$S$52,給与表!$B$13:$B$52,AN$2-$E103)+給与表!$M$10*(AN$2-給与表!$T$4+1))*AO103))),IF($I103=給与表!$J$12,AH103+給与表!$J$10*(AN$2-給与表!$T$4+1),IF($I103=給与表!$K$12,AH103+給与表!$K$10*(AN$2-給与表!$T$4+1),IF($I103=給与表!$L$12,AH103+給与表!$L$10*(AN$2-給与表!$T$4+1),(AH103/AI103+給与表!$M$10)*AO103)))))))))</f>
        <v/>
      </c>
      <c r="AO103" s="392"/>
      <c r="AP103" s="357"/>
      <c r="AQ103" s="357"/>
      <c r="AR103" s="357"/>
      <c r="AS103" s="227" t="str">
        <f t="shared" si="18"/>
        <v/>
      </c>
      <c r="AT103" s="224" t="str">
        <f>IF(給与表!$T$4&gt;AT$2,"",IF($H103&lt;AT$2,"",IF($E103&gt;AT$2,"",IF($E103=AT$2,IF($I103=給与表!$J$12,給与表!$J$13,IF($I103=給与表!$K$12,給与表!$K$13,IF($I103=給与表!$L$12,給与表!$L$13,給与表!$M$13*AU103))),IF($E103&lt;AT$2,IF(AN103="",IF($I103=給与表!$J$12,SUMIFS(給与表!$P$13:$P$52,給与表!$B$13:$B$52,AT$2-$E103)+給与表!$J$10*(AT$2-給与表!$T$4+1),IF($I103=給与表!$K$12,SUMIFS(給与表!$Q$13:$Q$52,給与表!$B$13:$B$52,AT$2-$E103)+給与表!$K$10*(AT$2-給与表!$T$4+1),IF($I103=給与表!$L$12,SUMIFS(給与表!$R$13:$R$52,給与表!$B$13:$B$52,AT$2-$E103)+給与表!$L$10*(AT$2-給与表!$T$4+1),(SUMIFS(給与表!$S$13:$S$52,給与表!$B$13:$B$52,AT$2-$E103)+給与表!$M$10*(AT$2-給与表!$T$4+1))*AU103))),IF($I103=給与表!$J$12,AN103+給与表!$J$10*(AT$2-給与表!$T$4+1),IF($I103=給与表!$K$12,AN103+給与表!$K$10*(AT$2-給与表!$T$4+1),IF($I103=給与表!$L$12,AN103+給与表!$L$10*(AT$2-給与表!$T$4+1),(AN103/AO103+給与表!$M$10)*AU103)))))))))</f>
        <v/>
      </c>
      <c r="AU103" s="392"/>
      <c r="AV103" s="357"/>
      <c r="AW103" s="357"/>
      <c r="AX103" s="357"/>
      <c r="AY103" s="227" t="str">
        <f t="shared" si="19"/>
        <v/>
      </c>
      <c r="AZ103" s="224" t="str">
        <f>IF(給与表!$T$4&gt;AZ$2,"",IF($H103&lt;AZ$2,"",IF($E103&gt;AZ$2,"",IF($E103=AZ$2,IF($I103=給与表!$J$12,給与表!$J$13,IF($I103=給与表!$K$12,給与表!$K$13,IF($I103=給与表!$L$12,給与表!$L$13,給与表!$M$13*BA103))),IF($E103&lt;AZ$2,IF(AT103="",IF($I103=給与表!$J$12,SUMIFS(給与表!$P$13:$P$52,給与表!$B$13:$B$52,AZ$2-$E103)+給与表!$J$10*(AZ$2-給与表!$T$4+1),IF($I103=給与表!$K$12,SUMIFS(給与表!$Q$13:$Q$52,給与表!$B$13:$B$52,AZ$2-$E103)+給与表!$K$10*(AZ$2-給与表!$T$4+1),IF($I103=給与表!$L$12,SUMIFS(給与表!$R$13:$R$52,給与表!$B$13:$B$52,AZ$2-$E103)+給与表!$L$10*(AZ$2-給与表!$T$4+1),(SUMIFS(給与表!$S$13:$S$52,給与表!$B$13:$B$52,AZ$2-$E103)+給与表!$M$10*(AZ$2-給与表!$T$4+1))*BA103))),IF($I103=給与表!$J$12,AT103+給与表!$J$10*(AZ$2-給与表!$T$4+1),IF($I103=給与表!$K$12,AT103+給与表!$K$10*(AZ$2-給与表!$T$4+1),IF($I103=給与表!$L$12,AT103+給与表!$L$10*(AZ$2-給与表!$T$4+1),(AT103/AU103+給与表!$M$10)*BA103)))))))))</f>
        <v/>
      </c>
      <c r="BA103" s="392"/>
      <c r="BB103" s="357"/>
      <c r="BC103" s="357"/>
      <c r="BD103" s="357"/>
      <c r="BE103" s="227" t="str">
        <f t="shared" si="20"/>
        <v/>
      </c>
      <c r="BF103" s="224" t="str">
        <f>IF(給与表!$T$4&gt;BF$2,"",IF($H103&lt;BF$2,"",IF($E103&gt;BF$2,"",IF($E103=BF$2,IF($I103=給与表!$J$12,給与表!$J$13,IF($I103=給与表!$K$12,給与表!$K$13,IF($I103=給与表!$L$12,給与表!$L$13,給与表!$M$13*BG103))),IF($E103&lt;BF$2,IF(AZ103="",IF($I103=給与表!$J$12,SUMIFS(給与表!$P$13:$P$52,給与表!$B$13:$B$52,BF$2-$E103)+給与表!$J$10*(BF$2-給与表!$T$4+1),IF($I103=給与表!$K$12,SUMIFS(給与表!$Q$13:$Q$52,給与表!$B$13:$B$52,BF$2-$E103)+給与表!$K$10*(BF$2-給与表!$T$4+1),IF($I103=給与表!$L$12,SUMIFS(給与表!$R$13:$R$52,給与表!$B$13:$B$52,BF$2-$E103)+給与表!$L$10*(BF$2-給与表!$T$4+1),(SUMIFS(給与表!$S$13:$S$52,給与表!$B$13:$B$52,BF$2-$E103)+給与表!$M$10*(BF$2-給与表!$T$4+1))*BG103))),IF($I103=給与表!$J$12,AZ103+給与表!$J$10*(BF$2-給与表!$T$4+1),IF($I103=給与表!$K$12,AZ103+給与表!$K$10*(BF$2-給与表!$T$4+1),IF($I103=給与表!$L$12,AZ103+給与表!$L$10*(BF$2-給与表!$T$4+1),(AZ103/BA103+給与表!$M$10)*BG103)))))))))</f>
        <v/>
      </c>
      <c r="BG103" s="392"/>
      <c r="BH103" s="357"/>
      <c r="BI103" s="357"/>
      <c r="BJ103" s="357"/>
      <c r="BK103" s="227" t="str">
        <f t="shared" si="21"/>
        <v/>
      </c>
      <c r="BL103" s="224" t="str">
        <f>IF(給与表!$T$4&gt;BL$2,"",IF($H103&lt;BL$2,"",IF($E103&gt;BL$2,"",IF($E103=BL$2,IF($I103=給与表!$J$12,給与表!$J$13,IF($I103=給与表!$K$12,給与表!$K$13,IF($I103=給与表!$L$12,給与表!$L$13,給与表!$M$13*BM103))),IF($E103&lt;BL$2,IF(BF103="",IF($I103=給与表!$J$12,SUMIFS(給与表!$P$13:$P$52,給与表!$B$13:$B$52,BL$2-$E103)+給与表!$J$10*(BL$2-給与表!$T$4+1),IF($I103=給与表!$K$12,SUMIFS(給与表!$Q$13:$Q$52,給与表!$B$13:$B$52,BL$2-$E103)+給与表!$K$10*(BL$2-給与表!$T$4+1),IF($I103=給与表!$L$12,SUMIFS(給与表!$R$13:$R$52,給与表!$B$13:$B$52,BL$2-$E103)+給与表!$L$10*(BL$2-給与表!$T$4+1),(SUMIFS(給与表!$S$13:$S$52,給与表!$B$13:$B$52,BL$2-$E103)+給与表!$M$10*(BL$2-給与表!$T$4+1))*BM103))),IF($I103=給与表!$J$12,BF103+給与表!$J$10*(BL$2-給与表!$T$4+1),IF($I103=給与表!$K$12,BF103+給与表!$K$10*(BL$2-給与表!$T$4+1),IF($I103=給与表!$L$12,BF103+給与表!$L$10*(BL$2-給与表!$T$4+1),(BF103/BG103+給与表!$M$10)*BM103)))))))))</f>
        <v/>
      </c>
      <c r="BM103" s="392"/>
      <c r="BN103" s="357"/>
      <c r="BO103" s="357"/>
      <c r="BP103" s="357"/>
      <c r="BQ103" s="227" t="str">
        <f t="shared" si="22"/>
        <v/>
      </c>
    </row>
    <row r="104" spans="1:69">
      <c r="A104" s="20">
        <f t="shared" ref="A104" si="44">A103+1</f>
        <v>99</v>
      </c>
      <c r="B104" s="359"/>
      <c r="C104" s="359"/>
      <c r="D104" s="359"/>
      <c r="E104" s="6" t="str">
        <f t="shared" si="23"/>
        <v/>
      </c>
      <c r="F104" s="359"/>
      <c r="G104" s="359"/>
      <c r="H104" s="6" t="str">
        <f t="shared" si="24"/>
        <v/>
      </c>
      <c r="I104" s="361"/>
      <c r="J104" s="224" t="str">
        <f>IF(給与表!$T$4&gt;J$2,"",IF($H104&lt;J$2,"",IF($E104&gt;J$2,"",IF($E104=J$2,IF($I104=給与表!$J$12,給与表!$J$13,IF($I104=給与表!$K$12,給与表!$K$13,IF($I104=給与表!$L$12,給与表!$L$13,給与表!$M$13*K104))),IF($E104&lt;J$2,IF($I104=給与表!$J$12,SUMIFS(給与表!$P$13:$P$52,給与表!$B$13:$B$52,J$2-$E104)+給与表!$J$10*(J$2-給与表!$T$4+1),IF($I104=給与表!$K$12,SUMIFS(給与表!$Q$13:$Q$52,給与表!$B$13:$B$52,J$2-$E104)+給与表!$K$10*(J$2-給与表!$T$4+1),IF($I104=給与表!$L$12,SUMIFS(給与表!$R$13:$R$52,給与表!$B$13:$B$52,J$2-$E104)+給与表!$L$10*(J$2-給与表!$T$4+1),(SUMIFS(給与表!$S$13:$S$52,給与表!$B$13:$B$52,J$2-$E104)+給与表!$M$10*(J$2-給与表!$T$4+1))*K104))))))))</f>
        <v/>
      </c>
      <c r="K104" s="392"/>
      <c r="L104" s="357"/>
      <c r="M104" s="357"/>
      <c r="N104" s="357"/>
      <c r="O104" s="227" t="str">
        <f t="shared" si="13"/>
        <v/>
      </c>
      <c r="P104" s="224" t="str">
        <f>IF(給与表!$T$4&gt;P$2,"",IF($H104&lt;P$2,"",IF($E104&gt;P$2,"",IF($E104=P$2,IF($I104=給与表!$J$12,給与表!$J$13,IF($I104=給与表!$K$12,給与表!$K$13,IF($I104=給与表!$L$12,給与表!$L$13,給与表!$M$13*Q104))),IF($E104&lt;P$2,IF(J104="",IF($I104=給与表!$J$12,SUMIFS(給与表!$P$13:$P$52,給与表!$B$13:$B$52,P$2-$E104)+給与表!$J$10*(P$2-給与表!$T$4+1),IF($I104=給与表!$K$12,SUMIFS(給与表!$Q$13:$Q$52,給与表!$B$13:$B$52,P$2-$E104)+給与表!$K$10*(P$2-給与表!$T$4+1),IF($I104=給与表!$L$12,SUMIFS(給与表!$R$13:$R$52,給与表!$B$13:$B$52,P$2-$E104)+給与表!$L$10*(P$2-給与表!$T$4+1),(SUMIFS(給与表!$S$13:$S$52,給与表!$B$13:$B$52,P$2-$E104)+給与表!$M$10*(P$2-給与表!$T$4+1))*Q104))),IF($I104=給与表!$J$12,J104+給与表!$J$10*(P$2-給与表!$T$4+1),IF($I104=給与表!$K$12,J104+給与表!$K$10*(P$2-給与表!$T$4+1),IF($I104=給与表!$L$12,J104+給与表!$L$10*(P$2-給与表!$T$4+1),(J104/K104+給与表!$M$10)*Q104)))))))))</f>
        <v/>
      </c>
      <c r="Q104" s="392"/>
      <c r="R104" s="357"/>
      <c r="S104" s="357"/>
      <c r="T104" s="357"/>
      <c r="U104" s="227" t="str">
        <f t="shared" si="14"/>
        <v/>
      </c>
      <c r="V104" s="224" t="str">
        <f>IF(給与表!$T$4&gt;V$2,"",IF($H104&lt;V$2,"",IF($E104&gt;V$2,"",IF($E104=V$2,IF($I104=給与表!$J$12,給与表!$J$13,IF($I104=給与表!$K$12,給与表!$K$13,IF($I104=給与表!$L$12,給与表!$L$13,給与表!$M$13*W104))),IF($E104&lt;V$2,IF(P104="",IF($I104=給与表!$J$12,SUMIFS(給与表!$P$13:$P$52,給与表!$B$13:$B$52,V$2-$E104)+給与表!$J$10*(V$2-給与表!$T$4+1),IF($I104=給与表!$K$12,SUMIFS(給与表!$Q$13:$Q$52,給与表!$B$13:$B$52,V$2-$E104)+給与表!$K$10*(V$2-給与表!$T$4+1),IF($I104=給与表!$L$12,SUMIFS(給与表!$R$13:$R$52,給与表!$B$13:$B$52,V$2-$E104)+給与表!$L$10*(V$2-給与表!$T$4+1),(SUMIFS(給与表!$S$13:$S$52,給与表!$B$13:$B$52,V$2-$E104)+給与表!$M$10*(V$2-給与表!$T$4+1))*W104))),IF($I104=給与表!$J$12,P104+給与表!$J$10*(V$2-給与表!$T$4+1),IF($I104=給与表!$K$12,P104+給与表!$K$10*(V$2-給与表!$T$4+1),IF($I104=給与表!$L$12,P104+給与表!$L$10*(V$2-給与表!$T$4+1),(P104/Q104+給与表!$M$10)*W104)))))))))</f>
        <v/>
      </c>
      <c r="W104" s="392"/>
      <c r="X104" s="357"/>
      <c r="Y104" s="357"/>
      <c r="Z104" s="357"/>
      <c r="AA104" s="227" t="str">
        <f t="shared" si="15"/>
        <v/>
      </c>
      <c r="AB104" s="224" t="str">
        <f>IF(給与表!$T$4&gt;AB$2,"",IF($H104&lt;AB$2,"",IF($E104&gt;AB$2,"",IF($E104=AB$2,IF($I104=給与表!$J$12,給与表!$J$13,IF($I104=給与表!$K$12,給与表!$K$13,IF($I104=給与表!$L$12,給与表!$L$13,給与表!$M$13*AC104))),IF($E104&lt;AB$2,IF(V104="",IF($I104=給与表!$J$12,SUMIFS(給与表!$P$13:$P$52,給与表!$B$13:$B$52,AB$2-$E104)+給与表!$J$10*(AB$2-給与表!$T$4+1),IF($I104=給与表!$K$12,SUMIFS(給与表!$Q$13:$Q$52,給与表!$B$13:$B$52,AB$2-$E104)+給与表!$K$10*(AB$2-給与表!$T$4+1),IF($I104=給与表!$L$12,SUMIFS(給与表!$R$13:$R$52,給与表!$B$13:$B$52,AB$2-$E104)+給与表!$L$10*(AB$2-給与表!$T$4+1),(SUMIFS(給与表!$S$13:$S$52,給与表!$B$13:$B$52,AB$2-$E104)+給与表!$M$10*(AB$2-給与表!$T$4+1))*AC104))),IF($I104=給与表!$J$12,V104+給与表!$J$10*(AB$2-給与表!$T$4+1),IF($I104=給与表!$K$12,V104+給与表!$K$10*(AB$2-給与表!$T$4+1),IF($I104=給与表!$L$12,V104+給与表!$L$10*(AB$2-給与表!$T$4+1),(V104/W104+給与表!$M$10)*AC104)))))))))</f>
        <v/>
      </c>
      <c r="AC104" s="392"/>
      <c r="AD104" s="357"/>
      <c r="AE104" s="357"/>
      <c r="AF104" s="357"/>
      <c r="AG104" s="227" t="str">
        <f t="shared" si="16"/>
        <v/>
      </c>
      <c r="AH104" s="224" t="str">
        <f>IF(給与表!$T$4&gt;AH$2,"",IF($H104&lt;AH$2,"",IF($E104&gt;AH$2,"",IF($E104=AH$2,IF($I104=給与表!$J$12,給与表!$J$13,IF($I104=給与表!$K$12,給与表!$K$13,IF($I104=給与表!$L$12,給与表!$L$13,給与表!$M$13*AI104))),IF($E104&lt;AH$2,IF(AB104="",IF($I104=給与表!$J$12,SUMIFS(給与表!$P$13:$P$52,給与表!$B$13:$B$52,AH$2-$E104)+給与表!$J$10*(AH$2-給与表!$T$4+1),IF($I104=給与表!$K$12,SUMIFS(給与表!$Q$13:$Q$52,給与表!$B$13:$B$52,AH$2-$E104)+給与表!$K$10*(AH$2-給与表!$T$4+1),IF($I104=給与表!$L$12,SUMIFS(給与表!$R$13:$R$52,給与表!$B$13:$B$52,AH$2-$E104)+給与表!$L$10*(AH$2-給与表!$T$4+1),(SUMIFS(給与表!$S$13:$S$52,給与表!$B$13:$B$52,AH$2-$E104)+給与表!$M$10*(AH$2-給与表!$T$4+1))*AI104))),IF($I104=給与表!$J$12,AB104+給与表!$J$10*(AH$2-給与表!$T$4+1),IF($I104=給与表!$K$12,AB104+給与表!$K$10*(AH$2-給与表!$T$4+1),IF($I104=給与表!$L$12,AB104+給与表!$L$10*(AH$2-給与表!$T$4+1),(AB104/AC104+給与表!$M$10)*AI104)))))))))</f>
        <v/>
      </c>
      <c r="AI104" s="392"/>
      <c r="AJ104" s="357"/>
      <c r="AK104" s="357"/>
      <c r="AL104" s="357"/>
      <c r="AM104" s="227" t="str">
        <f t="shared" si="17"/>
        <v/>
      </c>
      <c r="AN104" s="224" t="str">
        <f>IF(給与表!$T$4&gt;AN$2,"",IF($H104&lt;AN$2,"",IF($E104&gt;AN$2,"",IF($E104=AN$2,IF($I104=給与表!$J$12,給与表!$J$13,IF($I104=給与表!$K$12,給与表!$K$13,IF($I104=給与表!$L$12,給与表!$L$13,給与表!$M$13*AO104))),IF($E104&lt;AN$2,IF(AH104="",IF($I104=給与表!$J$12,SUMIFS(給与表!$P$13:$P$52,給与表!$B$13:$B$52,AN$2-$E104)+給与表!$J$10*(AN$2-給与表!$T$4+1),IF($I104=給与表!$K$12,SUMIFS(給与表!$Q$13:$Q$52,給与表!$B$13:$B$52,AN$2-$E104)+給与表!$K$10*(AN$2-給与表!$T$4+1),IF($I104=給与表!$L$12,SUMIFS(給与表!$R$13:$R$52,給与表!$B$13:$B$52,AN$2-$E104)+給与表!$L$10*(AN$2-給与表!$T$4+1),(SUMIFS(給与表!$S$13:$S$52,給与表!$B$13:$B$52,AN$2-$E104)+給与表!$M$10*(AN$2-給与表!$T$4+1))*AO104))),IF($I104=給与表!$J$12,AH104+給与表!$J$10*(AN$2-給与表!$T$4+1),IF($I104=給与表!$K$12,AH104+給与表!$K$10*(AN$2-給与表!$T$4+1),IF($I104=給与表!$L$12,AH104+給与表!$L$10*(AN$2-給与表!$T$4+1),(AH104/AI104+給与表!$M$10)*AO104)))))))))</f>
        <v/>
      </c>
      <c r="AO104" s="392"/>
      <c r="AP104" s="357"/>
      <c r="AQ104" s="357"/>
      <c r="AR104" s="357"/>
      <c r="AS104" s="227" t="str">
        <f t="shared" si="18"/>
        <v/>
      </c>
      <c r="AT104" s="224" t="str">
        <f>IF(給与表!$T$4&gt;AT$2,"",IF($H104&lt;AT$2,"",IF($E104&gt;AT$2,"",IF($E104=AT$2,IF($I104=給与表!$J$12,給与表!$J$13,IF($I104=給与表!$K$12,給与表!$K$13,IF($I104=給与表!$L$12,給与表!$L$13,給与表!$M$13*AU104))),IF($E104&lt;AT$2,IF(AN104="",IF($I104=給与表!$J$12,SUMIFS(給与表!$P$13:$P$52,給与表!$B$13:$B$52,AT$2-$E104)+給与表!$J$10*(AT$2-給与表!$T$4+1),IF($I104=給与表!$K$12,SUMIFS(給与表!$Q$13:$Q$52,給与表!$B$13:$B$52,AT$2-$E104)+給与表!$K$10*(AT$2-給与表!$T$4+1),IF($I104=給与表!$L$12,SUMIFS(給与表!$R$13:$R$52,給与表!$B$13:$B$52,AT$2-$E104)+給与表!$L$10*(AT$2-給与表!$T$4+1),(SUMIFS(給与表!$S$13:$S$52,給与表!$B$13:$B$52,AT$2-$E104)+給与表!$M$10*(AT$2-給与表!$T$4+1))*AU104))),IF($I104=給与表!$J$12,AN104+給与表!$J$10*(AT$2-給与表!$T$4+1),IF($I104=給与表!$K$12,AN104+給与表!$K$10*(AT$2-給与表!$T$4+1),IF($I104=給与表!$L$12,AN104+給与表!$L$10*(AT$2-給与表!$T$4+1),(AN104/AO104+給与表!$M$10)*AU104)))))))))</f>
        <v/>
      </c>
      <c r="AU104" s="392"/>
      <c r="AV104" s="357"/>
      <c r="AW104" s="357"/>
      <c r="AX104" s="357"/>
      <c r="AY104" s="227" t="str">
        <f t="shared" si="19"/>
        <v/>
      </c>
      <c r="AZ104" s="224" t="str">
        <f>IF(給与表!$T$4&gt;AZ$2,"",IF($H104&lt;AZ$2,"",IF($E104&gt;AZ$2,"",IF($E104=AZ$2,IF($I104=給与表!$J$12,給与表!$J$13,IF($I104=給与表!$K$12,給与表!$K$13,IF($I104=給与表!$L$12,給与表!$L$13,給与表!$M$13*BA104))),IF($E104&lt;AZ$2,IF(AT104="",IF($I104=給与表!$J$12,SUMIFS(給与表!$P$13:$P$52,給与表!$B$13:$B$52,AZ$2-$E104)+給与表!$J$10*(AZ$2-給与表!$T$4+1),IF($I104=給与表!$K$12,SUMIFS(給与表!$Q$13:$Q$52,給与表!$B$13:$B$52,AZ$2-$E104)+給与表!$K$10*(AZ$2-給与表!$T$4+1),IF($I104=給与表!$L$12,SUMIFS(給与表!$R$13:$R$52,給与表!$B$13:$B$52,AZ$2-$E104)+給与表!$L$10*(AZ$2-給与表!$T$4+1),(SUMIFS(給与表!$S$13:$S$52,給与表!$B$13:$B$52,AZ$2-$E104)+給与表!$M$10*(AZ$2-給与表!$T$4+1))*BA104))),IF($I104=給与表!$J$12,AT104+給与表!$J$10*(AZ$2-給与表!$T$4+1),IF($I104=給与表!$K$12,AT104+給与表!$K$10*(AZ$2-給与表!$T$4+1),IF($I104=給与表!$L$12,AT104+給与表!$L$10*(AZ$2-給与表!$T$4+1),(AT104/AU104+給与表!$M$10)*BA104)))))))))</f>
        <v/>
      </c>
      <c r="BA104" s="392"/>
      <c r="BB104" s="357"/>
      <c r="BC104" s="357"/>
      <c r="BD104" s="357"/>
      <c r="BE104" s="227" t="str">
        <f t="shared" si="20"/>
        <v/>
      </c>
      <c r="BF104" s="224" t="str">
        <f>IF(給与表!$T$4&gt;BF$2,"",IF($H104&lt;BF$2,"",IF($E104&gt;BF$2,"",IF($E104=BF$2,IF($I104=給与表!$J$12,給与表!$J$13,IF($I104=給与表!$K$12,給与表!$K$13,IF($I104=給与表!$L$12,給与表!$L$13,給与表!$M$13*BG104))),IF($E104&lt;BF$2,IF(AZ104="",IF($I104=給与表!$J$12,SUMIFS(給与表!$P$13:$P$52,給与表!$B$13:$B$52,BF$2-$E104)+給与表!$J$10*(BF$2-給与表!$T$4+1),IF($I104=給与表!$K$12,SUMIFS(給与表!$Q$13:$Q$52,給与表!$B$13:$B$52,BF$2-$E104)+給与表!$K$10*(BF$2-給与表!$T$4+1),IF($I104=給与表!$L$12,SUMIFS(給与表!$R$13:$R$52,給与表!$B$13:$B$52,BF$2-$E104)+給与表!$L$10*(BF$2-給与表!$T$4+1),(SUMIFS(給与表!$S$13:$S$52,給与表!$B$13:$B$52,BF$2-$E104)+給与表!$M$10*(BF$2-給与表!$T$4+1))*BG104))),IF($I104=給与表!$J$12,AZ104+給与表!$J$10*(BF$2-給与表!$T$4+1),IF($I104=給与表!$K$12,AZ104+給与表!$K$10*(BF$2-給与表!$T$4+1),IF($I104=給与表!$L$12,AZ104+給与表!$L$10*(BF$2-給与表!$T$4+1),(AZ104/BA104+給与表!$M$10)*BG104)))))))))</f>
        <v/>
      </c>
      <c r="BG104" s="392"/>
      <c r="BH104" s="357"/>
      <c r="BI104" s="357"/>
      <c r="BJ104" s="357"/>
      <c r="BK104" s="227" t="str">
        <f t="shared" si="21"/>
        <v/>
      </c>
      <c r="BL104" s="224" t="str">
        <f>IF(給与表!$T$4&gt;BL$2,"",IF($H104&lt;BL$2,"",IF($E104&gt;BL$2,"",IF($E104=BL$2,IF($I104=給与表!$J$12,給与表!$J$13,IF($I104=給与表!$K$12,給与表!$K$13,IF($I104=給与表!$L$12,給与表!$L$13,給与表!$M$13*BM104))),IF($E104&lt;BL$2,IF(BF104="",IF($I104=給与表!$J$12,SUMIFS(給与表!$P$13:$P$52,給与表!$B$13:$B$52,BL$2-$E104)+給与表!$J$10*(BL$2-給与表!$T$4+1),IF($I104=給与表!$K$12,SUMIFS(給与表!$Q$13:$Q$52,給与表!$B$13:$B$52,BL$2-$E104)+給与表!$K$10*(BL$2-給与表!$T$4+1),IF($I104=給与表!$L$12,SUMIFS(給与表!$R$13:$R$52,給与表!$B$13:$B$52,BL$2-$E104)+給与表!$L$10*(BL$2-給与表!$T$4+1),(SUMIFS(給与表!$S$13:$S$52,給与表!$B$13:$B$52,BL$2-$E104)+給与表!$M$10*(BL$2-給与表!$T$4+1))*BM104))),IF($I104=給与表!$J$12,BF104+給与表!$J$10*(BL$2-給与表!$T$4+1),IF($I104=給与表!$K$12,BF104+給与表!$K$10*(BL$2-給与表!$T$4+1),IF($I104=給与表!$L$12,BF104+給与表!$L$10*(BL$2-給与表!$T$4+1),(BF104/BG104+給与表!$M$10)*BM104)))))))))</f>
        <v/>
      </c>
      <c r="BM104" s="392"/>
      <c r="BN104" s="357"/>
      <c r="BO104" s="357"/>
      <c r="BP104" s="357"/>
      <c r="BQ104" s="227" t="str">
        <f t="shared" si="22"/>
        <v/>
      </c>
    </row>
    <row r="105" spans="1:69">
      <c r="A105" s="20">
        <f t="shared" ref="A105" si="45">A104+1</f>
        <v>100</v>
      </c>
      <c r="B105" s="359"/>
      <c r="C105" s="359"/>
      <c r="D105" s="359"/>
      <c r="E105" s="6" t="str">
        <f t="shared" si="23"/>
        <v/>
      </c>
      <c r="F105" s="359"/>
      <c r="G105" s="359"/>
      <c r="H105" s="6" t="str">
        <f t="shared" si="24"/>
        <v/>
      </c>
      <c r="I105" s="361"/>
      <c r="J105" s="224" t="str">
        <f>IF(給与表!$T$4&gt;J$2,"",IF($H105&lt;J$2,"",IF($E105&gt;J$2,"",IF($E105=J$2,IF($I105=給与表!$J$12,給与表!$J$13,IF($I105=給与表!$K$12,給与表!$K$13,IF($I105=給与表!$L$12,給与表!$L$13,給与表!$M$13*K105))),IF($E105&lt;J$2,IF($I105=給与表!$J$12,SUMIFS(給与表!$P$13:$P$52,給与表!$B$13:$B$52,J$2-$E105)+給与表!$J$10*(J$2-給与表!$T$4+1),IF($I105=給与表!$K$12,SUMIFS(給与表!$Q$13:$Q$52,給与表!$B$13:$B$52,J$2-$E105)+給与表!$K$10*(J$2-給与表!$T$4+1),IF($I105=給与表!$L$12,SUMIFS(給与表!$R$13:$R$52,給与表!$B$13:$B$52,J$2-$E105)+給与表!$L$10*(J$2-給与表!$T$4+1),(SUMIFS(給与表!$S$13:$S$52,給与表!$B$13:$B$52,J$2-$E105)+給与表!$M$10*(J$2-給与表!$T$4+1))*K105))))))))</f>
        <v/>
      </c>
      <c r="K105" s="392"/>
      <c r="L105" s="357"/>
      <c r="M105" s="357"/>
      <c r="N105" s="357"/>
      <c r="O105" s="227" t="str">
        <f t="shared" si="13"/>
        <v/>
      </c>
      <c r="P105" s="224" t="str">
        <f>IF(給与表!$T$4&gt;P$2,"",IF($H105&lt;P$2,"",IF($E105&gt;P$2,"",IF($E105=P$2,IF($I105=給与表!$J$12,給与表!$J$13,IF($I105=給与表!$K$12,給与表!$K$13,IF($I105=給与表!$L$12,給与表!$L$13,給与表!$M$13*Q105))),IF($E105&lt;P$2,IF(J105="",IF($I105=給与表!$J$12,SUMIFS(給与表!$P$13:$P$52,給与表!$B$13:$B$52,P$2-$E105)+給与表!$J$10*(P$2-給与表!$T$4+1),IF($I105=給与表!$K$12,SUMIFS(給与表!$Q$13:$Q$52,給与表!$B$13:$B$52,P$2-$E105)+給与表!$K$10*(P$2-給与表!$T$4+1),IF($I105=給与表!$L$12,SUMIFS(給与表!$R$13:$R$52,給与表!$B$13:$B$52,P$2-$E105)+給与表!$L$10*(P$2-給与表!$T$4+1),(SUMIFS(給与表!$S$13:$S$52,給与表!$B$13:$B$52,P$2-$E105)+給与表!$M$10*(P$2-給与表!$T$4+1))*Q105))),IF($I105=給与表!$J$12,J105+給与表!$J$10*(P$2-給与表!$T$4+1),IF($I105=給与表!$K$12,J105+給与表!$K$10*(P$2-給与表!$T$4+1),IF($I105=給与表!$L$12,J105+給与表!$L$10*(P$2-給与表!$T$4+1),(J105/K105+給与表!$M$10)*Q105)))))))))</f>
        <v/>
      </c>
      <c r="Q105" s="392"/>
      <c r="R105" s="357"/>
      <c r="S105" s="357"/>
      <c r="T105" s="357"/>
      <c r="U105" s="227" t="str">
        <f t="shared" si="14"/>
        <v/>
      </c>
      <c r="V105" s="224" t="str">
        <f>IF(給与表!$T$4&gt;V$2,"",IF($H105&lt;V$2,"",IF($E105&gt;V$2,"",IF($E105=V$2,IF($I105=給与表!$J$12,給与表!$J$13,IF($I105=給与表!$K$12,給与表!$K$13,IF($I105=給与表!$L$12,給与表!$L$13,給与表!$M$13*W105))),IF($E105&lt;V$2,IF(P105="",IF($I105=給与表!$J$12,SUMIFS(給与表!$P$13:$P$52,給与表!$B$13:$B$52,V$2-$E105)+給与表!$J$10*(V$2-給与表!$T$4+1),IF($I105=給与表!$K$12,SUMIFS(給与表!$Q$13:$Q$52,給与表!$B$13:$B$52,V$2-$E105)+給与表!$K$10*(V$2-給与表!$T$4+1),IF($I105=給与表!$L$12,SUMIFS(給与表!$R$13:$R$52,給与表!$B$13:$B$52,V$2-$E105)+給与表!$L$10*(V$2-給与表!$T$4+1),(SUMIFS(給与表!$S$13:$S$52,給与表!$B$13:$B$52,V$2-$E105)+給与表!$M$10*(V$2-給与表!$T$4+1))*W105))),IF($I105=給与表!$J$12,P105+給与表!$J$10*(V$2-給与表!$T$4+1),IF($I105=給与表!$K$12,P105+給与表!$K$10*(V$2-給与表!$T$4+1),IF($I105=給与表!$L$12,P105+給与表!$L$10*(V$2-給与表!$T$4+1),(P105/Q105+給与表!$M$10)*W105)))))))))</f>
        <v/>
      </c>
      <c r="W105" s="392"/>
      <c r="X105" s="357"/>
      <c r="Y105" s="357"/>
      <c r="Z105" s="357"/>
      <c r="AA105" s="227" t="str">
        <f t="shared" si="15"/>
        <v/>
      </c>
      <c r="AB105" s="224" t="str">
        <f>IF(給与表!$T$4&gt;AB$2,"",IF($H105&lt;AB$2,"",IF($E105&gt;AB$2,"",IF($E105=AB$2,IF($I105=給与表!$J$12,給与表!$J$13,IF($I105=給与表!$K$12,給与表!$K$13,IF($I105=給与表!$L$12,給与表!$L$13,給与表!$M$13*AC105))),IF($E105&lt;AB$2,IF(V105="",IF($I105=給与表!$J$12,SUMIFS(給与表!$P$13:$P$52,給与表!$B$13:$B$52,AB$2-$E105)+給与表!$J$10*(AB$2-給与表!$T$4+1),IF($I105=給与表!$K$12,SUMIFS(給与表!$Q$13:$Q$52,給与表!$B$13:$B$52,AB$2-$E105)+給与表!$K$10*(AB$2-給与表!$T$4+1),IF($I105=給与表!$L$12,SUMIFS(給与表!$R$13:$R$52,給与表!$B$13:$B$52,AB$2-$E105)+給与表!$L$10*(AB$2-給与表!$T$4+1),(SUMIFS(給与表!$S$13:$S$52,給与表!$B$13:$B$52,AB$2-$E105)+給与表!$M$10*(AB$2-給与表!$T$4+1))*AC105))),IF($I105=給与表!$J$12,V105+給与表!$J$10*(AB$2-給与表!$T$4+1),IF($I105=給与表!$K$12,V105+給与表!$K$10*(AB$2-給与表!$T$4+1),IF($I105=給与表!$L$12,V105+給与表!$L$10*(AB$2-給与表!$T$4+1),(V105/W105+給与表!$M$10)*AC105)))))))))</f>
        <v/>
      </c>
      <c r="AC105" s="392"/>
      <c r="AD105" s="357"/>
      <c r="AE105" s="357"/>
      <c r="AF105" s="357"/>
      <c r="AG105" s="227" t="str">
        <f t="shared" si="16"/>
        <v/>
      </c>
      <c r="AH105" s="224" t="str">
        <f>IF(給与表!$T$4&gt;AH$2,"",IF($H105&lt;AH$2,"",IF($E105&gt;AH$2,"",IF($E105=AH$2,IF($I105=給与表!$J$12,給与表!$J$13,IF($I105=給与表!$K$12,給与表!$K$13,IF($I105=給与表!$L$12,給与表!$L$13,給与表!$M$13*AI105))),IF($E105&lt;AH$2,IF(AB105="",IF($I105=給与表!$J$12,SUMIFS(給与表!$P$13:$P$52,給与表!$B$13:$B$52,AH$2-$E105)+給与表!$J$10*(AH$2-給与表!$T$4+1),IF($I105=給与表!$K$12,SUMIFS(給与表!$Q$13:$Q$52,給与表!$B$13:$B$52,AH$2-$E105)+給与表!$K$10*(AH$2-給与表!$T$4+1),IF($I105=給与表!$L$12,SUMIFS(給与表!$R$13:$R$52,給与表!$B$13:$B$52,AH$2-$E105)+給与表!$L$10*(AH$2-給与表!$T$4+1),(SUMIFS(給与表!$S$13:$S$52,給与表!$B$13:$B$52,AH$2-$E105)+給与表!$M$10*(AH$2-給与表!$T$4+1))*AI105))),IF($I105=給与表!$J$12,AB105+給与表!$J$10*(AH$2-給与表!$T$4+1),IF($I105=給与表!$K$12,AB105+給与表!$K$10*(AH$2-給与表!$T$4+1),IF($I105=給与表!$L$12,AB105+給与表!$L$10*(AH$2-給与表!$T$4+1),(AB105/AC105+給与表!$M$10)*AI105)))))))))</f>
        <v/>
      </c>
      <c r="AI105" s="392"/>
      <c r="AJ105" s="357"/>
      <c r="AK105" s="357"/>
      <c r="AL105" s="357"/>
      <c r="AM105" s="227" t="str">
        <f t="shared" si="17"/>
        <v/>
      </c>
      <c r="AN105" s="224" t="str">
        <f>IF(給与表!$T$4&gt;AN$2,"",IF($H105&lt;AN$2,"",IF($E105&gt;AN$2,"",IF($E105=AN$2,IF($I105=給与表!$J$12,給与表!$J$13,IF($I105=給与表!$K$12,給与表!$K$13,IF($I105=給与表!$L$12,給与表!$L$13,給与表!$M$13*AO105))),IF($E105&lt;AN$2,IF(AH105="",IF($I105=給与表!$J$12,SUMIFS(給与表!$P$13:$P$52,給与表!$B$13:$B$52,AN$2-$E105)+給与表!$J$10*(AN$2-給与表!$T$4+1),IF($I105=給与表!$K$12,SUMIFS(給与表!$Q$13:$Q$52,給与表!$B$13:$B$52,AN$2-$E105)+給与表!$K$10*(AN$2-給与表!$T$4+1),IF($I105=給与表!$L$12,SUMIFS(給与表!$R$13:$R$52,給与表!$B$13:$B$52,AN$2-$E105)+給与表!$L$10*(AN$2-給与表!$T$4+1),(SUMIFS(給与表!$S$13:$S$52,給与表!$B$13:$B$52,AN$2-$E105)+給与表!$M$10*(AN$2-給与表!$T$4+1))*AO105))),IF($I105=給与表!$J$12,AH105+給与表!$J$10*(AN$2-給与表!$T$4+1),IF($I105=給与表!$K$12,AH105+給与表!$K$10*(AN$2-給与表!$T$4+1),IF($I105=給与表!$L$12,AH105+給与表!$L$10*(AN$2-給与表!$T$4+1),(AH105/AI105+給与表!$M$10)*AO105)))))))))</f>
        <v/>
      </c>
      <c r="AO105" s="392"/>
      <c r="AP105" s="357"/>
      <c r="AQ105" s="357"/>
      <c r="AR105" s="357"/>
      <c r="AS105" s="227" t="str">
        <f t="shared" si="18"/>
        <v/>
      </c>
      <c r="AT105" s="224" t="str">
        <f>IF(給与表!$T$4&gt;AT$2,"",IF($H105&lt;AT$2,"",IF($E105&gt;AT$2,"",IF($E105=AT$2,IF($I105=給与表!$J$12,給与表!$J$13,IF($I105=給与表!$K$12,給与表!$K$13,IF($I105=給与表!$L$12,給与表!$L$13,給与表!$M$13*AU105))),IF($E105&lt;AT$2,IF(AN105="",IF($I105=給与表!$J$12,SUMIFS(給与表!$P$13:$P$52,給与表!$B$13:$B$52,AT$2-$E105)+給与表!$J$10*(AT$2-給与表!$T$4+1),IF($I105=給与表!$K$12,SUMIFS(給与表!$Q$13:$Q$52,給与表!$B$13:$B$52,AT$2-$E105)+給与表!$K$10*(AT$2-給与表!$T$4+1),IF($I105=給与表!$L$12,SUMIFS(給与表!$R$13:$R$52,給与表!$B$13:$B$52,AT$2-$E105)+給与表!$L$10*(AT$2-給与表!$T$4+1),(SUMIFS(給与表!$S$13:$S$52,給与表!$B$13:$B$52,AT$2-$E105)+給与表!$M$10*(AT$2-給与表!$T$4+1))*AU105))),IF($I105=給与表!$J$12,AN105+給与表!$J$10*(AT$2-給与表!$T$4+1),IF($I105=給与表!$K$12,AN105+給与表!$K$10*(AT$2-給与表!$T$4+1),IF($I105=給与表!$L$12,AN105+給与表!$L$10*(AT$2-給与表!$T$4+1),(AN105/AO105+給与表!$M$10)*AU105)))))))))</f>
        <v/>
      </c>
      <c r="AU105" s="392"/>
      <c r="AV105" s="357"/>
      <c r="AW105" s="357"/>
      <c r="AX105" s="357"/>
      <c r="AY105" s="227" t="str">
        <f t="shared" si="19"/>
        <v/>
      </c>
      <c r="AZ105" s="224" t="str">
        <f>IF(給与表!$T$4&gt;AZ$2,"",IF($H105&lt;AZ$2,"",IF($E105&gt;AZ$2,"",IF($E105=AZ$2,IF($I105=給与表!$J$12,給与表!$J$13,IF($I105=給与表!$K$12,給与表!$K$13,IF($I105=給与表!$L$12,給与表!$L$13,給与表!$M$13*BA105))),IF($E105&lt;AZ$2,IF(AT105="",IF($I105=給与表!$J$12,SUMIFS(給与表!$P$13:$P$52,給与表!$B$13:$B$52,AZ$2-$E105)+給与表!$J$10*(AZ$2-給与表!$T$4+1),IF($I105=給与表!$K$12,SUMIFS(給与表!$Q$13:$Q$52,給与表!$B$13:$B$52,AZ$2-$E105)+給与表!$K$10*(AZ$2-給与表!$T$4+1),IF($I105=給与表!$L$12,SUMIFS(給与表!$R$13:$R$52,給与表!$B$13:$B$52,AZ$2-$E105)+給与表!$L$10*(AZ$2-給与表!$T$4+1),(SUMIFS(給与表!$S$13:$S$52,給与表!$B$13:$B$52,AZ$2-$E105)+給与表!$M$10*(AZ$2-給与表!$T$4+1))*BA105))),IF($I105=給与表!$J$12,AT105+給与表!$J$10*(AZ$2-給与表!$T$4+1),IF($I105=給与表!$K$12,AT105+給与表!$K$10*(AZ$2-給与表!$T$4+1),IF($I105=給与表!$L$12,AT105+給与表!$L$10*(AZ$2-給与表!$T$4+1),(AT105/AU105+給与表!$M$10)*BA105)))))))))</f>
        <v/>
      </c>
      <c r="BA105" s="392"/>
      <c r="BB105" s="357"/>
      <c r="BC105" s="357"/>
      <c r="BD105" s="357"/>
      <c r="BE105" s="227" t="str">
        <f t="shared" si="20"/>
        <v/>
      </c>
      <c r="BF105" s="224" t="str">
        <f>IF(給与表!$T$4&gt;BF$2,"",IF($H105&lt;BF$2,"",IF($E105&gt;BF$2,"",IF($E105=BF$2,IF($I105=給与表!$J$12,給与表!$J$13,IF($I105=給与表!$K$12,給与表!$K$13,IF($I105=給与表!$L$12,給与表!$L$13,給与表!$M$13*BG105))),IF($E105&lt;BF$2,IF(AZ105="",IF($I105=給与表!$J$12,SUMIFS(給与表!$P$13:$P$52,給与表!$B$13:$B$52,BF$2-$E105)+給与表!$J$10*(BF$2-給与表!$T$4+1),IF($I105=給与表!$K$12,SUMIFS(給与表!$Q$13:$Q$52,給与表!$B$13:$B$52,BF$2-$E105)+給与表!$K$10*(BF$2-給与表!$T$4+1),IF($I105=給与表!$L$12,SUMIFS(給与表!$R$13:$R$52,給与表!$B$13:$B$52,BF$2-$E105)+給与表!$L$10*(BF$2-給与表!$T$4+1),(SUMIFS(給与表!$S$13:$S$52,給与表!$B$13:$B$52,BF$2-$E105)+給与表!$M$10*(BF$2-給与表!$T$4+1))*BG105))),IF($I105=給与表!$J$12,AZ105+給与表!$J$10*(BF$2-給与表!$T$4+1),IF($I105=給与表!$K$12,AZ105+給与表!$K$10*(BF$2-給与表!$T$4+1),IF($I105=給与表!$L$12,AZ105+給与表!$L$10*(BF$2-給与表!$T$4+1),(AZ105/BA105+給与表!$M$10)*BG105)))))))))</f>
        <v/>
      </c>
      <c r="BG105" s="392"/>
      <c r="BH105" s="357"/>
      <c r="BI105" s="357"/>
      <c r="BJ105" s="357"/>
      <c r="BK105" s="227" t="str">
        <f t="shared" si="21"/>
        <v/>
      </c>
      <c r="BL105" s="224" t="str">
        <f>IF(給与表!$T$4&gt;BL$2,"",IF($H105&lt;BL$2,"",IF($E105&gt;BL$2,"",IF($E105=BL$2,IF($I105=給与表!$J$12,給与表!$J$13,IF($I105=給与表!$K$12,給与表!$K$13,IF($I105=給与表!$L$12,給与表!$L$13,給与表!$M$13*BM105))),IF($E105&lt;BL$2,IF(BF105="",IF($I105=給与表!$J$12,SUMIFS(給与表!$P$13:$P$52,給与表!$B$13:$B$52,BL$2-$E105)+給与表!$J$10*(BL$2-給与表!$T$4+1),IF($I105=給与表!$K$12,SUMIFS(給与表!$Q$13:$Q$52,給与表!$B$13:$B$52,BL$2-$E105)+給与表!$K$10*(BL$2-給与表!$T$4+1),IF($I105=給与表!$L$12,SUMIFS(給与表!$R$13:$R$52,給与表!$B$13:$B$52,BL$2-$E105)+給与表!$L$10*(BL$2-給与表!$T$4+1),(SUMIFS(給与表!$S$13:$S$52,給与表!$B$13:$B$52,BL$2-$E105)+給与表!$M$10*(BL$2-給与表!$T$4+1))*BM105))),IF($I105=給与表!$J$12,BF105+給与表!$J$10*(BL$2-給与表!$T$4+1),IF($I105=給与表!$K$12,BF105+給与表!$K$10*(BL$2-給与表!$T$4+1),IF($I105=給与表!$L$12,BF105+給与表!$L$10*(BL$2-給与表!$T$4+1),(BF105/BG105+給与表!$M$10)*BM105)))))))))</f>
        <v/>
      </c>
      <c r="BM105" s="392"/>
      <c r="BN105" s="357"/>
      <c r="BO105" s="357"/>
      <c r="BP105" s="357"/>
      <c r="BQ105" s="227" t="str">
        <f t="shared" si="22"/>
        <v/>
      </c>
    </row>
    <row r="106" spans="1:69">
      <c r="A106" s="20">
        <f t="shared" ref="A106" si="46">A105+1</f>
        <v>101</v>
      </c>
      <c r="B106" s="359"/>
      <c r="C106" s="359"/>
      <c r="D106" s="359"/>
      <c r="E106" s="430" t="str">
        <f t="shared" ref="E106:E149" si="47">IF(C106=0,"",IF(C106="","",IF(C106="平成",1988+D106,2018+D106)))</f>
        <v/>
      </c>
      <c r="F106" s="359"/>
      <c r="G106" s="359"/>
      <c r="H106" s="430" t="str">
        <f t="shared" ref="H106:H149" si="48">IF(F106=0,"",IF(F106="","",IF(F106="平成",1988+G106,2018+G106)))</f>
        <v/>
      </c>
      <c r="I106" s="361"/>
      <c r="J106" s="224" t="str">
        <f>IF(給与表!$T$4&gt;J$2,"",IF($H106&lt;J$2,"",IF($E106&gt;J$2,"",IF($E106=J$2,IF($I106=給与表!$J$12,給与表!$J$13,IF($I106=給与表!$K$12,給与表!$K$13,IF($I106=給与表!$L$12,給与表!$L$13,給与表!$M$13*K106))),IF($E106&lt;J$2,IF($I106=給与表!$J$12,SUMIFS(給与表!$P$13:$P$52,給与表!$B$13:$B$52,J$2-$E106)+給与表!$J$10*(J$2-給与表!$T$4+1),IF($I106=給与表!$K$12,SUMIFS(給与表!$Q$13:$Q$52,給与表!$B$13:$B$52,J$2-$E106)+給与表!$K$10*(J$2-給与表!$T$4+1),IF($I106=給与表!$L$12,SUMIFS(給与表!$R$13:$R$52,給与表!$B$13:$B$52,J$2-$E106)+給与表!$L$10*(J$2-給与表!$T$4+1),(SUMIFS(給与表!$S$13:$S$52,給与表!$B$13:$B$52,J$2-$E106)+給与表!$M$10*(J$2-給与表!$T$4+1))*K106))))))))</f>
        <v/>
      </c>
      <c r="K106" s="392"/>
      <c r="L106" s="357"/>
      <c r="M106" s="357"/>
      <c r="N106" s="357"/>
      <c r="O106" s="227" t="str">
        <f>IF(I106&lt;&gt;"時給",IFERROR((L106-J106+M106)*12+N106,""),IFERROR((L106-J106+M106)*12+N106,""))</f>
        <v/>
      </c>
      <c r="P106" s="224" t="str">
        <f>IF(給与表!$T$4&gt;P$2,"",IF($H106&lt;P$2,"",IF($E106&gt;P$2,"",IF($E106=P$2,IF($I106=給与表!$J$12,給与表!$J$13,IF($I106=給与表!$K$12,給与表!$K$13,IF($I106=給与表!$L$12,給与表!$L$13,給与表!$M$13*Q106))),IF($E106&lt;P$2,IF(J106="",IF($I106=給与表!$J$12,SUMIFS(給与表!$P$13:$P$52,給与表!$B$13:$B$52,P$2-$E106)+給与表!$J$10*(P$2-給与表!$T$4+1),IF($I106=給与表!$K$12,SUMIFS(給与表!$Q$13:$Q$52,給与表!$B$13:$B$52,P$2-$E106)+給与表!$K$10*(P$2-給与表!$T$4+1),IF($I106=給与表!$L$12,SUMIFS(給与表!$R$13:$R$52,給与表!$B$13:$B$52,P$2-$E106)+給与表!$L$10*(P$2-給与表!$T$4+1),(SUMIFS(給与表!$S$13:$S$52,給与表!$B$13:$B$52,P$2-$E106)+給与表!$M$10*(P$2-給与表!$T$4+1))*Q106))),IF($I106=給与表!$J$12,J106+給与表!$J$10*(P$2-給与表!$T$4+1),IF($I106=給与表!$K$12,J106+給与表!$K$10*(P$2-給与表!$T$4+1),IF($I106=給与表!$L$12,J106+給与表!$L$10*(P$2-給与表!$T$4+1),(J106/K106+給与表!$M$10)*Q106)))))))))</f>
        <v/>
      </c>
      <c r="Q106" s="392"/>
      <c r="R106" s="357"/>
      <c r="S106" s="357"/>
      <c r="T106" s="357"/>
      <c r="U106" s="227" t="str">
        <f>IF(O106&lt;&gt;"時給",IFERROR((R106-P106+S106)*12+T106,""),IFERROR((R106-P106+S106)*12+T106,""))</f>
        <v/>
      </c>
      <c r="V106" s="224" t="str">
        <f>IF(給与表!$T$4&gt;V$2,"",IF($H106&lt;V$2,"",IF($E106&gt;V$2,"",IF($E106=V$2,IF($I106=給与表!$J$12,給与表!$J$13,IF($I106=給与表!$K$12,給与表!$K$13,IF($I106=給与表!$L$12,給与表!$L$13,給与表!$M$13*W106))),IF($E106&lt;V$2,IF(P106="",IF($I106=給与表!$J$12,SUMIFS(給与表!$P$13:$P$52,給与表!$B$13:$B$52,V$2-$E106)+給与表!$J$10*(V$2-給与表!$T$4+1),IF($I106=給与表!$K$12,SUMIFS(給与表!$Q$13:$Q$52,給与表!$B$13:$B$52,V$2-$E106)+給与表!$K$10*(V$2-給与表!$T$4+1),IF($I106=給与表!$L$12,SUMIFS(給与表!$R$13:$R$52,給与表!$B$13:$B$52,V$2-$E106)+給与表!$L$10*(V$2-給与表!$T$4+1),(SUMIFS(給与表!$S$13:$S$52,給与表!$B$13:$B$52,V$2-$E106)+給与表!$M$10*(V$2-給与表!$T$4+1))*W106))),IF($I106=給与表!$J$12,P106+給与表!$J$10*(V$2-給与表!$T$4+1),IF($I106=給与表!$K$12,P106+給与表!$K$10*(V$2-給与表!$T$4+1),IF($I106=給与表!$L$12,P106+給与表!$L$10*(V$2-給与表!$T$4+1),(P106/Q106+給与表!$M$10)*W106)))))))))</f>
        <v/>
      </c>
      <c r="W106" s="392"/>
      <c r="X106" s="357"/>
      <c r="Y106" s="357"/>
      <c r="Z106" s="357"/>
      <c r="AA106" s="227" t="str">
        <f>IF(U106&lt;&gt;"時給",IFERROR((X106-V106+Y106)*12+Z106,""),IFERROR((X106-V106+Y106)*12+Z106,""))</f>
        <v/>
      </c>
      <c r="AB106" s="224" t="str">
        <f>IF(給与表!$T$4&gt;AB$2,"",IF($H106&lt;AB$2,"",IF($E106&gt;AB$2,"",IF($E106=AB$2,IF($I106=給与表!$J$12,給与表!$J$13,IF($I106=給与表!$K$12,給与表!$K$13,IF($I106=給与表!$L$12,給与表!$L$13,給与表!$M$13*AC106))),IF($E106&lt;AB$2,IF(V106="",IF($I106=給与表!$J$12,SUMIFS(給与表!$P$13:$P$52,給与表!$B$13:$B$52,AB$2-$E106)+給与表!$J$10*(AB$2-給与表!$T$4+1),IF($I106=給与表!$K$12,SUMIFS(給与表!$Q$13:$Q$52,給与表!$B$13:$B$52,AB$2-$E106)+給与表!$K$10*(AB$2-給与表!$T$4+1),IF($I106=給与表!$L$12,SUMIFS(給与表!$R$13:$R$52,給与表!$B$13:$B$52,AB$2-$E106)+給与表!$L$10*(AB$2-給与表!$T$4+1),(SUMIFS(給与表!$S$13:$S$52,給与表!$B$13:$B$52,AB$2-$E106)+給与表!$M$10*(AB$2-給与表!$T$4+1))*AC106))),IF($I106=給与表!$J$12,V106+給与表!$J$10*(AB$2-給与表!$T$4+1),IF($I106=給与表!$K$12,V106+給与表!$K$10*(AB$2-給与表!$T$4+1),IF($I106=給与表!$L$12,V106+給与表!$L$10*(AB$2-給与表!$T$4+1),(V106/W106+給与表!$M$10)*AC106)))))))))</f>
        <v/>
      </c>
      <c r="AC106" s="392"/>
      <c r="AD106" s="357"/>
      <c r="AE106" s="357"/>
      <c r="AF106" s="357"/>
      <c r="AG106" s="227" t="str">
        <f>IF(AA106&lt;&gt;"時給",IFERROR((AD106-AB106+AE106)*12+AF106,""),IFERROR((AD106-AB106+AE106)*12+AF106,""))</f>
        <v/>
      </c>
      <c r="AH106" s="224" t="str">
        <f>IF(給与表!$T$4&gt;AH$2,"",IF($H106&lt;AH$2,"",IF($E106&gt;AH$2,"",IF($E106=AH$2,IF($I106=給与表!$J$12,給与表!$J$13,IF($I106=給与表!$K$12,給与表!$K$13,IF($I106=給与表!$L$12,給与表!$L$13,給与表!$M$13*AI106))),IF($E106&lt;AH$2,IF(AB106="",IF($I106=給与表!$J$12,SUMIFS(給与表!$P$13:$P$52,給与表!$B$13:$B$52,AH$2-$E106)+給与表!$J$10*(AH$2-給与表!$T$4+1),IF($I106=給与表!$K$12,SUMIFS(給与表!$Q$13:$Q$52,給与表!$B$13:$B$52,AH$2-$E106)+給与表!$K$10*(AH$2-給与表!$T$4+1),IF($I106=給与表!$L$12,SUMIFS(給与表!$R$13:$R$52,給与表!$B$13:$B$52,AH$2-$E106)+給与表!$L$10*(AH$2-給与表!$T$4+1),(SUMIFS(給与表!$S$13:$S$52,給与表!$B$13:$B$52,AH$2-$E106)+給与表!$M$10*(AH$2-給与表!$T$4+1))*AI106))),IF($I106=給与表!$J$12,AB106+給与表!$J$10*(AH$2-給与表!$T$4+1),IF($I106=給与表!$K$12,AB106+給与表!$K$10*(AH$2-給与表!$T$4+1),IF($I106=給与表!$L$12,AB106+給与表!$L$10*(AH$2-給与表!$T$4+1),(AB106/AC106+給与表!$M$10)*AI106)))))))))</f>
        <v/>
      </c>
      <c r="AI106" s="392"/>
      <c r="AJ106" s="357"/>
      <c r="AK106" s="357"/>
      <c r="AL106" s="357"/>
      <c r="AM106" s="227" t="str">
        <f>IF(AG106&lt;&gt;"時給",IFERROR((AJ106-AH106+AK106)*12+AL106,""),IFERROR((AJ106-AH106+AK106)*12+AL106,""))</f>
        <v/>
      </c>
      <c r="AN106" s="224" t="str">
        <f>IF(給与表!$T$4&gt;AN$2,"",IF($H106&lt;AN$2,"",IF($E106&gt;AN$2,"",IF($E106=AN$2,IF($I106=給与表!$J$12,給与表!$J$13,IF($I106=給与表!$K$12,給与表!$K$13,IF($I106=給与表!$L$12,給与表!$L$13,給与表!$M$13*AO106))),IF($E106&lt;AN$2,IF(AH106="",IF($I106=給与表!$J$12,SUMIFS(給与表!$P$13:$P$52,給与表!$B$13:$B$52,AN$2-$E106)+給与表!$J$10*(AN$2-給与表!$T$4+1),IF($I106=給与表!$K$12,SUMIFS(給与表!$Q$13:$Q$52,給与表!$B$13:$B$52,AN$2-$E106)+給与表!$K$10*(AN$2-給与表!$T$4+1),IF($I106=給与表!$L$12,SUMIFS(給与表!$R$13:$R$52,給与表!$B$13:$B$52,AN$2-$E106)+給与表!$L$10*(AN$2-給与表!$T$4+1),(SUMIFS(給与表!$S$13:$S$52,給与表!$B$13:$B$52,AN$2-$E106)+給与表!$M$10*(AN$2-給与表!$T$4+1))*AO106))),IF($I106=給与表!$J$12,AH106+給与表!$J$10*(AN$2-給与表!$T$4+1),IF($I106=給与表!$K$12,AH106+給与表!$K$10*(AN$2-給与表!$T$4+1),IF($I106=給与表!$L$12,AH106+給与表!$L$10*(AN$2-給与表!$T$4+1),(AH106/AI106+給与表!$M$10)*AO106)))))))))</f>
        <v/>
      </c>
      <c r="AO106" s="392"/>
      <c r="AP106" s="357"/>
      <c r="AQ106" s="357"/>
      <c r="AR106" s="357"/>
      <c r="AS106" s="227" t="str">
        <f>IF(AM106&lt;&gt;"時給",IFERROR((AP106-AN106+AQ106)*12+AR106,""),IFERROR((AP106-AN106+AQ106)*12+AR106,""))</f>
        <v/>
      </c>
      <c r="AT106" s="224" t="str">
        <f>IF(給与表!$T$4&gt;AT$2,"",IF($H106&lt;AT$2,"",IF($E106&gt;AT$2,"",IF($E106=AT$2,IF($I106=給与表!$J$12,給与表!$J$13,IF($I106=給与表!$K$12,給与表!$K$13,IF($I106=給与表!$L$12,給与表!$L$13,給与表!$M$13*AU106))),IF($E106&lt;AT$2,IF(AN106="",IF($I106=給与表!$J$12,SUMIFS(給与表!$P$13:$P$52,給与表!$B$13:$B$52,AT$2-$E106)+給与表!$J$10*(AT$2-給与表!$T$4+1),IF($I106=給与表!$K$12,SUMIFS(給与表!$Q$13:$Q$52,給与表!$B$13:$B$52,AT$2-$E106)+給与表!$K$10*(AT$2-給与表!$T$4+1),IF($I106=給与表!$L$12,SUMIFS(給与表!$R$13:$R$52,給与表!$B$13:$B$52,AT$2-$E106)+給与表!$L$10*(AT$2-給与表!$T$4+1),(SUMIFS(給与表!$S$13:$S$52,給与表!$B$13:$B$52,AT$2-$E106)+給与表!$M$10*(AT$2-給与表!$T$4+1))*AU106))),IF($I106=給与表!$J$12,AN106+給与表!$J$10*(AT$2-給与表!$T$4+1),IF($I106=給与表!$K$12,AN106+給与表!$K$10*(AT$2-給与表!$T$4+1),IF($I106=給与表!$L$12,AN106+給与表!$L$10*(AT$2-給与表!$T$4+1),(AN106/AO106+給与表!$M$10)*AU106)))))))))</f>
        <v/>
      </c>
      <c r="AU106" s="392"/>
      <c r="AV106" s="357"/>
      <c r="AW106" s="357"/>
      <c r="AX106" s="357"/>
      <c r="AY106" s="227" t="str">
        <f>IF(AS106&lt;&gt;"時給",IFERROR((AV106-AT106+AW106)*12+AX106,""),IFERROR((AV106-AT106+AW106)*12+AX106,""))</f>
        <v/>
      </c>
      <c r="AZ106" s="224" t="str">
        <f>IF(給与表!$T$4&gt;AZ$2,"",IF($H106&lt;AZ$2,"",IF($E106&gt;AZ$2,"",IF($E106=AZ$2,IF($I106=給与表!$J$12,給与表!$J$13,IF($I106=給与表!$K$12,給与表!$K$13,IF($I106=給与表!$L$12,給与表!$L$13,給与表!$M$13*BA106))),IF($E106&lt;AZ$2,IF(AT106="",IF($I106=給与表!$J$12,SUMIFS(給与表!$P$13:$P$52,給与表!$B$13:$B$52,AZ$2-$E106)+給与表!$J$10*(AZ$2-給与表!$T$4+1),IF($I106=給与表!$K$12,SUMIFS(給与表!$Q$13:$Q$52,給与表!$B$13:$B$52,AZ$2-$E106)+給与表!$K$10*(AZ$2-給与表!$T$4+1),IF($I106=給与表!$L$12,SUMIFS(給与表!$R$13:$R$52,給与表!$B$13:$B$52,AZ$2-$E106)+給与表!$L$10*(AZ$2-給与表!$T$4+1),(SUMIFS(給与表!$S$13:$S$52,給与表!$B$13:$B$52,AZ$2-$E106)+給与表!$M$10*(AZ$2-給与表!$T$4+1))*BA106))),IF($I106=給与表!$J$12,AT106+給与表!$J$10*(AZ$2-給与表!$T$4+1),IF($I106=給与表!$K$12,AT106+給与表!$K$10*(AZ$2-給与表!$T$4+1),IF($I106=給与表!$L$12,AT106+給与表!$L$10*(AZ$2-給与表!$T$4+1),(AT106/AU106+給与表!$M$10)*BA106)))))))))</f>
        <v/>
      </c>
      <c r="BA106" s="392"/>
      <c r="BB106" s="357"/>
      <c r="BC106" s="357"/>
      <c r="BD106" s="357"/>
      <c r="BE106" s="227" t="str">
        <f>IF(AY106&lt;&gt;"時給",IFERROR((BB106-AZ106+BC106)*12+BD106,""),IFERROR((BB106-AZ106+BC106)*12+BD106,""))</f>
        <v/>
      </c>
      <c r="BF106" s="224" t="str">
        <f>IF(給与表!$T$4&gt;BF$2,"",IF($H106&lt;BF$2,"",IF($E106&gt;BF$2,"",IF($E106=BF$2,IF($I106=給与表!$J$12,給与表!$J$13,IF($I106=給与表!$K$12,給与表!$K$13,IF($I106=給与表!$L$12,給与表!$L$13,給与表!$M$13*BG106))),IF($E106&lt;BF$2,IF(AZ106="",IF($I106=給与表!$J$12,SUMIFS(給与表!$P$13:$P$52,給与表!$B$13:$B$52,BF$2-$E106)+給与表!$J$10*(BF$2-給与表!$T$4+1),IF($I106=給与表!$K$12,SUMIFS(給与表!$Q$13:$Q$52,給与表!$B$13:$B$52,BF$2-$E106)+給与表!$K$10*(BF$2-給与表!$T$4+1),IF($I106=給与表!$L$12,SUMIFS(給与表!$R$13:$R$52,給与表!$B$13:$B$52,BF$2-$E106)+給与表!$L$10*(BF$2-給与表!$T$4+1),(SUMIFS(給与表!$S$13:$S$52,給与表!$B$13:$B$52,BF$2-$E106)+給与表!$M$10*(BF$2-給与表!$T$4+1))*BG106))),IF($I106=給与表!$J$12,AZ106+給与表!$J$10*(BF$2-給与表!$T$4+1),IF($I106=給与表!$K$12,AZ106+給与表!$K$10*(BF$2-給与表!$T$4+1),IF($I106=給与表!$L$12,AZ106+給与表!$L$10*(BF$2-給与表!$T$4+1),(AZ106/BA106+給与表!$M$10)*BG106)))))))))</f>
        <v/>
      </c>
      <c r="BG106" s="392"/>
      <c r="BH106" s="357"/>
      <c r="BI106" s="357"/>
      <c r="BJ106" s="357"/>
      <c r="BK106" s="227" t="str">
        <f>IF(BE106&lt;&gt;"時給",IFERROR((BH106-BF106+BI106)*12+BJ106,""),IFERROR((BH106-BF106+BI106)*12+BJ106,""))</f>
        <v/>
      </c>
      <c r="BL106" s="224" t="str">
        <f>IF(給与表!$T$4&gt;BL$2,"",IF($H106&lt;BL$2,"",IF($E106&gt;BL$2,"",IF($E106=BL$2,IF($I106=給与表!$J$12,給与表!$J$13,IF($I106=給与表!$K$12,給与表!$K$13,IF($I106=給与表!$L$12,給与表!$L$13,給与表!$M$13*BM106))),IF($E106&lt;BL$2,IF(BF106="",IF($I106=給与表!$J$12,SUMIFS(給与表!$P$13:$P$52,給与表!$B$13:$B$52,BL$2-$E106)+給与表!$J$10*(BL$2-給与表!$T$4+1),IF($I106=給与表!$K$12,SUMIFS(給与表!$Q$13:$Q$52,給与表!$B$13:$B$52,BL$2-$E106)+給与表!$K$10*(BL$2-給与表!$T$4+1),IF($I106=給与表!$L$12,SUMIFS(給与表!$R$13:$R$52,給与表!$B$13:$B$52,BL$2-$E106)+給与表!$L$10*(BL$2-給与表!$T$4+1),(SUMIFS(給与表!$S$13:$S$52,給与表!$B$13:$B$52,BL$2-$E106)+給与表!$M$10*(BL$2-給与表!$T$4+1))*BM106))),IF($I106=給与表!$J$12,BF106+給与表!$J$10*(BL$2-給与表!$T$4+1),IF($I106=給与表!$K$12,BF106+給与表!$K$10*(BL$2-給与表!$T$4+1),IF($I106=給与表!$L$12,BF106+給与表!$L$10*(BL$2-給与表!$T$4+1),(BF106/BG106+給与表!$M$10)*BM106)))))))))</f>
        <v/>
      </c>
      <c r="BM106" s="392"/>
      <c r="BN106" s="357"/>
      <c r="BO106" s="357"/>
      <c r="BP106" s="357"/>
      <c r="BQ106" s="227" t="str">
        <f>IF(BK106&lt;&gt;"時給",IFERROR((BN106-BL106+BO106)*12+BP106,""),IFERROR((BN106-BL106+BO106)*12+BP106,""))</f>
        <v/>
      </c>
    </row>
    <row r="107" spans="1:69">
      <c r="A107" s="20">
        <f t="shared" ref="A107" si="49">A106+1</f>
        <v>102</v>
      </c>
      <c r="B107" s="359"/>
      <c r="C107" s="359"/>
      <c r="D107" s="359"/>
      <c r="E107" s="430" t="str">
        <f t="shared" si="47"/>
        <v/>
      </c>
      <c r="F107" s="359"/>
      <c r="G107" s="359"/>
      <c r="H107" s="430" t="str">
        <f t="shared" si="48"/>
        <v/>
      </c>
      <c r="I107" s="361"/>
      <c r="J107" s="224" t="str">
        <f>IF(給与表!$T$4&gt;J$2,"",IF($H107&lt;J$2,"",IF($E107&gt;J$2,"",IF($E107=J$2,IF($I107=給与表!$J$12,給与表!$J$13,IF($I107=給与表!$K$12,給与表!$K$13,IF($I107=給与表!$L$12,給与表!$L$13,給与表!$M$13*K107))),IF($E107&lt;J$2,IF($I107=給与表!$J$12,SUMIFS(給与表!$P$13:$P$52,給与表!$B$13:$B$52,J$2-$E107)+給与表!$J$10*(J$2-給与表!$T$4+1),IF($I107=給与表!$K$12,SUMIFS(給与表!$Q$13:$Q$52,給与表!$B$13:$B$52,J$2-$E107)+給与表!$K$10*(J$2-給与表!$T$4+1),IF($I107=給与表!$L$12,SUMIFS(給与表!$R$13:$R$52,給与表!$B$13:$B$52,J$2-$E107)+給与表!$L$10*(J$2-給与表!$T$4+1),(SUMIFS(給与表!$S$13:$S$52,給与表!$B$13:$B$52,J$2-$E107)+給与表!$M$10*(J$2-給与表!$T$4+1))*K107))))))))</f>
        <v/>
      </c>
      <c r="K107" s="392"/>
      <c r="L107" s="357"/>
      <c r="M107" s="357"/>
      <c r="N107" s="357"/>
      <c r="O107" s="227" t="str">
        <f t="shared" ref="O107:O155" si="50">IF(I107&lt;&gt;"時給",IFERROR((L107-J107+M107)*12+N107,""),IFERROR((L107-J107+M107)*12+N107,""))</f>
        <v/>
      </c>
      <c r="P107" s="224" t="str">
        <f>IF(給与表!$T$4&gt;P$2,"",IF($H107&lt;P$2,"",IF($E107&gt;P$2,"",IF($E107=P$2,IF($I107=給与表!$J$12,給与表!$J$13,IF($I107=給与表!$K$12,給与表!$K$13,IF($I107=給与表!$L$12,給与表!$L$13,給与表!$M$13*Q107))),IF($E107&lt;P$2,IF(J107="",IF($I107=給与表!$J$12,SUMIFS(給与表!$P$13:$P$52,給与表!$B$13:$B$52,P$2-$E107)+給与表!$J$10*(P$2-給与表!$T$4+1),IF($I107=給与表!$K$12,SUMIFS(給与表!$Q$13:$Q$52,給与表!$B$13:$B$52,P$2-$E107)+給与表!$K$10*(P$2-給与表!$T$4+1),IF($I107=給与表!$L$12,SUMIFS(給与表!$R$13:$R$52,給与表!$B$13:$B$52,P$2-$E107)+給与表!$L$10*(P$2-給与表!$T$4+1),(SUMIFS(給与表!$S$13:$S$52,給与表!$B$13:$B$52,P$2-$E107)+給与表!$M$10*(P$2-給与表!$T$4+1))*Q107))),IF($I107=給与表!$J$12,J107+給与表!$J$10*(P$2-給与表!$T$4+1),IF($I107=給与表!$K$12,J107+給与表!$K$10*(P$2-給与表!$T$4+1),IF($I107=給与表!$L$12,J107+給与表!$L$10*(P$2-給与表!$T$4+1),(J107/K107+給与表!$M$10)*Q107)))))))))</f>
        <v/>
      </c>
      <c r="Q107" s="392"/>
      <c r="R107" s="357"/>
      <c r="S107" s="357"/>
      <c r="T107" s="357"/>
      <c r="U107" s="227" t="str">
        <f t="shared" ref="U107:U155" si="51">IF(O107&lt;&gt;"時給",IFERROR((R107-P107+S107)*12+T107,""),IFERROR((R107-P107+S107)*12+T107,""))</f>
        <v/>
      </c>
      <c r="V107" s="224" t="str">
        <f>IF(給与表!$T$4&gt;V$2,"",IF($H107&lt;V$2,"",IF($E107&gt;V$2,"",IF($E107=V$2,IF($I107=給与表!$J$12,給与表!$J$13,IF($I107=給与表!$K$12,給与表!$K$13,IF($I107=給与表!$L$12,給与表!$L$13,給与表!$M$13*W107))),IF($E107&lt;V$2,IF(P107="",IF($I107=給与表!$J$12,SUMIFS(給与表!$P$13:$P$52,給与表!$B$13:$B$52,V$2-$E107)+給与表!$J$10*(V$2-給与表!$T$4+1),IF($I107=給与表!$K$12,SUMIFS(給与表!$Q$13:$Q$52,給与表!$B$13:$B$52,V$2-$E107)+給与表!$K$10*(V$2-給与表!$T$4+1),IF($I107=給与表!$L$12,SUMIFS(給与表!$R$13:$R$52,給与表!$B$13:$B$52,V$2-$E107)+給与表!$L$10*(V$2-給与表!$T$4+1),(SUMIFS(給与表!$S$13:$S$52,給与表!$B$13:$B$52,V$2-$E107)+給与表!$M$10*(V$2-給与表!$T$4+1))*W107))),IF($I107=給与表!$J$12,P107+給与表!$J$10*(V$2-給与表!$T$4+1),IF($I107=給与表!$K$12,P107+給与表!$K$10*(V$2-給与表!$T$4+1),IF($I107=給与表!$L$12,P107+給与表!$L$10*(V$2-給与表!$T$4+1),(P107/Q107+給与表!$M$10)*W107)))))))))</f>
        <v/>
      </c>
      <c r="W107" s="392"/>
      <c r="X107" s="357"/>
      <c r="Y107" s="357"/>
      <c r="Z107" s="357"/>
      <c r="AA107" s="227" t="str">
        <f t="shared" ref="AA107:AA155" si="52">IF(U107&lt;&gt;"時給",IFERROR((X107-V107+Y107)*12+Z107,""),IFERROR((X107-V107+Y107)*12+Z107,""))</f>
        <v/>
      </c>
      <c r="AB107" s="224" t="str">
        <f>IF(給与表!$T$4&gt;AB$2,"",IF($H107&lt;AB$2,"",IF($E107&gt;AB$2,"",IF($E107=AB$2,IF($I107=給与表!$J$12,給与表!$J$13,IF($I107=給与表!$K$12,給与表!$K$13,IF($I107=給与表!$L$12,給与表!$L$13,給与表!$M$13*AC107))),IF($E107&lt;AB$2,IF(V107="",IF($I107=給与表!$J$12,SUMIFS(給与表!$P$13:$P$52,給与表!$B$13:$B$52,AB$2-$E107)+給与表!$J$10*(AB$2-給与表!$T$4+1),IF($I107=給与表!$K$12,SUMIFS(給与表!$Q$13:$Q$52,給与表!$B$13:$B$52,AB$2-$E107)+給与表!$K$10*(AB$2-給与表!$T$4+1),IF($I107=給与表!$L$12,SUMIFS(給与表!$R$13:$R$52,給与表!$B$13:$B$52,AB$2-$E107)+給与表!$L$10*(AB$2-給与表!$T$4+1),(SUMIFS(給与表!$S$13:$S$52,給与表!$B$13:$B$52,AB$2-$E107)+給与表!$M$10*(AB$2-給与表!$T$4+1))*AC107))),IF($I107=給与表!$J$12,V107+給与表!$J$10*(AB$2-給与表!$T$4+1),IF($I107=給与表!$K$12,V107+給与表!$K$10*(AB$2-給与表!$T$4+1),IF($I107=給与表!$L$12,V107+給与表!$L$10*(AB$2-給与表!$T$4+1),(V107/W107+給与表!$M$10)*AC107)))))))))</f>
        <v/>
      </c>
      <c r="AC107" s="392"/>
      <c r="AD107" s="357"/>
      <c r="AE107" s="357"/>
      <c r="AF107" s="357"/>
      <c r="AG107" s="227" t="str">
        <f t="shared" ref="AG107:AG155" si="53">IF(AA107&lt;&gt;"時給",IFERROR((AD107-AB107+AE107)*12+AF107,""),IFERROR((AD107-AB107+AE107)*12+AF107,""))</f>
        <v/>
      </c>
      <c r="AH107" s="224" t="str">
        <f>IF(給与表!$T$4&gt;AH$2,"",IF($H107&lt;AH$2,"",IF($E107&gt;AH$2,"",IF($E107=AH$2,IF($I107=給与表!$J$12,給与表!$J$13,IF($I107=給与表!$K$12,給与表!$K$13,IF($I107=給与表!$L$12,給与表!$L$13,給与表!$M$13*AI107))),IF($E107&lt;AH$2,IF(AB107="",IF($I107=給与表!$J$12,SUMIFS(給与表!$P$13:$P$52,給与表!$B$13:$B$52,AH$2-$E107)+給与表!$J$10*(AH$2-給与表!$T$4+1),IF($I107=給与表!$K$12,SUMIFS(給与表!$Q$13:$Q$52,給与表!$B$13:$B$52,AH$2-$E107)+給与表!$K$10*(AH$2-給与表!$T$4+1),IF($I107=給与表!$L$12,SUMIFS(給与表!$R$13:$R$52,給与表!$B$13:$B$52,AH$2-$E107)+給与表!$L$10*(AH$2-給与表!$T$4+1),(SUMIFS(給与表!$S$13:$S$52,給与表!$B$13:$B$52,AH$2-$E107)+給与表!$M$10*(AH$2-給与表!$T$4+1))*AI107))),IF($I107=給与表!$J$12,AB107+給与表!$J$10*(AH$2-給与表!$T$4+1),IF($I107=給与表!$K$12,AB107+給与表!$K$10*(AH$2-給与表!$T$4+1),IF($I107=給与表!$L$12,AB107+給与表!$L$10*(AH$2-給与表!$T$4+1),(AB107/AC107+給与表!$M$10)*AI107)))))))))</f>
        <v/>
      </c>
      <c r="AI107" s="392"/>
      <c r="AJ107" s="357"/>
      <c r="AK107" s="357"/>
      <c r="AL107" s="357"/>
      <c r="AM107" s="227" t="str">
        <f t="shared" ref="AM107:AM155" si="54">IF(AG107&lt;&gt;"時給",IFERROR((AJ107-AH107+AK107)*12+AL107,""),IFERROR((AJ107-AH107+AK107)*12+AL107,""))</f>
        <v/>
      </c>
      <c r="AN107" s="224" t="str">
        <f>IF(給与表!$T$4&gt;AN$2,"",IF($H107&lt;AN$2,"",IF($E107&gt;AN$2,"",IF($E107=AN$2,IF($I107=給与表!$J$12,給与表!$J$13,IF($I107=給与表!$K$12,給与表!$K$13,IF($I107=給与表!$L$12,給与表!$L$13,給与表!$M$13*AO107))),IF($E107&lt;AN$2,IF(AH107="",IF($I107=給与表!$J$12,SUMIFS(給与表!$P$13:$P$52,給与表!$B$13:$B$52,AN$2-$E107)+給与表!$J$10*(AN$2-給与表!$T$4+1),IF($I107=給与表!$K$12,SUMIFS(給与表!$Q$13:$Q$52,給与表!$B$13:$B$52,AN$2-$E107)+給与表!$K$10*(AN$2-給与表!$T$4+1),IF($I107=給与表!$L$12,SUMIFS(給与表!$R$13:$R$52,給与表!$B$13:$B$52,AN$2-$E107)+給与表!$L$10*(AN$2-給与表!$T$4+1),(SUMIFS(給与表!$S$13:$S$52,給与表!$B$13:$B$52,AN$2-$E107)+給与表!$M$10*(AN$2-給与表!$T$4+1))*AO107))),IF($I107=給与表!$J$12,AH107+給与表!$J$10*(AN$2-給与表!$T$4+1),IF($I107=給与表!$K$12,AH107+給与表!$K$10*(AN$2-給与表!$T$4+1),IF($I107=給与表!$L$12,AH107+給与表!$L$10*(AN$2-給与表!$T$4+1),(AH107/AI107+給与表!$M$10)*AO107)))))))))</f>
        <v/>
      </c>
      <c r="AO107" s="392"/>
      <c r="AP107" s="357"/>
      <c r="AQ107" s="357"/>
      <c r="AR107" s="357"/>
      <c r="AS107" s="227" t="str">
        <f t="shared" ref="AS107:AS155" si="55">IF(AM107&lt;&gt;"時給",IFERROR((AP107-AN107+AQ107)*12+AR107,""),IFERROR((AP107-AN107+AQ107)*12+AR107,""))</f>
        <v/>
      </c>
      <c r="AT107" s="224" t="str">
        <f>IF(給与表!$T$4&gt;AT$2,"",IF($H107&lt;AT$2,"",IF($E107&gt;AT$2,"",IF($E107=AT$2,IF($I107=給与表!$J$12,給与表!$J$13,IF($I107=給与表!$K$12,給与表!$K$13,IF($I107=給与表!$L$12,給与表!$L$13,給与表!$M$13*AU107))),IF($E107&lt;AT$2,IF(AN107="",IF($I107=給与表!$J$12,SUMIFS(給与表!$P$13:$P$52,給与表!$B$13:$B$52,AT$2-$E107)+給与表!$J$10*(AT$2-給与表!$T$4+1),IF($I107=給与表!$K$12,SUMIFS(給与表!$Q$13:$Q$52,給与表!$B$13:$B$52,AT$2-$E107)+給与表!$K$10*(AT$2-給与表!$T$4+1),IF($I107=給与表!$L$12,SUMIFS(給与表!$R$13:$R$52,給与表!$B$13:$B$52,AT$2-$E107)+給与表!$L$10*(AT$2-給与表!$T$4+1),(SUMIFS(給与表!$S$13:$S$52,給与表!$B$13:$B$52,AT$2-$E107)+給与表!$M$10*(AT$2-給与表!$T$4+1))*AU107))),IF($I107=給与表!$J$12,AN107+給与表!$J$10*(AT$2-給与表!$T$4+1),IF($I107=給与表!$K$12,AN107+給与表!$K$10*(AT$2-給与表!$T$4+1),IF($I107=給与表!$L$12,AN107+給与表!$L$10*(AT$2-給与表!$T$4+1),(AN107/AO107+給与表!$M$10)*AU107)))))))))</f>
        <v/>
      </c>
      <c r="AU107" s="392"/>
      <c r="AV107" s="357"/>
      <c r="AW107" s="357"/>
      <c r="AX107" s="357"/>
      <c r="AY107" s="227" t="str">
        <f t="shared" ref="AY107:AY155" si="56">IF(AS107&lt;&gt;"時給",IFERROR((AV107-AT107+AW107)*12+AX107,""),IFERROR((AV107-AT107+AW107)*12+AX107,""))</f>
        <v/>
      </c>
      <c r="AZ107" s="224" t="str">
        <f>IF(給与表!$T$4&gt;AZ$2,"",IF($H107&lt;AZ$2,"",IF($E107&gt;AZ$2,"",IF($E107=AZ$2,IF($I107=給与表!$J$12,給与表!$J$13,IF($I107=給与表!$K$12,給与表!$K$13,IF($I107=給与表!$L$12,給与表!$L$13,給与表!$M$13*BA107))),IF($E107&lt;AZ$2,IF(AT107="",IF($I107=給与表!$J$12,SUMIFS(給与表!$P$13:$P$52,給与表!$B$13:$B$52,AZ$2-$E107)+給与表!$J$10*(AZ$2-給与表!$T$4+1),IF($I107=給与表!$K$12,SUMIFS(給与表!$Q$13:$Q$52,給与表!$B$13:$B$52,AZ$2-$E107)+給与表!$K$10*(AZ$2-給与表!$T$4+1),IF($I107=給与表!$L$12,SUMIFS(給与表!$R$13:$R$52,給与表!$B$13:$B$52,AZ$2-$E107)+給与表!$L$10*(AZ$2-給与表!$T$4+1),(SUMIFS(給与表!$S$13:$S$52,給与表!$B$13:$B$52,AZ$2-$E107)+給与表!$M$10*(AZ$2-給与表!$T$4+1))*BA107))),IF($I107=給与表!$J$12,AT107+給与表!$J$10*(AZ$2-給与表!$T$4+1),IF($I107=給与表!$K$12,AT107+給与表!$K$10*(AZ$2-給与表!$T$4+1),IF($I107=給与表!$L$12,AT107+給与表!$L$10*(AZ$2-給与表!$T$4+1),(AT107/AU107+給与表!$M$10)*BA107)))))))))</f>
        <v/>
      </c>
      <c r="BA107" s="392"/>
      <c r="BB107" s="357"/>
      <c r="BC107" s="357"/>
      <c r="BD107" s="357"/>
      <c r="BE107" s="227" t="str">
        <f t="shared" ref="BE107:BE155" si="57">IF(AY107&lt;&gt;"時給",IFERROR((BB107-AZ107+BC107)*12+BD107,""),IFERROR((BB107-AZ107+BC107)*12+BD107,""))</f>
        <v/>
      </c>
      <c r="BF107" s="224" t="str">
        <f>IF(給与表!$T$4&gt;BF$2,"",IF($H107&lt;BF$2,"",IF($E107&gt;BF$2,"",IF($E107=BF$2,IF($I107=給与表!$J$12,給与表!$J$13,IF($I107=給与表!$K$12,給与表!$K$13,IF($I107=給与表!$L$12,給与表!$L$13,給与表!$M$13*BG107))),IF($E107&lt;BF$2,IF(AZ107="",IF($I107=給与表!$J$12,SUMIFS(給与表!$P$13:$P$52,給与表!$B$13:$B$52,BF$2-$E107)+給与表!$J$10*(BF$2-給与表!$T$4+1),IF($I107=給与表!$K$12,SUMIFS(給与表!$Q$13:$Q$52,給与表!$B$13:$B$52,BF$2-$E107)+給与表!$K$10*(BF$2-給与表!$T$4+1),IF($I107=給与表!$L$12,SUMIFS(給与表!$R$13:$R$52,給与表!$B$13:$B$52,BF$2-$E107)+給与表!$L$10*(BF$2-給与表!$T$4+1),(SUMIFS(給与表!$S$13:$S$52,給与表!$B$13:$B$52,BF$2-$E107)+給与表!$M$10*(BF$2-給与表!$T$4+1))*BG107))),IF($I107=給与表!$J$12,AZ107+給与表!$J$10*(BF$2-給与表!$T$4+1),IF($I107=給与表!$K$12,AZ107+給与表!$K$10*(BF$2-給与表!$T$4+1),IF($I107=給与表!$L$12,AZ107+給与表!$L$10*(BF$2-給与表!$T$4+1),(AZ107/BA107+給与表!$M$10)*BG107)))))))))</f>
        <v/>
      </c>
      <c r="BG107" s="392"/>
      <c r="BH107" s="357"/>
      <c r="BI107" s="357"/>
      <c r="BJ107" s="357"/>
      <c r="BK107" s="227" t="str">
        <f t="shared" ref="BK107:BK155" si="58">IF(BE107&lt;&gt;"時給",IFERROR((BH107-BF107+BI107)*12+BJ107,""),IFERROR((BH107-BF107+BI107)*12+BJ107,""))</f>
        <v/>
      </c>
      <c r="BL107" s="224" t="str">
        <f>IF(給与表!$T$4&gt;BL$2,"",IF($H107&lt;BL$2,"",IF($E107&gt;BL$2,"",IF($E107=BL$2,IF($I107=給与表!$J$12,給与表!$J$13,IF($I107=給与表!$K$12,給与表!$K$13,IF($I107=給与表!$L$12,給与表!$L$13,給与表!$M$13*BM107))),IF($E107&lt;BL$2,IF(BF107="",IF($I107=給与表!$J$12,SUMIFS(給与表!$P$13:$P$52,給与表!$B$13:$B$52,BL$2-$E107)+給与表!$J$10*(BL$2-給与表!$T$4+1),IF($I107=給与表!$K$12,SUMIFS(給与表!$Q$13:$Q$52,給与表!$B$13:$B$52,BL$2-$E107)+給与表!$K$10*(BL$2-給与表!$T$4+1),IF($I107=給与表!$L$12,SUMIFS(給与表!$R$13:$R$52,給与表!$B$13:$B$52,BL$2-$E107)+給与表!$L$10*(BL$2-給与表!$T$4+1),(SUMIFS(給与表!$S$13:$S$52,給与表!$B$13:$B$52,BL$2-$E107)+給与表!$M$10*(BL$2-給与表!$T$4+1))*BM107))),IF($I107=給与表!$J$12,BF107+給与表!$J$10*(BL$2-給与表!$T$4+1),IF($I107=給与表!$K$12,BF107+給与表!$K$10*(BL$2-給与表!$T$4+1),IF($I107=給与表!$L$12,BF107+給与表!$L$10*(BL$2-給与表!$T$4+1),(BF107/BG107+給与表!$M$10)*BM107)))))))))</f>
        <v/>
      </c>
      <c r="BM107" s="392"/>
      <c r="BN107" s="357"/>
      <c r="BO107" s="357"/>
      <c r="BP107" s="357"/>
      <c r="BQ107" s="227" t="str">
        <f t="shared" ref="BQ107:BQ155" si="59">IF(BK107&lt;&gt;"時給",IFERROR((BN107-BL107+BO107)*12+BP107,""),IFERROR((BN107-BL107+BO107)*12+BP107,""))</f>
        <v/>
      </c>
    </row>
    <row r="108" spans="1:69">
      <c r="A108" s="20">
        <f t="shared" ref="A108" si="60">A107+1</f>
        <v>103</v>
      </c>
      <c r="B108" s="359"/>
      <c r="C108" s="359"/>
      <c r="D108" s="359"/>
      <c r="E108" s="430" t="str">
        <f t="shared" si="47"/>
        <v/>
      </c>
      <c r="F108" s="359"/>
      <c r="G108" s="359"/>
      <c r="H108" s="430" t="str">
        <f t="shared" si="48"/>
        <v/>
      </c>
      <c r="I108" s="361"/>
      <c r="J108" s="224" t="str">
        <f>IF(給与表!$T$4&gt;J$2,"",IF($H108&lt;J$2,"",IF($E108&gt;J$2,"",IF($E108=J$2,IF($I108=給与表!$J$12,給与表!$J$13,IF($I108=給与表!$K$12,給与表!$K$13,IF($I108=給与表!$L$12,給与表!$L$13,給与表!$M$13*K108))),IF($E108&lt;J$2,IF($I108=給与表!$J$12,SUMIFS(給与表!$P$13:$P$52,給与表!$B$13:$B$52,J$2-$E108)+給与表!$J$10*(J$2-給与表!$T$4+1),IF($I108=給与表!$K$12,SUMIFS(給与表!$Q$13:$Q$52,給与表!$B$13:$B$52,J$2-$E108)+給与表!$K$10*(J$2-給与表!$T$4+1),IF($I108=給与表!$L$12,SUMIFS(給与表!$R$13:$R$52,給与表!$B$13:$B$52,J$2-$E108)+給与表!$L$10*(J$2-給与表!$T$4+1),(SUMIFS(給与表!$S$13:$S$52,給与表!$B$13:$B$52,J$2-$E108)+給与表!$M$10*(J$2-給与表!$T$4+1))*K108))))))))</f>
        <v/>
      </c>
      <c r="K108" s="392"/>
      <c r="L108" s="357"/>
      <c r="M108" s="357"/>
      <c r="N108" s="357"/>
      <c r="O108" s="227" t="str">
        <f t="shared" si="50"/>
        <v/>
      </c>
      <c r="P108" s="224" t="str">
        <f>IF(給与表!$T$4&gt;P$2,"",IF($H108&lt;P$2,"",IF($E108&gt;P$2,"",IF($E108=P$2,IF($I108=給与表!$J$12,給与表!$J$13,IF($I108=給与表!$K$12,給与表!$K$13,IF($I108=給与表!$L$12,給与表!$L$13,給与表!$M$13*Q108))),IF($E108&lt;P$2,IF(J108="",IF($I108=給与表!$J$12,SUMIFS(給与表!$P$13:$P$52,給与表!$B$13:$B$52,P$2-$E108)+給与表!$J$10*(P$2-給与表!$T$4+1),IF($I108=給与表!$K$12,SUMIFS(給与表!$Q$13:$Q$52,給与表!$B$13:$B$52,P$2-$E108)+給与表!$K$10*(P$2-給与表!$T$4+1),IF($I108=給与表!$L$12,SUMIFS(給与表!$R$13:$R$52,給与表!$B$13:$B$52,P$2-$E108)+給与表!$L$10*(P$2-給与表!$T$4+1),(SUMIFS(給与表!$S$13:$S$52,給与表!$B$13:$B$52,P$2-$E108)+給与表!$M$10*(P$2-給与表!$T$4+1))*Q108))),IF($I108=給与表!$J$12,J108+給与表!$J$10*(P$2-給与表!$T$4+1),IF($I108=給与表!$K$12,J108+給与表!$K$10*(P$2-給与表!$T$4+1),IF($I108=給与表!$L$12,J108+給与表!$L$10*(P$2-給与表!$T$4+1),(J108/K108+給与表!$M$10)*Q108)))))))))</f>
        <v/>
      </c>
      <c r="Q108" s="392"/>
      <c r="R108" s="357"/>
      <c r="S108" s="357"/>
      <c r="T108" s="357"/>
      <c r="U108" s="227" t="str">
        <f t="shared" si="51"/>
        <v/>
      </c>
      <c r="V108" s="224" t="str">
        <f>IF(給与表!$T$4&gt;V$2,"",IF($H108&lt;V$2,"",IF($E108&gt;V$2,"",IF($E108=V$2,IF($I108=給与表!$J$12,給与表!$J$13,IF($I108=給与表!$K$12,給与表!$K$13,IF($I108=給与表!$L$12,給与表!$L$13,給与表!$M$13*W108))),IF($E108&lt;V$2,IF(P108="",IF($I108=給与表!$J$12,SUMIFS(給与表!$P$13:$P$52,給与表!$B$13:$B$52,V$2-$E108)+給与表!$J$10*(V$2-給与表!$T$4+1),IF($I108=給与表!$K$12,SUMIFS(給与表!$Q$13:$Q$52,給与表!$B$13:$B$52,V$2-$E108)+給与表!$K$10*(V$2-給与表!$T$4+1),IF($I108=給与表!$L$12,SUMIFS(給与表!$R$13:$R$52,給与表!$B$13:$B$52,V$2-$E108)+給与表!$L$10*(V$2-給与表!$T$4+1),(SUMIFS(給与表!$S$13:$S$52,給与表!$B$13:$B$52,V$2-$E108)+給与表!$M$10*(V$2-給与表!$T$4+1))*W108))),IF($I108=給与表!$J$12,P108+給与表!$J$10*(V$2-給与表!$T$4+1),IF($I108=給与表!$K$12,P108+給与表!$K$10*(V$2-給与表!$T$4+1),IF($I108=給与表!$L$12,P108+給与表!$L$10*(V$2-給与表!$T$4+1),(P108/Q108+給与表!$M$10)*W108)))))))))</f>
        <v/>
      </c>
      <c r="W108" s="392"/>
      <c r="X108" s="357"/>
      <c r="Y108" s="357"/>
      <c r="Z108" s="357"/>
      <c r="AA108" s="227" t="str">
        <f t="shared" si="52"/>
        <v/>
      </c>
      <c r="AB108" s="224" t="str">
        <f>IF(給与表!$T$4&gt;AB$2,"",IF($H108&lt;AB$2,"",IF($E108&gt;AB$2,"",IF($E108=AB$2,IF($I108=給与表!$J$12,給与表!$J$13,IF($I108=給与表!$K$12,給与表!$K$13,IF($I108=給与表!$L$12,給与表!$L$13,給与表!$M$13*AC108))),IF($E108&lt;AB$2,IF(V108="",IF($I108=給与表!$J$12,SUMIFS(給与表!$P$13:$P$52,給与表!$B$13:$B$52,AB$2-$E108)+給与表!$J$10*(AB$2-給与表!$T$4+1),IF($I108=給与表!$K$12,SUMIFS(給与表!$Q$13:$Q$52,給与表!$B$13:$B$52,AB$2-$E108)+給与表!$K$10*(AB$2-給与表!$T$4+1),IF($I108=給与表!$L$12,SUMIFS(給与表!$R$13:$R$52,給与表!$B$13:$B$52,AB$2-$E108)+給与表!$L$10*(AB$2-給与表!$T$4+1),(SUMIFS(給与表!$S$13:$S$52,給与表!$B$13:$B$52,AB$2-$E108)+給与表!$M$10*(AB$2-給与表!$T$4+1))*AC108))),IF($I108=給与表!$J$12,V108+給与表!$J$10*(AB$2-給与表!$T$4+1),IF($I108=給与表!$K$12,V108+給与表!$K$10*(AB$2-給与表!$T$4+1),IF($I108=給与表!$L$12,V108+給与表!$L$10*(AB$2-給与表!$T$4+1),(V108/W108+給与表!$M$10)*AC108)))))))))</f>
        <v/>
      </c>
      <c r="AC108" s="392"/>
      <c r="AD108" s="357"/>
      <c r="AE108" s="357"/>
      <c r="AF108" s="357"/>
      <c r="AG108" s="227" t="str">
        <f t="shared" si="53"/>
        <v/>
      </c>
      <c r="AH108" s="224" t="str">
        <f>IF(給与表!$T$4&gt;AH$2,"",IF($H108&lt;AH$2,"",IF($E108&gt;AH$2,"",IF($E108=AH$2,IF($I108=給与表!$J$12,給与表!$J$13,IF($I108=給与表!$K$12,給与表!$K$13,IF($I108=給与表!$L$12,給与表!$L$13,給与表!$M$13*AI108))),IF($E108&lt;AH$2,IF(AB108="",IF($I108=給与表!$J$12,SUMIFS(給与表!$P$13:$P$52,給与表!$B$13:$B$52,AH$2-$E108)+給与表!$J$10*(AH$2-給与表!$T$4+1),IF($I108=給与表!$K$12,SUMIFS(給与表!$Q$13:$Q$52,給与表!$B$13:$B$52,AH$2-$E108)+給与表!$K$10*(AH$2-給与表!$T$4+1),IF($I108=給与表!$L$12,SUMIFS(給与表!$R$13:$R$52,給与表!$B$13:$B$52,AH$2-$E108)+給与表!$L$10*(AH$2-給与表!$T$4+1),(SUMIFS(給与表!$S$13:$S$52,給与表!$B$13:$B$52,AH$2-$E108)+給与表!$M$10*(AH$2-給与表!$T$4+1))*AI108))),IF($I108=給与表!$J$12,AB108+給与表!$J$10*(AH$2-給与表!$T$4+1),IF($I108=給与表!$K$12,AB108+給与表!$K$10*(AH$2-給与表!$T$4+1),IF($I108=給与表!$L$12,AB108+給与表!$L$10*(AH$2-給与表!$T$4+1),(AB108/AC108+給与表!$M$10)*AI108)))))))))</f>
        <v/>
      </c>
      <c r="AI108" s="392"/>
      <c r="AJ108" s="357"/>
      <c r="AK108" s="357"/>
      <c r="AL108" s="357"/>
      <c r="AM108" s="227" t="str">
        <f t="shared" si="54"/>
        <v/>
      </c>
      <c r="AN108" s="224" t="str">
        <f>IF(給与表!$T$4&gt;AN$2,"",IF($H108&lt;AN$2,"",IF($E108&gt;AN$2,"",IF($E108=AN$2,IF($I108=給与表!$J$12,給与表!$J$13,IF($I108=給与表!$K$12,給与表!$K$13,IF($I108=給与表!$L$12,給与表!$L$13,給与表!$M$13*AO108))),IF($E108&lt;AN$2,IF(AH108="",IF($I108=給与表!$J$12,SUMIFS(給与表!$P$13:$P$52,給与表!$B$13:$B$52,AN$2-$E108)+給与表!$J$10*(AN$2-給与表!$T$4+1),IF($I108=給与表!$K$12,SUMIFS(給与表!$Q$13:$Q$52,給与表!$B$13:$B$52,AN$2-$E108)+給与表!$K$10*(AN$2-給与表!$T$4+1),IF($I108=給与表!$L$12,SUMIFS(給与表!$R$13:$R$52,給与表!$B$13:$B$52,AN$2-$E108)+給与表!$L$10*(AN$2-給与表!$T$4+1),(SUMIFS(給与表!$S$13:$S$52,給与表!$B$13:$B$52,AN$2-$E108)+給与表!$M$10*(AN$2-給与表!$T$4+1))*AO108))),IF($I108=給与表!$J$12,AH108+給与表!$J$10*(AN$2-給与表!$T$4+1),IF($I108=給与表!$K$12,AH108+給与表!$K$10*(AN$2-給与表!$T$4+1),IF($I108=給与表!$L$12,AH108+給与表!$L$10*(AN$2-給与表!$T$4+1),(AH108/AI108+給与表!$M$10)*AO108)))))))))</f>
        <v/>
      </c>
      <c r="AO108" s="392"/>
      <c r="AP108" s="357"/>
      <c r="AQ108" s="357"/>
      <c r="AR108" s="357"/>
      <c r="AS108" s="227" t="str">
        <f t="shared" si="55"/>
        <v/>
      </c>
      <c r="AT108" s="224" t="str">
        <f>IF(給与表!$T$4&gt;AT$2,"",IF($H108&lt;AT$2,"",IF($E108&gt;AT$2,"",IF($E108=AT$2,IF($I108=給与表!$J$12,給与表!$J$13,IF($I108=給与表!$K$12,給与表!$K$13,IF($I108=給与表!$L$12,給与表!$L$13,給与表!$M$13*AU108))),IF($E108&lt;AT$2,IF(AN108="",IF($I108=給与表!$J$12,SUMIFS(給与表!$P$13:$P$52,給与表!$B$13:$B$52,AT$2-$E108)+給与表!$J$10*(AT$2-給与表!$T$4+1),IF($I108=給与表!$K$12,SUMIFS(給与表!$Q$13:$Q$52,給与表!$B$13:$B$52,AT$2-$E108)+給与表!$K$10*(AT$2-給与表!$T$4+1),IF($I108=給与表!$L$12,SUMIFS(給与表!$R$13:$R$52,給与表!$B$13:$B$52,AT$2-$E108)+給与表!$L$10*(AT$2-給与表!$T$4+1),(SUMIFS(給与表!$S$13:$S$52,給与表!$B$13:$B$52,AT$2-$E108)+給与表!$M$10*(AT$2-給与表!$T$4+1))*AU108))),IF($I108=給与表!$J$12,AN108+給与表!$J$10*(AT$2-給与表!$T$4+1),IF($I108=給与表!$K$12,AN108+給与表!$K$10*(AT$2-給与表!$T$4+1),IF($I108=給与表!$L$12,AN108+給与表!$L$10*(AT$2-給与表!$T$4+1),(AN108/AO108+給与表!$M$10)*AU108)))))))))</f>
        <v/>
      </c>
      <c r="AU108" s="392"/>
      <c r="AV108" s="357"/>
      <c r="AW108" s="357"/>
      <c r="AX108" s="357"/>
      <c r="AY108" s="227" t="str">
        <f t="shared" si="56"/>
        <v/>
      </c>
      <c r="AZ108" s="224" t="str">
        <f>IF(給与表!$T$4&gt;AZ$2,"",IF($H108&lt;AZ$2,"",IF($E108&gt;AZ$2,"",IF($E108=AZ$2,IF($I108=給与表!$J$12,給与表!$J$13,IF($I108=給与表!$K$12,給与表!$K$13,IF($I108=給与表!$L$12,給与表!$L$13,給与表!$M$13*BA108))),IF($E108&lt;AZ$2,IF(AT108="",IF($I108=給与表!$J$12,SUMIFS(給与表!$P$13:$P$52,給与表!$B$13:$B$52,AZ$2-$E108)+給与表!$J$10*(AZ$2-給与表!$T$4+1),IF($I108=給与表!$K$12,SUMIFS(給与表!$Q$13:$Q$52,給与表!$B$13:$B$52,AZ$2-$E108)+給与表!$K$10*(AZ$2-給与表!$T$4+1),IF($I108=給与表!$L$12,SUMIFS(給与表!$R$13:$R$52,給与表!$B$13:$B$52,AZ$2-$E108)+給与表!$L$10*(AZ$2-給与表!$T$4+1),(SUMIFS(給与表!$S$13:$S$52,給与表!$B$13:$B$52,AZ$2-$E108)+給与表!$M$10*(AZ$2-給与表!$T$4+1))*BA108))),IF($I108=給与表!$J$12,AT108+給与表!$J$10*(AZ$2-給与表!$T$4+1),IF($I108=給与表!$K$12,AT108+給与表!$K$10*(AZ$2-給与表!$T$4+1),IF($I108=給与表!$L$12,AT108+給与表!$L$10*(AZ$2-給与表!$T$4+1),(AT108/AU108+給与表!$M$10)*BA108)))))))))</f>
        <v/>
      </c>
      <c r="BA108" s="392"/>
      <c r="BB108" s="357"/>
      <c r="BC108" s="357"/>
      <c r="BD108" s="357"/>
      <c r="BE108" s="227" t="str">
        <f t="shared" si="57"/>
        <v/>
      </c>
      <c r="BF108" s="224" t="str">
        <f>IF(給与表!$T$4&gt;BF$2,"",IF($H108&lt;BF$2,"",IF($E108&gt;BF$2,"",IF($E108=BF$2,IF($I108=給与表!$J$12,給与表!$J$13,IF($I108=給与表!$K$12,給与表!$K$13,IF($I108=給与表!$L$12,給与表!$L$13,給与表!$M$13*BG108))),IF($E108&lt;BF$2,IF(AZ108="",IF($I108=給与表!$J$12,SUMIFS(給与表!$P$13:$P$52,給与表!$B$13:$B$52,BF$2-$E108)+給与表!$J$10*(BF$2-給与表!$T$4+1),IF($I108=給与表!$K$12,SUMIFS(給与表!$Q$13:$Q$52,給与表!$B$13:$B$52,BF$2-$E108)+給与表!$K$10*(BF$2-給与表!$T$4+1),IF($I108=給与表!$L$12,SUMIFS(給与表!$R$13:$R$52,給与表!$B$13:$B$52,BF$2-$E108)+給与表!$L$10*(BF$2-給与表!$T$4+1),(SUMIFS(給与表!$S$13:$S$52,給与表!$B$13:$B$52,BF$2-$E108)+給与表!$M$10*(BF$2-給与表!$T$4+1))*BG108))),IF($I108=給与表!$J$12,AZ108+給与表!$J$10*(BF$2-給与表!$T$4+1),IF($I108=給与表!$K$12,AZ108+給与表!$K$10*(BF$2-給与表!$T$4+1),IF($I108=給与表!$L$12,AZ108+給与表!$L$10*(BF$2-給与表!$T$4+1),(AZ108/BA108+給与表!$M$10)*BG108)))))))))</f>
        <v/>
      </c>
      <c r="BG108" s="392"/>
      <c r="BH108" s="357"/>
      <c r="BI108" s="357"/>
      <c r="BJ108" s="357"/>
      <c r="BK108" s="227" t="str">
        <f t="shared" si="58"/>
        <v/>
      </c>
      <c r="BL108" s="224" t="str">
        <f>IF(給与表!$T$4&gt;BL$2,"",IF($H108&lt;BL$2,"",IF($E108&gt;BL$2,"",IF($E108=BL$2,IF($I108=給与表!$J$12,給与表!$J$13,IF($I108=給与表!$K$12,給与表!$K$13,IF($I108=給与表!$L$12,給与表!$L$13,給与表!$M$13*BM108))),IF($E108&lt;BL$2,IF(BF108="",IF($I108=給与表!$J$12,SUMIFS(給与表!$P$13:$P$52,給与表!$B$13:$B$52,BL$2-$E108)+給与表!$J$10*(BL$2-給与表!$T$4+1),IF($I108=給与表!$K$12,SUMIFS(給与表!$Q$13:$Q$52,給与表!$B$13:$B$52,BL$2-$E108)+給与表!$K$10*(BL$2-給与表!$T$4+1),IF($I108=給与表!$L$12,SUMIFS(給与表!$R$13:$R$52,給与表!$B$13:$B$52,BL$2-$E108)+給与表!$L$10*(BL$2-給与表!$T$4+1),(SUMIFS(給与表!$S$13:$S$52,給与表!$B$13:$B$52,BL$2-$E108)+給与表!$M$10*(BL$2-給与表!$T$4+1))*BM108))),IF($I108=給与表!$J$12,BF108+給与表!$J$10*(BL$2-給与表!$T$4+1),IF($I108=給与表!$K$12,BF108+給与表!$K$10*(BL$2-給与表!$T$4+1),IF($I108=給与表!$L$12,BF108+給与表!$L$10*(BL$2-給与表!$T$4+1),(BF108/BG108+給与表!$M$10)*BM108)))))))))</f>
        <v/>
      </c>
      <c r="BM108" s="392"/>
      <c r="BN108" s="357"/>
      <c r="BO108" s="357"/>
      <c r="BP108" s="357"/>
      <c r="BQ108" s="227" t="str">
        <f t="shared" si="59"/>
        <v/>
      </c>
    </row>
    <row r="109" spans="1:69">
      <c r="A109" s="20">
        <f t="shared" ref="A109" si="61">A108+1</f>
        <v>104</v>
      </c>
      <c r="B109" s="359"/>
      <c r="C109" s="359"/>
      <c r="D109" s="359"/>
      <c r="E109" s="430" t="str">
        <f t="shared" si="47"/>
        <v/>
      </c>
      <c r="F109" s="359"/>
      <c r="G109" s="359"/>
      <c r="H109" s="430" t="str">
        <f t="shared" si="48"/>
        <v/>
      </c>
      <c r="I109" s="361"/>
      <c r="J109" s="224" t="str">
        <f>IF(給与表!$T$4&gt;J$2,"",IF($H109&lt;J$2,"",IF($E109&gt;J$2,"",IF($E109=J$2,IF($I109=給与表!$J$12,給与表!$J$13,IF($I109=給与表!$K$12,給与表!$K$13,IF($I109=給与表!$L$12,給与表!$L$13,給与表!$M$13*K109))),IF($E109&lt;J$2,IF($I109=給与表!$J$12,SUMIFS(給与表!$P$13:$P$52,給与表!$B$13:$B$52,J$2-$E109)+給与表!$J$10*(J$2-給与表!$T$4+1),IF($I109=給与表!$K$12,SUMIFS(給与表!$Q$13:$Q$52,給与表!$B$13:$B$52,J$2-$E109)+給与表!$K$10*(J$2-給与表!$T$4+1),IF($I109=給与表!$L$12,SUMIFS(給与表!$R$13:$R$52,給与表!$B$13:$B$52,J$2-$E109)+給与表!$L$10*(J$2-給与表!$T$4+1),(SUMIFS(給与表!$S$13:$S$52,給与表!$B$13:$B$52,J$2-$E109)+給与表!$M$10*(J$2-給与表!$T$4+1))*K109))))))))</f>
        <v/>
      </c>
      <c r="K109" s="392"/>
      <c r="L109" s="357"/>
      <c r="M109" s="357"/>
      <c r="N109" s="357"/>
      <c r="O109" s="227" t="str">
        <f t="shared" si="50"/>
        <v/>
      </c>
      <c r="P109" s="224" t="str">
        <f>IF(給与表!$T$4&gt;P$2,"",IF($H109&lt;P$2,"",IF($E109&gt;P$2,"",IF($E109=P$2,IF($I109=給与表!$J$12,給与表!$J$13,IF($I109=給与表!$K$12,給与表!$K$13,IF($I109=給与表!$L$12,給与表!$L$13,給与表!$M$13*Q109))),IF($E109&lt;P$2,IF(J109="",IF($I109=給与表!$J$12,SUMIFS(給与表!$P$13:$P$52,給与表!$B$13:$B$52,P$2-$E109)+給与表!$J$10*(P$2-給与表!$T$4+1),IF($I109=給与表!$K$12,SUMIFS(給与表!$Q$13:$Q$52,給与表!$B$13:$B$52,P$2-$E109)+給与表!$K$10*(P$2-給与表!$T$4+1),IF($I109=給与表!$L$12,SUMIFS(給与表!$R$13:$R$52,給与表!$B$13:$B$52,P$2-$E109)+給与表!$L$10*(P$2-給与表!$T$4+1),(SUMIFS(給与表!$S$13:$S$52,給与表!$B$13:$B$52,P$2-$E109)+給与表!$M$10*(P$2-給与表!$T$4+1))*Q109))),IF($I109=給与表!$J$12,J109+給与表!$J$10*(P$2-給与表!$T$4+1),IF($I109=給与表!$K$12,J109+給与表!$K$10*(P$2-給与表!$T$4+1),IF($I109=給与表!$L$12,J109+給与表!$L$10*(P$2-給与表!$T$4+1),(J109/K109+給与表!$M$10)*Q109)))))))))</f>
        <v/>
      </c>
      <c r="Q109" s="392"/>
      <c r="R109" s="357"/>
      <c r="S109" s="357"/>
      <c r="T109" s="357"/>
      <c r="U109" s="227" t="str">
        <f t="shared" si="51"/>
        <v/>
      </c>
      <c r="V109" s="224" t="str">
        <f>IF(給与表!$T$4&gt;V$2,"",IF($H109&lt;V$2,"",IF($E109&gt;V$2,"",IF($E109=V$2,IF($I109=給与表!$J$12,給与表!$J$13,IF($I109=給与表!$K$12,給与表!$K$13,IF($I109=給与表!$L$12,給与表!$L$13,給与表!$M$13*W109))),IF($E109&lt;V$2,IF(P109="",IF($I109=給与表!$J$12,SUMIFS(給与表!$P$13:$P$52,給与表!$B$13:$B$52,V$2-$E109)+給与表!$J$10*(V$2-給与表!$T$4+1),IF($I109=給与表!$K$12,SUMIFS(給与表!$Q$13:$Q$52,給与表!$B$13:$B$52,V$2-$E109)+給与表!$K$10*(V$2-給与表!$T$4+1),IF($I109=給与表!$L$12,SUMIFS(給与表!$R$13:$R$52,給与表!$B$13:$B$52,V$2-$E109)+給与表!$L$10*(V$2-給与表!$T$4+1),(SUMIFS(給与表!$S$13:$S$52,給与表!$B$13:$B$52,V$2-$E109)+給与表!$M$10*(V$2-給与表!$T$4+1))*W109))),IF($I109=給与表!$J$12,P109+給与表!$J$10*(V$2-給与表!$T$4+1),IF($I109=給与表!$K$12,P109+給与表!$K$10*(V$2-給与表!$T$4+1),IF($I109=給与表!$L$12,P109+給与表!$L$10*(V$2-給与表!$T$4+1),(P109/Q109+給与表!$M$10)*W109)))))))))</f>
        <v/>
      </c>
      <c r="W109" s="392"/>
      <c r="X109" s="357"/>
      <c r="Y109" s="357"/>
      <c r="Z109" s="357"/>
      <c r="AA109" s="227" t="str">
        <f t="shared" si="52"/>
        <v/>
      </c>
      <c r="AB109" s="224" t="str">
        <f>IF(給与表!$T$4&gt;AB$2,"",IF($H109&lt;AB$2,"",IF($E109&gt;AB$2,"",IF($E109=AB$2,IF($I109=給与表!$J$12,給与表!$J$13,IF($I109=給与表!$K$12,給与表!$K$13,IF($I109=給与表!$L$12,給与表!$L$13,給与表!$M$13*AC109))),IF($E109&lt;AB$2,IF(V109="",IF($I109=給与表!$J$12,SUMIFS(給与表!$P$13:$P$52,給与表!$B$13:$B$52,AB$2-$E109)+給与表!$J$10*(AB$2-給与表!$T$4+1),IF($I109=給与表!$K$12,SUMIFS(給与表!$Q$13:$Q$52,給与表!$B$13:$B$52,AB$2-$E109)+給与表!$K$10*(AB$2-給与表!$T$4+1),IF($I109=給与表!$L$12,SUMIFS(給与表!$R$13:$R$52,給与表!$B$13:$B$52,AB$2-$E109)+給与表!$L$10*(AB$2-給与表!$T$4+1),(SUMIFS(給与表!$S$13:$S$52,給与表!$B$13:$B$52,AB$2-$E109)+給与表!$M$10*(AB$2-給与表!$T$4+1))*AC109))),IF($I109=給与表!$J$12,V109+給与表!$J$10*(AB$2-給与表!$T$4+1),IF($I109=給与表!$K$12,V109+給与表!$K$10*(AB$2-給与表!$T$4+1),IF($I109=給与表!$L$12,V109+給与表!$L$10*(AB$2-給与表!$T$4+1),(V109/W109+給与表!$M$10)*AC109)))))))))</f>
        <v/>
      </c>
      <c r="AC109" s="392"/>
      <c r="AD109" s="357"/>
      <c r="AE109" s="357"/>
      <c r="AF109" s="357"/>
      <c r="AG109" s="227" t="str">
        <f t="shared" si="53"/>
        <v/>
      </c>
      <c r="AH109" s="224" t="str">
        <f>IF(給与表!$T$4&gt;AH$2,"",IF($H109&lt;AH$2,"",IF($E109&gt;AH$2,"",IF($E109=AH$2,IF($I109=給与表!$J$12,給与表!$J$13,IF($I109=給与表!$K$12,給与表!$K$13,IF($I109=給与表!$L$12,給与表!$L$13,給与表!$M$13*AI109))),IF($E109&lt;AH$2,IF(AB109="",IF($I109=給与表!$J$12,SUMIFS(給与表!$P$13:$P$52,給与表!$B$13:$B$52,AH$2-$E109)+給与表!$J$10*(AH$2-給与表!$T$4+1),IF($I109=給与表!$K$12,SUMIFS(給与表!$Q$13:$Q$52,給与表!$B$13:$B$52,AH$2-$E109)+給与表!$K$10*(AH$2-給与表!$T$4+1),IF($I109=給与表!$L$12,SUMIFS(給与表!$R$13:$R$52,給与表!$B$13:$B$52,AH$2-$E109)+給与表!$L$10*(AH$2-給与表!$T$4+1),(SUMIFS(給与表!$S$13:$S$52,給与表!$B$13:$B$52,AH$2-$E109)+給与表!$M$10*(AH$2-給与表!$T$4+1))*AI109))),IF($I109=給与表!$J$12,AB109+給与表!$J$10*(AH$2-給与表!$T$4+1),IF($I109=給与表!$K$12,AB109+給与表!$K$10*(AH$2-給与表!$T$4+1),IF($I109=給与表!$L$12,AB109+給与表!$L$10*(AH$2-給与表!$T$4+1),(AB109/AC109+給与表!$M$10)*AI109)))))))))</f>
        <v/>
      </c>
      <c r="AI109" s="392"/>
      <c r="AJ109" s="357"/>
      <c r="AK109" s="357"/>
      <c r="AL109" s="357"/>
      <c r="AM109" s="227" t="str">
        <f t="shared" si="54"/>
        <v/>
      </c>
      <c r="AN109" s="224" t="str">
        <f>IF(給与表!$T$4&gt;AN$2,"",IF($H109&lt;AN$2,"",IF($E109&gt;AN$2,"",IF($E109=AN$2,IF($I109=給与表!$J$12,給与表!$J$13,IF($I109=給与表!$K$12,給与表!$K$13,IF($I109=給与表!$L$12,給与表!$L$13,給与表!$M$13*AO109))),IF($E109&lt;AN$2,IF(AH109="",IF($I109=給与表!$J$12,SUMIFS(給与表!$P$13:$P$52,給与表!$B$13:$B$52,AN$2-$E109)+給与表!$J$10*(AN$2-給与表!$T$4+1),IF($I109=給与表!$K$12,SUMIFS(給与表!$Q$13:$Q$52,給与表!$B$13:$B$52,AN$2-$E109)+給与表!$K$10*(AN$2-給与表!$T$4+1),IF($I109=給与表!$L$12,SUMIFS(給与表!$R$13:$R$52,給与表!$B$13:$B$52,AN$2-$E109)+給与表!$L$10*(AN$2-給与表!$T$4+1),(SUMIFS(給与表!$S$13:$S$52,給与表!$B$13:$B$52,AN$2-$E109)+給与表!$M$10*(AN$2-給与表!$T$4+1))*AO109))),IF($I109=給与表!$J$12,AH109+給与表!$J$10*(AN$2-給与表!$T$4+1),IF($I109=給与表!$K$12,AH109+給与表!$K$10*(AN$2-給与表!$T$4+1),IF($I109=給与表!$L$12,AH109+給与表!$L$10*(AN$2-給与表!$T$4+1),(AH109/AI109+給与表!$M$10)*AO109)))))))))</f>
        <v/>
      </c>
      <c r="AO109" s="392"/>
      <c r="AP109" s="357"/>
      <c r="AQ109" s="357"/>
      <c r="AR109" s="357"/>
      <c r="AS109" s="227" t="str">
        <f t="shared" si="55"/>
        <v/>
      </c>
      <c r="AT109" s="224" t="str">
        <f>IF(給与表!$T$4&gt;AT$2,"",IF($H109&lt;AT$2,"",IF($E109&gt;AT$2,"",IF($E109=AT$2,IF($I109=給与表!$J$12,給与表!$J$13,IF($I109=給与表!$K$12,給与表!$K$13,IF($I109=給与表!$L$12,給与表!$L$13,給与表!$M$13*AU109))),IF($E109&lt;AT$2,IF(AN109="",IF($I109=給与表!$J$12,SUMIFS(給与表!$P$13:$P$52,給与表!$B$13:$B$52,AT$2-$E109)+給与表!$J$10*(AT$2-給与表!$T$4+1),IF($I109=給与表!$K$12,SUMIFS(給与表!$Q$13:$Q$52,給与表!$B$13:$B$52,AT$2-$E109)+給与表!$K$10*(AT$2-給与表!$T$4+1),IF($I109=給与表!$L$12,SUMIFS(給与表!$R$13:$R$52,給与表!$B$13:$B$52,AT$2-$E109)+給与表!$L$10*(AT$2-給与表!$T$4+1),(SUMIFS(給与表!$S$13:$S$52,給与表!$B$13:$B$52,AT$2-$E109)+給与表!$M$10*(AT$2-給与表!$T$4+1))*AU109))),IF($I109=給与表!$J$12,AN109+給与表!$J$10*(AT$2-給与表!$T$4+1),IF($I109=給与表!$K$12,AN109+給与表!$K$10*(AT$2-給与表!$T$4+1),IF($I109=給与表!$L$12,AN109+給与表!$L$10*(AT$2-給与表!$T$4+1),(AN109/AO109+給与表!$M$10)*AU109)))))))))</f>
        <v/>
      </c>
      <c r="AU109" s="392"/>
      <c r="AV109" s="357"/>
      <c r="AW109" s="357"/>
      <c r="AX109" s="357"/>
      <c r="AY109" s="227" t="str">
        <f t="shared" si="56"/>
        <v/>
      </c>
      <c r="AZ109" s="224" t="str">
        <f>IF(給与表!$T$4&gt;AZ$2,"",IF($H109&lt;AZ$2,"",IF($E109&gt;AZ$2,"",IF($E109=AZ$2,IF($I109=給与表!$J$12,給与表!$J$13,IF($I109=給与表!$K$12,給与表!$K$13,IF($I109=給与表!$L$12,給与表!$L$13,給与表!$M$13*BA109))),IF($E109&lt;AZ$2,IF(AT109="",IF($I109=給与表!$J$12,SUMIFS(給与表!$P$13:$P$52,給与表!$B$13:$B$52,AZ$2-$E109)+給与表!$J$10*(AZ$2-給与表!$T$4+1),IF($I109=給与表!$K$12,SUMIFS(給与表!$Q$13:$Q$52,給与表!$B$13:$B$52,AZ$2-$E109)+給与表!$K$10*(AZ$2-給与表!$T$4+1),IF($I109=給与表!$L$12,SUMIFS(給与表!$R$13:$R$52,給与表!$B$13:$B$52,AZ$2-$E109)+給与表!$L$10*(AZ$2-給与表!$T$4+1),(SUMIFS(給与表!$S$13:$S$52,給与表!$B$13:$B$52,AZ$2-$E109)+給与表!$M$10*(AZ$2-給与表!$T$4+1))*BA109))),IF($I109=給与表!$J$12,AT109+給与表!$J$10*(AZ$2-給与表!$T$4+1),IF($I109=給与表!$K$12,AT109+給与表!$K$10*(AZ$2-給与表!$T$4+1),IF($I109=給与表!$L$12,AT109+給与表!$L$10*(AZ$2-給与表!$T$4+1),(AT109/AU109+給与表!$M$10)*BA109)))))))))</f>
        <v/>
      </c>
      <c r="BA109" s="392"/>
      <c r="BB109" s="357"/>
      <c r="BC109" s="357"/>
      <c r="BD109" s="357"/>
      <c r="BE109" s="227" t="str">
        <f t="shared" si="57"/>
        <v/>
      </c>
      <c r="BF109" s="224" t="str">
        <f>IF(給与表!$T$4&gt;BF$2,"",IF($H109&lt;BF$2,"",IF($E109&gt;BF$2,"",IF($E109=BF$2,IF($I109=給与表!$J$12,給与表!$J$13,IF($I109=給与表!$K$12,給与表!$K$13,IF($I109=給与表!$L$12,給与表!$L$13,給与表!$M$13*BG109))),IF($E109&lt;BF$2,IF(AZ109="",IF($I109=給与表!$J$12,SUMIFS(給与表!$P$13:$P$52,給与表!$B$13:$B$52,BF$2-$E109)+給与表!$J$10*(BF$2-給与表!$T$4+1),IF($I109=給与表!$K$12,SUMIFS(給与表!$Q$13:$Q$52,給与表!$B$13:$B$52,BF$2-$E109)+給与表!$K$10*(BF$2-給与表!$T$4+1),IF($I109=給与表!$L$12,SUMIFS(給与表!$R$13:$R$52,給与表!$B$13:$B$52,BF$2-$E109)+給与表!$L$10*(BF$2-給与表!$T$4+1),(SUMIFS(給与表!$S$13:$S$52,給与表!$B$13:$B$52,BF$2-$E109)+給与表!$M$10*(BF$2-給与表!$T$4+1))*BG109))),IF($I109=給与表!$J$12,AZ109+給与表!$J$10*(BF$2-給与表!$T$4+1),IF($I109=給与表!$K$12,AZ109+給与表!$K$10*(BF$2-給与表!$T$4+1),IF($I109=給与表!$L$12,AZ109+給与表!$L$10*(BF$2-給与表!$T$4+1),(AZ109/BA109+給与表!$M$10)*BG109)))))))))</f>
        <v/>
      </c>
      <c r="BG109" s="392"/>
      <c r="BH109" s="357"/>
      <c r="BI109" s="357"/>
      <c r="BJ109" s="357"/>
      <c r="BK109" s="227" t="str">
        <f t="shared" si="58"/>
        <v/>
      </c>
      <c r="BL109" s="224" t="str">
        <f>IF(給与表!$T$4&gt;BL$2,"",IF($H109&lt;BL$2,"",IF($E109&gt;BL$2,"",IF($E109=BL$2,IF($I109=給与表!$J$12,給与表!$J$13,IF($I109=給与表!$K$12,給与表!$K$13,IF($I109=給与表!$L$12,給与表!$L$13,給与表!$M$13*BM109))),IF($E109&lt;BL$2,IF(BF109="",IF($I109=給与表!$J$12,SUMIFS(給与表!$P$13:$P$52,給与表!$B$13:$B$52,BL$2-$E109)+給与表!$J$10*(BL$2-給与表!$T$4+1),IF($I109=給与表!$K$12,SUMIFS(給与表!$Q$13:$Q$52,給与表!$B$13:$B$52,BL$2-$E109)+給与表!$K$10*(BL$2-給与表!$T$4+1),IF($I109=給与表!$L$12,SUMIFS(給与表!$R$13:$R$52,給与表!$B$13:$B$52,BL$2-$E109)+給与表!$L$10*(BL$2-給与表!$T$4+1),(SUMIFS(給与表!$S$13:$S$52,給与表!$B$13:$B$52,BL$2-$E109)+給与表!$M$10*(BL$2-給与表!$T$4+1))*BM109))),IF($I109=給与表!$J$12,BF109+給与表!$J$10*(BL$2-給与表!$T$4+1),IF($I109=給与表!$K$12,BF109+給与表!$K$10*(BL$2-給与表!$T$4+1),IF($I109=給与表!$L$12,BF109+給与表!$L$10*(BL$2-給与表!$T$4+1),(BF109/BG109+給与表!$M$10)*BM109)))))))))</f>
        <v/>
      </c>
      <c r="BM109" s="392"/>
      <c r="BN109" s="357"/>
      <c r="BO109" s="357"/>
      <c r="BP109" s="357"/>
      <c r="BQ109" s="227" t="str">
        <f t="shared" si="59"/>
        <v/>
      </c>
    </row>
    <row r="110" spans="1:69">
      <c r="A110" s="20">
        <f t="shared" ref="A110" si="62">A109+1</f>
        <v>105</v>
      </c>
      <c r="B110" s="359"/>
      <c r="C110" s="359"/>
      <c r="D110" s="359"/>
      <c r="E110" s="430" t="str">
        <f t="shared" si="47"/>
        <v/>
      </c>
      <c r="F110" s="359"/>
      <c r="G110" s="359"/>
      <c r="H110" s="430" t="str">
        <f t="shared" si="48"/>
        <v/>
      </c>
      <c r="I110" s="361"/>
      <c r="J110" s="224" t="str">
        <f>IF(給与表!$T$4&gt;J$2,"",IF($H110&lt;J$2,"",IF($E110&gt;J$2,"",IF($E110=J$2,IF($I110=給与表!$J$12,給与表!$J$13,IF($I110=給与表!$K$12,給与表!$K$13,IF($I110=給与表!$L$12,給与表!$L$13,給与表!$M$13*K110))),IF($E110&lt;J$2,IF($I110=給与表!$J$12,SUMIFS(給与表!$P$13:$P$52,給与表!$B$13:$B$52,J$2-$E110)+給与表!$J$10*(J$2-給与表!$T$4+1),IF($I110=給与表!$K$12,SUMIFS(給与表!$Q$13:$Q$52,給与表!$B$13:$B$52,J$2-$E110)+給与表!$K$10*(J$2-給与表!$T$4+1),IF($I110=給与表!$L$12,SUMIFS(給与表!$R$13:$R$52,給与表!$B$13:$B$52,J$2-$E110)+給与表!$L$10*(J$2-給与表!$T$4+1),(SUMIFS(給与表!$S$13:$S$52,給与表!$B$13:$B$52,J$2-$E110)+給与表!$M$10*(J$2-給与表!$T$4+1))*K110))))))))</f>
        <v/>
      </c>
      <c r="K110" s="392"/>
      <c r="L110" s="357"/>
      <c r="M110" s="357"/>
      <c r="N110" s="357"/>
      <c r="O110" s="227" t="str">
        <f t="shared" si="50"/>
        <v/>
      </c>
      <c r="P110" s="224" t="str">
        <f>IF(給与表!$T$4&gt;P$2,"",IF($H110&lt;P$2,"",IF($E110&gt;P$2,"",IF($E110=P$2,IF($I110=給与表!$J$12,給与表!$J$13,IF($I110=給与表!$K$12,給与表!$K$13,IF($I110=給与表!$L$12,給与表!$L$13,給与表!$M$13*Q110))),IF($E110&lt;P$2,IF(J110="",IF($I110=給与表!$J$12,SUMIFS(給与表!$P$13:$P$52,給与表!$B$13:$B$52,P$2-$E110)+給与表!$J$10*(P$2-給与表!$T$4+1),IF($I110=給与表!$K$12,SUMIFS(給与表!$Q$13:$Q$52,給与表!$B$13:$B$52,P$2-$E110)+給与表!$K$10*(P$2-給与表!$T$4+1),IF($I110=給与表!$L$12,SUMIFS(給与表!$R$13:$R$52,給与表!$B$13:$B$52,P$2-$E110)+給与表!$L$10*(P$2-給与表!$T$4+1),(SUMIFS(給与表!$S$13:$S$52,給与表!$B$13:$B$52,P$2-$E110)+給与表!$M$10*(P$2-給与表!$T$4+1))*Q110))),IF($I110=給与表!$J$12,J110+給与表!$J$10*(P$2-給与表!$T$4+1),IF($I110=給与表!$K$12,J110+給与表!$K$10*(P$2-給与表!$T$4+1),IF($I110=給与表!$L$12,J110+給与表!$L$10*(P$2-給与表!$T$4+1),(J110/K110+給与表!$M$10)*Q110)))))))))</f>
        <v/>
      </c>
      <c r="Q110" s="392"/>
      <c r="R110" s="357"/>
      <c r="S110" s="357"/>
      <c r="T110" s="357"/>
      <c r="U110" s="227" t="str">
        <f t="shared" si="51"/>
        <v/>
      </c>
      <c r="V110" s="224" t="str">
        <f>IF(給与表!$T$4&gt;V$2,"",IF($H110&lt;V$2,"",IF($E110&gt;V$2,"",IF($E110=V$2,IF($I110=給与表!$J$12,給与表!$J$13,IF($I110=給与表!$K$12,給与表!$K$13,IF($I110=給与表!$L$12,給与表!$L$13,給与表!$M$13*W110))),IF($E110&lt;V$2,IF(P110="",IF($I110=給与表!$J$12,SUMIFS(給与表!$P$13:$P$52,給与表!$B$13:$B$52,V$2-$E110)+給与表!$J$10*(V$2-給与表!$T$4+1),IF($I110=給与表!$K$12,SUMIFS(給与表!$Q$13:$Q$52,給与表!$B$13:$B$52,V$2-$E110)+給与表!$K$10*(V$2-給与表!$T$4+1),IF($I110=給与表!$L$12,SUMIFS(給与表!$R$13:$R$52,給与表!$B$13:$B$52,V$2-$E110)+給与表!$L$10*(V$2-給与表!$T$4+1),(SUMIFS(給与表!$S$13:$S$52,給与表!$B$13:$B$52,V$2-$E110)+給与表!$M$10*(V$2-給与表!$T$4+1))*W110))),IF($I110=給与表!$J$12,P110+給与表!$J$10*(V$2-給与表!$T$4+1),IF($I110=給与表!$K$12,P110+給与表!$K$10*(V$2-給与表!$T$4+1),IF($I110=給与表!$L$12,P110+給与表!$L$10*(V$2-給与表!$T$4+1),(P110/Q110+給与表!$M$10)*W110)))))))))</f>
        <v/>
      </c>
      <c r="W110" s="392"/>
      <c r="X110" s="357"/>
      <c r="Y110" s="357"/>
      <c r="Z110" s="357"/>
      <c r="AA110" s="227" t="str">
        <f t="shared" si="52"/>
        <v/>
      </c>
      <c r="AB110" s="224" t="str">
        <f>IF(給与表!$T$4&gt;AB$2,"",IF($H110&lt;AB$2,"",IF($E110&gt;AB$2,"",IF($E110=AB$2,IF($I110=給与表!$J$12,給与表!$J$13,IF($I110=給与表!$K$12,給与表!$K$13,IF($I110=給与表!$L$12,給与表!$L$13,給与表!$M$13*AC110))),IF($E110&lt;AB$2,IF(V110="",IF($I110=給与表!$J$12,SUMIFS(給与表!$P$13:$P$52,給与表!$B$13:$B$52,AB$2-$E110)+給与表!$J$10*(AB$2-給与表!$T$4+1),IF($I110=給与表!$K$12,SUMIFS(給与表!$Q$13:$Q$52,給与表!$B$13:$B$52,AB$2-$E110)+給与表!$K$10*(AB$2-給与表!$T$4+1),IF($I110=給与表!$L$12,SUMIFS(給与表!$R$13:$R$52,給与表!$B$13:$B$52,AB$2-$E110)+給与表!$L$10*(AB$2-給与表!$T$4+1),(SUMIFS(給与表!$S$13:$S$52,給与表!$B$13:$B$52,AB$2-$E110)+給与表!$M$10*(AB$2-給与表!$T$4+1))*AC110))),IF($I110=給与表!$J$12,V110+給与表!$J$10*(AB$2-給与表!$T$4+1),IF($I110=給与表!$K$12,V110+給与表!$K$10*(AB$2-給与表!$T$4+1),IF($I110=給与表!$L$12,V110+給与表!$L$10*(AB$2-給与表!$T$4+1),(V110/W110+給与表!$M$10)*AC110)))))))))</f>
        <v/>
      </c>
      <c r="AC110" s="392"/>
      <c r="AD110" s="357"/>
      <c r="AE110" s="357"/>
      <c r="AF110" s="357"/>
      <c r="AG110" s="227" t="str">
        <f t="shared" si="53"/>
        <v/>
      </c>
      <c r="AH110" s="224" t="str">
        <f>IF(給与表!$T$4&gt;AH$2,"",IF($H110&lt;AH$2,"",IF($E110&gt;AH$2,"",IF($E110=AH$2,IF($I110=給与表!$J$12,給与表!$J$13,IF($I110=給与表!$K$12,給与表!$K$13,IF($I110=給与表!$L$12,給与表!$L$13,給与表!$M$13*AI110))),IF($E110&lt;AH$2,IF(AB110="",IF($I110=給与表!$J$12,SUMIFS(給与表!$P$13:$P$52,給与表!$B$13:$B$52,AH$2-$E110)+給与表!$J$10*(AH$2-給与表!$T$4+1),IF($I110=給与表!$K$12,SUMIFS(給与表!$Q$13:$Q$52,給与表!$B$13:$B$52,AH$2-$E110)+給与表!$K$10*(AH$2-給与表!$T$4+1),IF($I110=給与表!$L$12,SUMIFS(給与表!$R$13:$R$52,給与表!$B$13:$B$52,AH$2-$E110)+給与表!$L$10*(AH$2-給与表!$T$4+1),(SUMIFS(給与表!$S$13:$S$52,給与表!$B$13:$B$52,AH$2-$E110)+給与表!$M$10*(AH$2-給与表!$T$4+1))*AI110))),IF($I110=給与表!$J$12,AB110+給与表!$J$10*(AH$2-給与表!$T$4+1),IF($I110=給与表!$K$12,AB110+給与表!$K$10*(AH$2-給与表!$T$4+1),IF($I110=給与表!$L$12,AB110+給与表!$L$10*(AH$2-給与表!$T$4+1),(AB110/AC110+給与表!$M$10)*AI110)))))))))</f>
        <v/>
      </c>
      <c r="AI110" s="392"/>
      <c r="AJ110" s="357"/>
      <c r="AK110" s="357"/>
      <c r="AL110" s="357"/>
      <c r="AM110" s="227" t="str">
        <f t="shared" si="54"/>
        <v/>
      </c>
      <c r="AN110" s="224" t="str">
        <f>IF(給与表!$T$4&gt;AN$2,"",IF($H110&lt;AN$2,"",IF($E110&gt;AN$2,"",IF($E110=AN$2,IF($I110=給与表!$J$12,給与表!$J$13,IF($I110=給与表!$K$12,給与表!$K$13,IF($I110=給与表!$L$12,給与表!$L$13,給与表!$M$13*AO110))),IF($E110&lt;AN$2,IF(AH110="",IF($I110=給与表!$J$12,SUMIFS(給与表!$P$13:$P$52,給与表!$B$13:$B$52,AN$2-$E110)+給与表!$J$10*(AN$2-給与表!$T$4+1),IF($I110=給与表!$K$12,SUMIFS(給与表!$Q$13:$Q$52,給与表!$B$13:$B$52,AN$2-$E110)+給与表!$K$10*(AN$2-給与表!$T$4+1),IF($I110=給与表!$L$12,SUMIFS(給与表!$R$13:$R$52,給与表!$B$13:$B$52,AN$2-$E110)+給与表!$L$10*(AN$2-給与表!$T$4+1),(SUMIFS(給与表!$S$13:$S$52,給与表!$B$13:$B$52,AN$2-$E110)+給与表!$M$10*(AN$2-給与表!$T$4+1))*AO110))),IF($I110=給与表!$J$12,AH110+給与表!$J$10*(AN$2-給与表!$T$4+1),IF($I110=給与表!$K$12,AH110+給与表!$K$10*(AN$2-給与表!$T$4+1),IF($I110=給与表!$L$12,AH110+給与表!$L$10*(AN$2-給与表!$T$4+1),(AH110/AI110+給与表!$M$10)*AO110)))))))))</f>
        <v/>
      </c>
      <c r="AO110" s="392"/>
      <c r="AP110" s="357"/>
      <c r="AQ110" s="357"/>
      <c r="AR110" s="357"/>
      <c r="AS110" s="227" t="str">
        <f t="shared" si="55"/>
        <v/>
      </c>
      <c r="AT110" s="224" t="str">
        <f>IF(給与表!$T$4&gt;AT$2,"",IF($H110&lt;AT$2,"",IF($E110&gt;AT$2,"",IF($E110=AT$2,IF($I110=給与表!$J$12,給与表!$J$13,IF($I110=給与表!$K$12,給与表!$K$13,IF($I110=給与表!$L$12,給与表!$L$13,給与表!$M$13*AU110))),IF($E110&lt;AT$2,IF(AN110="",IF($I110=給与表!$J$12,SUMIFS(給与表!$P$13:$P$52,給与表!$B$13:$B$52,AT$2-$E110)+給与表!$J$10*(AT$2-給与表!$T$4+1),IF($I110=給与表!$K$12,SUMIFS(給与表!$Q$13:$Q$52,給与表!$B$13:$B$52,AT$2-$E110)+給与表!$K$10*(AT$2-給与表!$T$4+1),IF($I110=給与表!$L$12,SUMIFS(給与表!$R$13:$R$52,給与表!$B$13:$B$52,AT$2-$E110)+給与表!$L$10*(AT$2-給与表!$T$4+1),(SUMIFS(給与表!$S$13:$S$52,給与表!$B$13:$B$52,AT$2-$E110)+給与表!$M$10*(AT$2-給与表!$T$4+1))*AU110))),IF($I110=給与表!$J$12,AN110+給与表!$J$10*(AT$2-給与表!$T$4+1),IF($I110=給与表!$K$12,AN110+給与表!$K$10*(AT$2-給与表!$T$4+1),IF($I110=給与表!$L$12,AN110+給与表!$L$10*(AT$2-給与表!$T$4+1),(AN110/AO110+給与表!$M$10)*AU110)))))))))</f>
        <v/>
      </c>
      <c r="AU110" s="392"/>
      <c r="AV110" s="357"/>
      <c r="AW110" s="357"/>
      <c r="AX110" s="357"/>
      <c r="AY110" s="227" t="str">
        <f t="shared" si="56"/>
        <v/>
      </c>
      <c r="AZ110" s="224" t="str">
        <f>IF(給与表!$T$4&gt;AZ$2,"",IF($H110&lt;AZ$2,"",IF($E110&gt;AZ$2,"",IF($E110=AZ$2,IF($I110=給与表!$J$12,給与表!$J$13,IF($I110=給与表!$K$12,給与表!$K$13,IF($I110=給与表!$L$12,給与表!$L$13,給与表!$M$13*BA110))),IF($E110&lt;AZ$2,IF(AT110="",IF($I110=給与表!$J$12,SUMIFS(給与表!$P$13:$P$52,給与表!$B$13:$B$52,AZ$2-$E110)+給与表!$J$10*(AZ$2-給与表!$T$4+1),IF($I110=給与表!$K$12,SUMIFS(給与表!$Q$13:$Q$52,給与表!$B$13:$B$52,AZ$2-$E110)+給与表!$K$10*(AZ$2-給与表!$T$4+1),IF($I110=給与表!$L$12,SUMIFS(給与表!$R$13:$R$52,給与表!$B$13:$B$52,AZ$2-$E110)+給与表!$L$10*(AZ$2-給与表!$T$4+1),(SUMIFS(給与表!$S$13:$S$52,給与表!$B$13:$B$52,AZ$2-$E110)+給与表!$M$10*(AZ$2-給与表!$T$4+1))*BA110))),IF($I110=給与表!$J$12,AT110+給与表!$J$10*(AZ$2-給与表!$T$4+1),IF($I110=給与表!$K$12,AT110+給与表!$K$10*(AZ$2-給与表!$T$4+1),IF($I110=給与表!$L$12,AT110+給与表!$L$10*(AZ$2-給与表!$T$4+1),(AT110/AU110+給与表!$M$10)*BA110)))))))))</f>
        <v/>
      </c>
      <c r="BA110" s="392"/>
      <c r="BB110" s="357"/>
      <c r="BC110" s="357"/>
      <c r="BD110" s="357"/>
      <c r="BE110" s="227" t="str">
        <f t="shared" si="57"/>
        <v/>
      </c>
      <c r="BF110" s="224" t="str">
        <f>IF(給与表!$T$4&gt;BF$2,"",IF($H110&lt;BF$2,"",IF($E110&gt;BF$2,"",IF($E110=BF$2,IF($I110=給与表!$J$12,給与表!$J$13,IF($I110=給与表!$K$12,給与表!$K$13,IF($I110=給与表!$L$12,給与表!$L$13,給与表!$M$13*BG110))),IF($E110&lt;BF$2,IF(AZ110="",IF($I110=給与表!$J$12,SUMIFS(給与表!$P$13:$P$52,給与表!$B$13:$B$52,BF$2-$E110)+給与表!$J$10*(BF$2-給与表!$T$4+1),IF($I110=給与表!$K$12,SUMIFS(給与表!$Q$13:$Q$52,給与表!$B$13:$B$52,BF$2-$E110)+給与表!$K$10*(BF$2-給与表!$T$4+1),IF($I110=給与表!$L$12,SUMIFS(給与表!$R$13:$R$52,給与表!$B$13:$B$52,BF$2-$E110)+給与表!$L$10*(BF$2-給与表!$T$4+1),(SUMIFS(給与表!$S$13:$S$52,給与表!$B$13:$B$52,BF$2-$E110)+給与表!$M$10*(BF$2-給与表!$T$4+1))*BG110))),IF($I110=給与表!$J$12,AZ110+給与表!$J$10*(BF$2-給与表!$T$4+1),IF($I110=給与表!$K$12,AZ110+給与表!$K$10*(BF$2-給与表!$T$4+1),IF($I110=給与表!$L$12,AZ110+給与表!$L$10*(BF$2-給与表!$T$4+1),(AZ110/BA110+給与表!$M$10)*BG110)))))))))</f>
        <v/>
      </c>
      <c r="BG110" s="392"/>
      <c r="BH110" s="357"/>
      <c r="BI110" s="357"/>
      <c r="BJ110" s="357"/>
      <c r="BK110" s="227" t="str">
        <f t="shared" si="58"/>
        <v/>
      </c>
      <c r="BL110" s="224" t="str">
        <f>IF(給与表!$T$4&gt;BL$2,"",IF($H110&lt;BL$2,"",IF($E110&gt;BL$2,"",IF($E110=BL$2,IF($I110=給与表!$J$12,給与表!$J$13,IF($I110=給与表!$K$12,給与表!$K$13,IF($I110=給与表!$L$12,給与表!$L$13,給与表!$M$13*BM110))),IF($E110&lt;BL$2,IF(BF110="",IF($I110=給与表!$J$12,SUMIFS(給与表!$P$13:$P$52,給与表!$B$13:$B$52,BL$2-$E110)+給与表!$J$10*(BL$2-給与表!$T$4+1),IF($I110=給与表!$K$12,SUMIFS(給与表!$Q$13:$Q$52,給与表!$B$13:$B$52,BL$2-$E110)+給与表!$K$10*(BL$2-給与表!$T$4+1),IF($I110=給与表!$L$12,SUMIFS(給与表!$R$13:$R$52,給与表!$B$13:$B$52,BL$2-$E110)+給与表!$L$10*(BL$2-給与表!$T$4+1),(SUMIFS(給与表!$S$13:$S$52,給与表!$B$13:$B$52,BL$2-$E110)+給与表!$M$10*(BL$2-給与表!$T$4+1))*BM110))),IF($I110=給与表!$J$12,BF110+給与表!$J$10*(BL$2-給与表!$T$4+1),IF($I110=給与表!$K$12,BF110+給与表!$K$10*(BL$2-給与表!$T$4+1),IF($I110=給与表!$L$12,BF110+給与表!$L$10*(BL$2-給与表!$T$4+1),(BF110/BG110+給与表!$M$10)*BM110)))))))))</f>
        <v/>
      </c>
      <c r="BM110" s="392"/>
      <c r="BN110" s="357"/>
      <c r="BO110" s="357"/>
      <c r="BP110" s="357"/>
      <c r="BQ110" s="227" t="str">
        <f t="shared" si="59"/>
        <v/>
      </c>
    </row>
    <row r="111" spans="1:69">
      <c r="A111" s="20">
        <f t="shared" ref="A111" si="63">A110+1</f>
        <v>106</v>
      </c>
      <c r="B111" s="359"/>
      <c r="C111" s="359"/>
      <c r="D111" s="359"/>
      <c r="E111" s="430" t="str">
        <f t="shared" si="47"/>
        <v/>
      </c>
      <c r="F111" s="359"/>
      <c r="G111" s="359"/>
      <c r="H111" s="430" t="str">
        <f t="shared" si="48"/>
        <v/>
      </c>
      <c r="I111" s="361"/>
      <c r="J111" s="224" t="str">
        <f>IF(給与表!$T$4&gt;J$2,"",IF($H111&lt;J$2,"",IF($E111&gt;J$2,"",IF($E111=J$2,IF($I111=給与表!$J$12,給与表!$J$13,IF($I111=給与表!$K$12,給与表!$K$13,IF($I111=給与表!$L$12,給与表!$L$13,給与表!$M$13*K111))),IF($E111&lt;J$2,IF($I111=給与表!$J$12,SUMIFS(給与表!$P$13:$P$52,給与表!$B$13:$B$52,J$2-$E111)+給与表!$J$10*(J$2-給与表!$T$4+1),IF($I111=給与表!$K$12,SUMIFS(給与表!$Q$13:$Q$52,給与表!$B$13:$B$52,J$2-$E111)+給与表!$K$10*(J$2-給与表!$T$4+1),IF($I111=給与表!$L$12,SUMIFS(給与表!$R$13:$R$52,給与表!$B$13:$B$52,J$2-$E111)+給与表!$L$10*(J$2-給与表!$T$4+1),(SUMIFS(給与表!$S$13:$S$52,給与表!$B$13:$B$52,J$2-$E111)+給与表!$M$10*(J$2-給与表!$T$4+1))*K111))))))))</f>
        <v/>
      </c>
      <c r="K111" s="392"/>
      <c r="L111" s="357"/>
      <c r="M111" s="357"/>
      <c r="N111" s="357"/>
      <c r="O111" s="227" t="str">
        <f t="shared" si="50"/>
        <v/>
      </c>
      <c r="P111" s="224" t="str">
        <f>IF(給与表!$T$4&gt;P$2,"",IF($H111&lt;P$2,"",IF($E111&gt;P$2,"",IF($E111=P$2,IF($I111=給与表!$J$12,給与表!$J$13,IF($I111=給与表!$K$12,給与表!$K$13,IF($I111=給与表!$L$12,給与表!$L$13,給与表!$M$13*Q111))),IF($E111&lt;P$2,IF(J111="",IF($I111=給与表!$J$12,SUMIFS(給与表!$P$13:$P$52,給与表!$B$13:$B$52,P$2-$E111)+給与表!$J$10*(P$2-給与表!$T$4+1),IF($I111=給与表!$K$12,SUMIFS(給与表!$Q$13:$Q$52,給与表!$B$13:$B$52,P$2-$E111)+給与表!$K$10*(P$2-給与表!$T$4+1),IF($I111=給与表!$L$12,SUMIFS(給与表!$R$13:$R$52,給与表!$B$13:$B$52,P$2-$E111)+給与表!$L$10*(P$2-給与表!$T$4+1),(SUMIFS(給与表!$S$13:$S$52,給与表!$B$13:$B$52,P$2-$E111)+給与表!$M$10*(P$2-給与表!$T$4+1))*Q111))),IF($I111=給与表!$J$12,J111+給与表!$J$10*(P$2-給与表!$T$4+1),IF($I111=給与表!$K$12,J111+給与表!$K$10*(P$2-給与表!$T$4+1),IF($I111=給与表!$L$12,J111+給与表!$L$10*(P$2-給与表!$T$4+1),(J111/K111+給与表!$M$10)*Q111)))))))))</f>
        <v/>
      </c>
      <c r="Q111" s="392"/>
      <c r="R111" s="357"/>
      <c r="S111" s="357"/>
      <c r="T111" s="357"/>
      <c r="U111" s="227" t="str">
        <f t="shared" si="51"/>
        <v/>
      </c>
      <c r="V111" s="224" t="str">
        <f>IF(給与表!$T$4&gt;V$2,"",IF($H111&lt;V$2,"",IF($E111&gt;V$2,"",IF($E111=V$2,IF($I111=給与表!$J$12,給与表!$J$13,IF($I111=給与表!$K$12,給与表!$K$13,IF($I111=給与表!$L$12,給与表!$L$13,給与表!$M$13*W111))),IF($E111&lt;V$2,IF(P111="",IF($I111=給与表!$J$12,SUMIFS(給与表!$P$13:$P$52,給与表!$B$13:$B$52,V$2-$E111)+給与表!$J$10*(V$2-給与表!$T$4+1),IF($I111=給与表!$K$12,SUMIFS(給与表!$Q$13:$Q$52,給与表!$B$13:$B$52,V$2-$E111)+給与表!$K$10*(V$2-給与表!$T$4+1),IF($I111=給与表!$L$12,SUMIFS(給与表!$R$13:$R$52,給与表!$B$13:$B$52,V$2-$E111)+給与表!$L$10*(V$2-給与表!$T$4+1),(SUMIFS(給与表!$S$13:$S$52,給与表!$B$13:$B$52,V$2-$E111)+給与表!$M$10*(V$2-給与表!$T$4+1))*W111))),IF($I111=給与表!$J$12,P111+給与表!$J$10*(V$2-給与表!$T$4+1),IF($I111=給与表!$K$12,P111+給与表!$K$10*(V$2-給与表!$T$4+1),IF($I111=給与表!$L$12,P111+給与表!$L$10*(V$2-給与表!$T$4+1),(P111/Q111+給与表!$M$10)*W111)))))))))</f>
        <v/>
      </c>
      <c r="W111" s="392"/>
      <c r="X111" s="357"/>
      <c r="Y111" s="357"/>
      <c r="Z111" s="357"/>
      <c r="AA111" s="227" t="str">
        <f t="shared" si="52"/>
        <v/>
      </c>
      <c r="AB111" s="224" t="str">
        <f>IF(給与表!$T$4&gt;AB$2,"",IF($H111&lt;AB$2,"",IF($E111&gt;AB$2,"",IF($E111=AB$2,IF($I111=給与表!$J$12,給与表!$J$13,IF($I111=給与表!$K$12,給与表!$K$13,IF($I111=給与表!$L$12,給与表!$L$13,給与表!$M$13*AC111))),IF($E111&lt;AB$2,IF(V111="",IF($I111=給与表!$J$12,SUMIFS(給与表!$P$13:$P$52,給与表!$B$13:$B$52,AB$2-$E111)+給与表!$J$10*(AB$2-給与表!$T$4+1),IF($I111=給与表!$K$12,SUMIFS(給与表!$Q$13:$Q$52,給与表!$B$13:$B$52,AB$2-$E111)+給与表!$K$10*(AB$2-給与表!$T$4+1),IF($I111=給与表!$L$12,SUMIFS(給与表!$R$13:$R$52,給与表!$B$13:$B$52,AB$2-$E111)+給与表!$L$10*(AB$2-給与表!$T$4+1),(SUMIFS(給与表!$S$13:$S$52,給与表!$B$13:$B$52,AB$2-$E111)+給与表!$M$10*(AB$2-給与表!$T$4+1))*AC111))),IF($I111=給与表!$J$12,V111+給与表!$J$10*(AB$2-給与表!$T$4+1),IF($I111=給与表!$K$12,V111+給与表!$K$10*(AB$2-給与表!$T$4+1),IF($I111=給与表!$L$12,V111+給与表!$L$10*(AB$2-給与表!$T$4+1),(V111/W111+給与表!$M$10)*AC111)))))))))</f>
        <v/>
      </c>
      <c r="AC111" s="392"/>
      <c r="AD111" s="357"/>
      <c r="AE111" s="357"/>
      <c r="AF111" s="357"/>
      <c r="AG111" s="227" t="str">
        <f t="shared" si="53"/>
        <v/>
      </c>
      <c r="AH111" s="224" t="str">
        <f>IF(給与表!$T$4&gt;AH$2,"",IF($H111&lt;AH$2,"",IF($E111&gt;AH$2,"",IF($E111=AH$2,IF($I111=給与表!$J$12,給与表!$J$13,IF($I111=給与表!$K$12,給与表!$K$13,IF($I111=給与表!$L$12,給与表!$L$13,給与表!$M$13*AI111))),IF($E111&lt;AH$2,IF(AB111="",IF($I111=給与表!$J$12,SUMIFS(給与表!$P$13:$P$52,給与表!$B$13:$B$52,AH$2-$E111)+給与表!$J$10*(AH$2-給与表!$T$4+1),IF($I111=給与表!$K$12,SUMIFS(給与表!$Q$13:$Q$52,給与表!$B$13:$B$52,AH$2-$E111)+給与表!$K$10*(AH$2-給与表!$T$4+1),IF($I111=給与表!$L$12,SUMIFS(給与表!$R$13:$R$52,給与表!$B$13:$B$52,AH$2-$E111)+給与表!$L$10*(AH$2-給与表!$T$4+1),(SUMIFS(給与表!$S$13:$S$52,給与表!$B$13:$B$52,AH$2-$E111)+給与表!$M$10*(AH$2-給与表!$T$4+1))*AI111))),IF($I111=給与表!$J$12,AB111+給与表!$J$10*(AH$2-給与表!$T$4+1),IF($I111=給与表!$K$12,AB111+給与表!$K$10*(AH$2-給与表!$T$4+1),IF($I111=給与表!$L$12,AB111+給与表!$L$10*(AH$2-給与表!$T$4+1),(AB111/AC111+給与表!$M$10)*AI111)))))))))</f>
        <v/>
      </c>
      <c r="AI111" s="392"/>
      <c r="AJ111" s="357"/>
      <c r="AK111" s="357"/>
      <c r="AL111" s="357"/>
      <c r="AM111" s="227" t="str">
        <f t="shared" si="54"/>
        <v/>
      </c>
      <c r="AN111" s="224" t="str">
        <f>IF(給与表!$T$4&gt;AN$2,"",IF($H111&lt;AN$2,"",IF($E111&gt;AN$2,"",IF($E111=AN$2,IF($I111=給与表!$J$12,給与表!$J$13,IF($I111=給与表!$K$12,給与表!$K$13,IF($I111=給与表!$L$12,給与表!$L$13,給与表!$M$13*AO111))),IF($E111&lt;AN$2,IF(AH111="",IF($I111=給与表!$J$12,SUMIFS(給与表!$P$13:$P$52,給与表!$B$13:$B$52,AN$2-$E111)+給与表!$J$10*(AN$2-給与表!$T$4+1),IF($I111=給与表!$K$12,SUMIFS(給与表!$Q$13:$Q$52,給与表!$B$13:$B$52,AN$2-$E111)+給与表!$K$10*(AN$2-給与表!$T$4+1),IF($I111=給与表!$L$12,SUMIFS(給与表!$R$13:$R$52,給与表!$B$13:$B$52,AN$2-$E111)+給与表!$L$10*(AN$2-給与表!$T$4+1),(SUMIFS(給与表!$S$13:$S$52,給与表!$B$13:$B$52,AN$2-$E111)+給与表!$M$10*(AN$2-給与表!$T$4+1))*AO111))),IF($I111=給与表!$J$12,AH111+給与表!$J$10*(AN$2-給与表!$T$4+1),IF($I111=給与表!$K$12,AH111+給与表!$K$10*(AN$2-給与表!$T$4+1),IF($I111=給与表!$L$12,AH111+給与表!$L$10*(AN$2-給与表!$T$4+1),(AH111/AI111+給与表!$M$10)*AO111)))))))))</f>
        <v/>
      </c>
      <c r="AO111" s="392"/>
      <c r="AP111" s="357"/>
      <c r="AQ111" s="357"/>
      <c r="AR111" s="357"/>
      <c r="AS111" s="227" t="str">
        <f t="shared" si="55"/>
        <v/>
      </c>
      <c r="AT111" s="224" t="str">
        <f>IF(給与表!$T$4&gt;AT$2,"",IF($H111&lt;AT$2,"",IF($E111&gt;AT$2,"",IF($E111=AT$2,IF($I111=給与表!$J$12,給与表!$J$13,IF($I111=給与表!$K$12,給与表!$K$13,IF($I111=給与表!$L$12,給与表!$L$13,給与表!$M$13*AU111))),IF($E111&lt;AT$2,IF(AN111="",IF($I111=給与表!$J$12,SUMIFS(給与表!$P$13:$P$52,給与表!$B$13:$B$52,AT$2-$E111)+給与表!$J$10*(AT$2-給与表!$T$4+1),IF($I111=給与表!$K$12,SUMIFS(給与表!$Q$13:$Q$52,給与表!$B$13:$B$52,AT$2-$E111)+給与表!$K$10*(AT$2-給与表!$T$4+1),IF($I111=給与表!$L$12,SUMIFS(給与表!$R$13:$R$52,給与表!$B$13:$B$52,AT$2-$E111)+給与表!$L$10*(AT$2-給与表!$T$4+1),(SUMIFS(給与表!$S$13:$S$52,給与表!$B$13:$B$52,AT$2-$E111)+給与表!$M$10*(AT$2-給与表!$T$4+1))*AU111))),IF($I111=給与表!$J$12,AN111+給与表!$J$10*(AT$2-給与表!$T$4+1),IF($I111=給与表!$K$12,AN111+給与表!$K$10*(AT$2-給与表!$T$4+1),IF($I111=給与表!$L$12,AN111+給与表!$L$10*(AT$2-給与表!$T$4+1),(AN111/AO111+給与表!$M$10)*AU111)))))))))</f>
        <v/>
      </c>
      <c r="AU111" s="392"/>
      <c r="AV111" s="357"/>
      <c r="AW111" s="357"/>
      <c r="AX111" s="357"/>
      <c r="AY111" s="227" t="str">
        <f t="shared" si="56"/>
        <v/>
      </c>
      <c r="AZ111" s="224" t="str">
        <f>IF(給与表!$T$4&gt;AZ$2,"",IF($H111&lt;AZ$2,"",IF($E111&gt;AZ$2,"",IF($E111=AZ$2,IF($I111=給与表!$J$12,給与表!$J$13,IF($I111=給与表!$K$12,給与表!$K$13,IF($I111=給与表!$L$12,給与表!$L$13,給与表!$M$13*BA111))),IF($E111&lt;AZ$2,IF(AT111="",IF($I111=給与表!$J$12,SUMIFS(給与表!$P$13:$P$52,給与表!$B$13:$B$52,AZ$2-$E111)+給与表!$J$10*(AZ$2-給与表!$T$4+1),IF($I111=給与表!$K$12,SUMIFS(給与表!$Q$13:$Q$52,給与表!$B$13:$B$52,AZ$2-$E111)+給与表!$K$10*(AZ$2-給与表!$T$4+1),IF($I111=給与表!$L$12,SUMIFS(給与表!$R$13:$R$52,給与表!$B$13:$B$52,AZ$2-$E111)+給与表!$L$10*(AZ$2-給与表!$T$4+1),(SUMIFS(給与表!$S$13:$S$52,給与表!$B$13:$B$52,AZ$2-$E111)+給与表!$M$10*(AZ$2-給与表!$T$4+1))*BA111))),IF($I111=給与表!$J$12,AT111+給与表!$J$10*(AZ$2-給与表!$T$4+1),IF($I111=給与表!$K$12,AT111+給与表!$K$10*(AZ$2-給与表!$T$4+1),IF($I111=給与表!$L$12,AT111+給与表!$L$10*(AZ$2-給与表!$T$4+1),(AT111/AU111+給与表!$M$10)*BA111)))))))))</f>
        <v/>
      </c>
      <c r="BA111" s="392"/>
      <c r="BB111" s="357"/>
      <c r="BC111" s="357"/>
      <c r="BD111" s="357"/>
      <c r="BE111" s="227" t="str">
        <f t="shared" si="57"/>
        <v/>
      </c>
      <c r="BF111" s="224" t="str">
        <f>IF(給与表!$T$4&gt;BF$2,"",IF($H111&lt;BF$2,"",IF($E111&gt;BF$2,"",IF($E111=BF$2,IF($I111=給与表!$J$12,給与表!$J$13,IF($I111=給与表!$K$12,給与表!$K$13,IF($I111=給与表!$L$12,給与表!$L$13,給与表!$M$13*BG111))),IF($E111&lt;BF$2,IF(AZ111="",IF($I111=給与表!$J$12,SUMIFS(給与表!$P$13:$P$52,給与表!$B$13:$B$52,BF$2-$E111)+給与表!$J$10*(BF$2-給与表!$T$4+1),IF($I111=給与表!$K$12,SUMIFS(給与表!$Q$13:$Q$52,給与表!$B$13:$B$52,BF$2-$E111)+給与表!$K$10*(BF$2-給与表!$T$4+1),IF($I111=給与表!$L$12,SUMIFS(給与表!$R$13:$R$52,給与表!$B$13:$B$52,BF$2-$E111)+給与表!$L$10*(BF$2-給与表!$T$4+1),(SUMIFS(給与表!$S$13:$S$52,給与表!$B$13:$B$52,BF$2-$E111)+給与表!$M$10*(BF$2-給与表!$T$4+1))*BG111))),IF($I111=給与表!$J$12,AZ111+給与表!$J$10*(BF$2-給与表!$T$4+1),IF($I111=給与表!$K$12,AZ111+給与表!$K$10*(BF$2-給与表!$T$4+1),IF($I111=給与表!$L$12,AZ111+給与表!$L$10*(BF$2-給与表!$T$4+1),(AZ111/BA111+給与表!$M$10)*BG111)))))))))</f>
        <v/>
      </c>
      <c r="BG111" s="392"/>
      <c r="BH111" s="357"/>
      <c r="BI111" s="357"/>
      <c r="BJ111" s="357"/>
      <c r="BK111" s="227" t="str">
        <f t="shared" si="58"/>
        <v/>
      </c>
      <c r="BL111" s="224" t="str">
        <f>IF(給与表!$T$4&gt;BL$2,"",IF($H111&lt;BL$2,"",IF($E111&gt;BL$2,"",IF($E111=BL$2,IF($I111=給与表!$J$12,給与表!$J$13,IF($I111=給与表!$K$12,給与表!$K$13,IF($I111=給与表!$L$12,給与表!$L$13,給与表!$M$13*BM111))),IF($E111&lt;BL$2,IF(BF111="",IF($I111=給与表!$J$12,SUMIFS(給与表!$P$13:$P$52,給与表!$B$13:$B$52,BL$2-$E111)+給与表!$J$10*(BL$2-給与表!$T$4+1),IF($I111=給与表!$K$12,SUMIFS(給与表!$Q$13:$Q$52,給与表!$B$13:$B$52,BL$2-$E111)+給与表!$K$10*(BL$2-給与表!$T$4+1),IF($I111=給与表!$L$12,SUMIFS(給与表!$R$13:$R$52,給与表!$B$13:$B$52,BL$2-$E111)+給与表!$L$10*(BL$2-給与表!$T$4+1),(SUMIFS(給与表!$S$13:$S$52,給与表!$B$13:$B$52,BL$2-$E111)+給与表!$M$10*(BL$2-給与表!$T$4+1))*BM111))),IF($I111=給与表!$J$12,BF111+給与表!$J$10*(BL$2-給与表!$T$4+1),IF($I111=給与表!$K$12,BF111+給与表!$K$10*(BL$2-給与表!$T$4+1),IF($I111=給与表!$L$12,BF111+給与表!$L$10*(BL$2-給与表!$T$4+1),(BF111/BG111+給与表!$M$10)*BM111)))))))))</f>
        <v/>
      </c>
      <c r="BM111" s="392"/>
      <c r="BN111" s="357"/>
      <c r="BO111" s="357"/>
      <c r="BP111" s="357"/>
      <c r="BQ111" s="227" t="str">
        <f t="shared" si="59"/>
        <v/>
      </c>
    </row>
    <row r="112" spans="1:69">
      <c r="A112" s="20">
        <f t="shared" ref="A112" si="64">A111+1</f>
        <v>107</v>
      </c>
      <c r="B112" s="359"/>
      <c r="C112" s="359"/>
      <c r="D112" s="359"/>
      <c r="E112" s="430" t="str">
        <f t="shared" si="47"/>
        <v/>
      </c>
      <c r="F112" s="359"/>
      <c r="G112" s="359"/>
      <c r="H112" s="430" t="str">
        <f t="shared" si="48"/>
        <v/>
      </c>
      <c r="I112" s="361"/>
      <c r="J112" s="224" t="str">
        <f>IF(給与表!$T$4&gt;J$2,"",IF($H112&lt;J$2,"",IF($E112&gt;J$2,"",IF($E112=J$2,IF($I112=給与表!$J$12,給与表!$J$13,IF($I112=給与表!$K$12,給与表!$K$13,IF($I112=給与表!$L$12,給与表!$L$13,給与表!$M$13*K112))),IF($E112&lt;J$2,IF($I112=給与表!$J$12,SUMIFS(給与表!$P$13:$P$52,給与表!$B$13:$B$52,J$2-$E112)+給与表!$J$10*(J$2-給与表!$T$4+1),IF($I112=給与表!$K$12,SUMIFS(給与表!$Q$13:$Q$52,給与表!$B$13:$B$52,J$2-$E112)+給与表!$K$10*(J$2-給与表!$T$4+1),IF($I112=給与表!$L$12,SUMIFS(給与表!$R$13:$R$52,給与表!$B$13:$B$52,J$2-$E112)+給与表!$L$10*(J$2-給与表!$T$4+1),(SUMIFS(給与表!$S$13:$S$52,給与表!$B$13:$B$52,J$2-$E112)+給与表!$M$10*(J$2-給与表!$T$4+1))*K112))))))))</f>
        <v/>
      </c>
      <c r="K112" s="392"/>
      <c r="L112" s="357"/>
      <c r="M112" s="357"/>
      <c r="N112" s="357"/>
      <c r="O112" s="227" t="str">
        <f t="shared" si="50"/>
        <v/>
      </c>
      <c r="P112" s="224" t="str">
        <f>IF(給与表!$T$4&gt;P$2,"",IF($H112&lt;P$2,"",IF($E112&gt;P$2,"",IF($E112=P$2,IF($I112=給与表!$J$12,給与表!$J$13,IF($I112=給与表!$K$12,給与表!$K$13,IF($I112=給与表!$L$12,給与表!$L$13,給与表!$M$13*Q112))),IF($E112&lt;P$2,IF(J112="",IF($I112=給与表!$J$12,SUMIFS(給与表!$P$13:$P$52,給与表!$B$13:$B$52,P$2-$E112)+給与表!$J$10*(P$2-給与表!$T$4+1),IF($I112=給与表!$K$12,SUMIFS(給与表!$Q$13:$Q$52,給与表!$B$13:$B$52,P$2-$E112)+給与表!$K$10*(P$2-給与表!$T$4+1),IF($I112=給与表!$L$12,SUMIFS(給与表!$R$13:$R$52,給与表!$B$13:$B$52,P$2-$E112)+給与表!$L$10*(P$2-給与表!$T$4+1),(SUMIFS(給与表!$S$13:$S$52,給与表!$B$13:$B$52,P$2-$E112)+給与表!$M$10*(P$2-給与表!$T$4+1))*Q112))),IF($I112=給与表!$J$12,J112+給与表!$J$10*(P$2-給与表!$T$4+1),IF($I112=給与表!$K$12,J112+給与表!$K$10*(P$2-給与表!$T$4+1),IF($I112=給与表!$L$12,J112+給与表!$L$10*(P$2-給与表!$T$4+1),(J112/K112+給与表!$M$10)*Q112)))))))))</f>
        <v/>
      </c>
      <c r="Q112" s="392"/>
      <c r="R112" s="357"/>
      <c r="S112" s="357"/>
      <c r="T112" s="357"/>
      <c r="U112" s="227" t="str">
        <f t="shared" si="51"/>
        <v/>
      </c>
      <c r="V112" s="224" t="str">
        <f>IF(給与表!$T$4&gt;V$2,"",IF($H112&lt;V$2,"",IF($E112&gt;V$2,"",IF($E112=V$2,IF($I112=給与表!$J$12,給与表!$J$13,IF($I112=給与表!$K$12,給与表!$K$13,IF($I112=給与表!$L$12,給与表!$L$13,給与表!$M$13*W112))),IF($E112&lt;V$2,IF(P112="",IF($I112=給与表!$J$12,SUMIFS(給与表!$P$13:$P$52,給与表!$B$13:$B$52,V$2-$E112)+給与表!$J$10*(V$2-給与表!$T$4+1),IF($I112=給与表!$K$12,SUMIFS(給与表!$Q$13:$Q$52,給与表!$B$13:$B$52,V$2-$E112)+給与表!$K$10*(V$2-給与表!$T$4+1),IF($I112=給与表!$L$12,SUMIFS(給与表!$R$13:$R$52,給与表!$B$13:$B$52,V$2-$E112)+給与表!$L$10*(V$2-給与表!$T$4+1),(SUMIFS(給与表!$S$13:$S$52,給与表!$B$13:$B$52,V$2-$E112)+給与表!$M$10*(V$2-給与表!$T$4+1))*W112))),IF($I112=給与表!$J$12,P112+給与表!$J$10*(V$2-給与表!$T$4+1),IF($I112=給与表!$K$12,P112+給与表!$K$10*(V$2-給与表!$T$4+1),IF($I112=給与表!$L$12,P112+給与表!$L$10*(V$2-給与表!$T$4+1),(P112/Q112+給与表!$M$10)*W112)))))))))</f>
        <v/>
      </c>
      <c r="W112" s="392"/>
      <c r="X112" s="357"/>
      <c r="Y112" s="357"/>
      <c r="Z112" s="357"/>
      <c r="AA112" s="227" t="str">
        <f t="shared" si="52"/>
        <v/>
      </c>
      <c r="AB112" s="224" t="str">
        <f>IF(給与表!$T$4&gt;AB$2,"",IF($H112&lt;AB$2,"",IF($E112&gt;AB$2,"",IF($E112=AB$2,IF($I112=給与表!$J$12,給与表!$J$13,IF($I112=給与表!$K$12,給与表!$K$13,IF($I112=給与表!$L$12,給与表!$L$13,給与表!$M$13*AC112))),IF($E112&lt;AB$2,IF(V112="",IF($I112=給与表!$J$12,SUMIFS(給与表!$P$13:$P$52,給与表!$B$13:$B$52,AB$2-$E112)+給与表!$J$10*(AB$2-給与表!$T$4+1),IF($I112=給与表!$K$12,SUMIFS(給与表!$Q$13:$Q$52,給与表!$B$13:$B$52,AB$2-$E112)+給与表!$K$10*(AB$2-給与表!$T$4+1),IF($I112=給与表!$L$12,SUMIFS(給与表!$R$13:$R$52,給与表!$B$13:$B$52,AB$2-$E112)+給与表!$L$10*(AB$2-給与表!$T$4+1),(SUMIFS(給与表!$S$13:$S$52,給与表!$B$13:$B$52,AB$2-$E112)+給与表!$M$10*(AB$2-給与表!$T$4+1))*AC112))),IF($I112=給与表!$J$12,V112+給与表!$J$10*(AB$2-給与表!$T$4+1),IF($I112=給与表!$K$12,V112+給与表!$K$10*(AB$2-給与表!$T$4+1),IF($I112=給与表!$L$12,V112+給与表!$L$10*(AB$2-給与表!$T$4+1),(V112/W112+給与表!$M$10)*AC112)))))))))</f>
        <v/>
      </c>
      <c r="AC112" s="392"/>
      <c r="AD112" s="357"/>
      <c r="AE112" s="357"/>
      <c r="AF112" s="357"/>
      <c r="AG112" s="227" t="str">
        <f t="shared" si="53"/>
        <v/>
      </c>
      <c r="AH112" s="224" t="str">
        <f>IF(給与表!$T$4&gt;AH$2,"",IF($H112&lt;AH$2,"",IF($E112&gt;AH$2,"",IF($E112=AH$2,IF($I112=給与表!$J$12,給与表!$J$13,IF($I112=給与表!$K$12,給与表!$K$13,IF($I112=給与表!$L$12,給与表!$L$13,給与表!$M$13*AI112))),IF($E112&lt;AH$2,IF(AB112="",IF($I112=給与表!$J$12,SUMIFS(給与表!$P$13:$P$52,給与表!$B$13:$B$52,AH$2-$E112)+給与表!$J$10*(AH$2-給与表!$T$4+1),IF($I112=給与表!$K$12,SUMIFS(給与表!$Q$13:$Q$52,給与表!$B$13:$B$52,AH$2-$E112)+給与表!$K$10*(AH$2-給与表!$T$4+1),IF($I112=給与表!$L$12,SUMIFS(給与表!$R$13:$R$52,給与表!$B$13:$B$52,AH$2-$E112)+給与表!$L$10*(AH$2-給与表!$T$4+1),(SUMIFS(給与表!$S$13:$S$52,給与表!$B$13:$B$52,AH$2-$E112)+給与表!$M$10*(AH$2-給与表!$T$4+1))*AI112))),IF($I112=給与表!$J$12,AB112+給与表!$J$10*(AH$2-給与表!$T$4+1),IF($I112=給与表!$K$12,AB112+給与表!$K$10*(AH$2-給与表!$T$4+1),IF($I112=給与表!$L$12,AB112+給与表!$L$10*(AH$2-給与表!$T$4+1),(AB112/AC112+給与表!$M$10)*AI112)))))))))</f>
        <v/>
      </c>
      <c r="AI112" s="392"/>
      <c r="AJ112" s="357"/>
      <c r="AK112" s="357"/>
      <c r="AL112" s="357"/>
      <c r="AM112" s="227" t="str">
        <f t="shared" si="54"/>
        <v/>
      </c>
      <c r="AN112" s="224" t="str">
        <f>IF(給与表!$T$4&gt;AN$2,"",IF($H112&lt;AN$2,"",IF($E112&gt;AN$2,"",IF($E112=AN$2,IF($I112=給与表!$J$12,給与表!$J$13,IF($I112=給与表!$K$12,給与表!$K$13,IF($I112=給与表!$L$12,給与表!$L$13,給与表!$M$13*AO112))),IF($E112&lt;AN$2,IF(AH112="",IF($I112=給与表!$J$12,SUMIFS(給与表!$P$13:$P$52,給与表!$B$13:$B$52,AN$2-$E112)+給与表!$J$10*(AN$2-給与表!$T$4+1),IF($I112=給与表!$K$12,SUMIFS(給与表!$Q$13:$Q$52,給与表!$B$13:$B$52,AN$2-$E112)+給与表!$K$10*(AN$2-給与表!$T$4+1),IF($I112=給与表!$L$12,SUMIFS(給与表!$R$13:$R$52,給与表!$B$13:$B$52,AN$2-$E112)+給与表!$L$10*(AN$2-給与表!$T$4+1),(SUMIFS(給与表!$S$13:$S$52,給与表!$B$13:$B$52,AN$2-$E112)+給与表!$M$10*(AN$2-給与表!$T$4+1))*AO112))),IF($I112=給与表!$J$12,AH112+給与表!$J$10*(AN$2-給与表!$T$4+1),IF($I112=給与表!$K$12,AH112+給与表!$K$10*(AN$2-給与表!$T$4+1),IF($I112=給与表!$L$12,AH112+給与表!$L$10*(AN$2-給与表!$T$4+1),(AH112/AI112+給与表!$M$10)*AO112)))))))))</f>
        <v/>
      </c>
      <c r="AO112" s="392"/>
      <c r="AP112" s="357"/>
      <c r="AQ112" s="357"/>
      <c r="AR112" s="357"/>
      <c r="AS112" s="227" t="str">
        <f t="shared" si="55"/>
        <v/>
      </c>
      <c r="AT112" s="224" t="str">
        <f>IF(給与表!$T$4&gt;AT$2,"",IF($H112&lt;AT$2,"",IF($E112&gt;AT$2,"",IF($E112=AT$2,IF($I112=給与表!$J$12,給与表!$J$13,IF($I112=給与表!$K$12,給与表!$K$13,IF($I112=給与表!$L$12,給与表!$L$13,給与表!$M$13*AU112))),IF($E112&lt;AT$2,IF(AN112="",IF($I112=給与表!$J$12,SUMIFS(給与表!$P$13:$P$52,給与表!$B$13:$B$52,AT$2-$E112)+給与表!$J$10*(AT$2-給与表!$T$4+1),IF($I112=給与表!$K$12,SUMIFS(給与表!$Q$13:$Q$52,給与表!$B$13:$B$52,AT$2-$E112)+給与表!$K$10*(AT$2-給与表!$T$4+1),IF($I112=給与表!$L$12,SUMIFS(給与表!$R$13:$R$52,給与表!$B$13:$B$52,AT$2-$E112)+給与表!$L$10*(AT$2-給与表!$T$4+1),(SUMIFS(給与表!$S$13:$S$52,給与表!$B$13:$B$52,AT$2-$E112)+給与表!$M$10*(AT$2-給与表!$T$4+1))*AU112))),IF($I112=給与表!$J$12,AN112+給与表!$J$10*(AT$2-給与表!$T$4+1),IF($I112=給与表!$K$12,AN112+給与表!$K$10*(AT$2-給与表!$T$4+1),IF($I112=給与表!$L$12,AN112+給与表!$L$10*(AT$2-給与表!$T$4+1),(AN112/AO112+給与表!$M$10)*AU112)))))))))</f>
        <v/>
      </c>
      <c r="AU112" s="392"/>
      <c r="AV112" s="357"/>
      <c r="AW112" s="357"/>
      <c r="AX112" s="357"/>
      <c r="AY112" s="227" t="str">
        <f t="shared" si="56"/>
        <v/>
      </c>
      <c r="AZ112" s="224" t="str">
        <f>IF(給与表!$T$4&gt;AZ$2,"",IF($H112&lt;AZ$2,"",IF($E112&gt;AZ$2,"",IF($E112=AZ$2,IF($I112=給与表!$J$12,給与表!$J$13,IF($I112=給与表!$K$12,給与表!$K$13,IF($I112=給与表!$L$12,給与表!$L$13,給与表!$M$13*BA112))),IF($E112&lt;AZ$2,IF(AT112="",IF($I112=給与表!$J$12,SUMIFS(給与表!$P$13:$P$52,給与表!$B$13:$B$52,AZ$2-$E112)+給与表!$J$10*(AZ$2-給与表!$T$4+1),IF($I112=給与表!$K$12,SUMIFS(給与表!$Q$13:$Q$52,給与表!$B$13:$B$52,AZ$2-$E112)+給与表!$K$10*(AZ$2-給与表!$T$4+1),IF($I112=給与表!$L$12,SUMIFS(給与表!$R$13:$R$52,給与表!$B$13:$B$52,AZ$2-$E112)+給与表!$L$10*(AZ$2-給与表!$T$4+1),(SUMIFS(給与表!$S$13:$S$52,給与表!$B$13:$B$52,AZ$2-$E112)+給与表!$M$10*(AZ$2-給与表!$T$4+1))*BA112))),IF($I112=給与表!$J$12,AT112+給与表!$J$10*(AZ$2-給与表!$T$4+1),IF($I112=給与表!$K$12,AT112+給与表!$K$10*(AZ$2-給与表!$T$4+1),IF($I112=給与表!$L$12,AT112+給与表!$L$10*(AZ$2-給与表!$T$4+1),(AT112/AU112+給与表!$M$10)*BA112)))))))))</f>
        <v/>
      </c>
      <c r="BA112" s="392"/>
      <c r="BB112" s="357"/>
      <c r="BC112" s="357"/>
      <c r="BD112" s="357"/>
      <c r="BE112" s="227" t="str">
        <f t="shared" si="57"/>
        <v/>
      </c>
      <c r="BF112" s="224" t="str">
        <f>IF(給与表!$T$4&gt;BF$2,"",IF($H112&lt;BF$2,"",IF($E112&gt;BF$2,"",IF($E112=BF$2,IF($I112=給与表!$J$12,給与表!$J$13,IF($I112=給与表!$K$12,給与表!$K$13,IF($I112=給与表!$L$12,給与表!$L$13,給与表!$M$13*BG112))),IF($E112&lt;BF$2,IF(AZ112="",IF($I112=給与表!$J$12,SUMIFS(給与表!$P$13:$P$52,給与表!$B$13:$B$52,BF$2-$E112)+給与表!$J$10*(BF$2-給与表!$T$4+1),IF($I112=給与表!$K$12,SUMIFS(給与表!$Q$13:$Q$52,給与表!$B$13:$B$52,BF$2-$E112)+給与表!$K$10*(BF$2-給与表!$T$4+1),IF($I112=給与表!$L$12,SUMIFS(給与表!$R$13:$R$52,給与表!$B$13:$B$52,BF$2-$E112)+給与表!$L$10*(BF$2-給与表!$T$4+1),(SUMIFS(給与表!$S$13:$S$52,給与表!$B$13:$B$52,BF$2-$E112)+給与表!$M$10*(BF$2-給与表!$T$4+1))*BG112))),IF($I112=給与表!$J$12,AZ112+給与表!$J$10*(BF$2-給与表!$T$4+1),IF($I112=給与表!$K$12,AZ112+給与表!$K$10*(BF$2-給与表!$T$4+1),IF($I112=給与表!$L$12,AZ112+給与表!$L$10*(BF$2-給与表!$T$4+1),(AZ112/BA112+給与表!$M$10)*BG112)))))))))</f>
        <v/>
      </c>
      <c r="BG112" s="392"/>
      <c r="BH112" s="357"/>
      <c r="BI112" s="357"/>
      <c r="BJ112" s="357"/>
      <c r="BK112" s="227" t="str">
        <f t="shared" si="58"/>
        <v/>
      </c>
      <c r="BL112" s="224" t="str">
        <f>IF(給与表!$T$4&gt;BL$2,"",IF($H112&lt;BL$2,"",IF($E112&gt;BL$2,"",IF($E112=BL$2,IF($I112=給与表!$J$12,給与表!$J$13,IF($I112=給与表!$K$12,給与表!$K$13,IF($I112=給与表!$L$12,給与表!$L$13,給与表!$M$13*BM112))),IF($E112&lt;BL$2,IF(BF112="",IF($I112=給与表!$J$12,SUMIFS(給与表!$P$13:$P$52,給与表!$B$13:$B$52,BL$2-$E112)+給与表!$J$10*(BL$2-給与表!$T$4+1),IF($I112=給与表!$K$12,SUMIFS(給与表!$Q$13:$Q$52,給与表!$B$13:$B$52,BL$2-$E112)+給与表!$K$10*(BL$2-給与表!$T$4+1),IF($I112=給与表!$L$12,SUMIFS(給与表!$R$13:$R$52,給与表!$B$13:$B$52,BL$2-$E112)+給与表!$L$10*(BL$2-給与表!$T$4+1),(SUMIFS(給与表!$S$13:$S$52,給与表!$B$13:$B$52,BL$2-$E112)+給与表!$M$10*(BL$2-給与表!$T$4+1))*BM112))),IF($I112=給与表!$J$12,BF112+給与表!$J$10*(BL$2-給与表!$T$4+1),IF($I112=給与表!$K$12,BF112+給与表!$K$10*(BL$2-給与表!$T$4+1),IF($I112=給与表!$L$12,BF112+給与表!$L$10*(BL$2-給与表!$T$4+1),(BF112/BG112+給与表!$M$10)*BM112)))))))))</f>
        <v/>
      </c>
      <c r="BM112" s="392"/>
      <c r="BN112" s="357"/>
      <c r="BO112" s="357"/>
      <c r="BP112" s="357"/>
      <c r="BQ112" s="227" t="str">
        <f t="shared" si="59"/>
        <v/>
      </c>
    </row>
    <row r="113" spans="1:69">
      <c r="A113" s="20">
        <f t="shared" ref="A113" si="65">A112+1</f>
        <v>108</v>
      </c>
      <c r="B113" s="359"/>
      <c r="C113" s="359"/>
      <c r="D113" s="359"/>
      <c r="E113" s="430" t="str">
        <f t="shared" si="47"/>
        <v/>
      </c>
      <c r="F113" s="359"/>
      <c r="G113" s="359"/>
      <c r="H113" s="430" t="str">
        <f t="shared" si="48"/>
        <v/>
      </c>
      <c r="I113" s="361"/>
      <c r="J113" s="224" t="str">
        <f>IF(給与表!$T$4&gt;J$2,"",IF($H113&lt;J$2,"",IF($E113&gt;J$2,"",IF($E113=J$2,IF($I113=給与表!$J$12,給与表!$J$13,IF($I113=給与表!$K$12,給与表!$K$13,IF($I113=給与表!$L$12,給与表!$L$13,給与表!$M$13*K113))),IF($E113&lt;J$2,IF($I113=給与表!$J$12,SUMIFS(給与表!$P$13:$P$52,給与表!$B$13:$B$52,J$2-$E113)+給与表!$J$10*(J$2-給与表!$T$4+1),IF($I113=給与表!$K$12,SUMIFS(給与表!$Q$13:$Q$52,給与表!$B$13:$B$52,J$2-$E113)+給与表!$K$10*(J$2-給与表!$T$4+1),IF($I113=給与表!$L$12,SUMIFS(給与表!$R$13:$R$52,給与表!$B$13:$B$52,J$2-$E113)+給与表!$L$10*(J$2-給与表!$T$4+1),(SUMIFS(給与表!$S$13:$S$52,給与表!$B$13:$B$52,J$2-$E113)+給与表!$M$10*(J$2-給与表!$T$4+1))*K113))))))))</f>
        <v/>
      </c>
      <c r="K113" s="392"/>
      <c r="L113" s="357"/>
      <c r="M113" s="357"/>
      <c r="N113" s="357"/>
      <c r="O113" s="227" t="str">
        <f t="shared" si="50"/>
        <v/>
      </c>
      <c r="P113" s="224" t="str">
        <f>IF(給与表!$T$4&gt;P$2,"",IF($H113&lt;P$2,"",IF($E113&gt;P$2,"",IF($E113=P$2,IF($I113=給与表!$J$12,給与表!$J$13,IF($I113=給与表!$K$12,給与表!$K$13,IF($I113=給与表!$L$12,給与表!$L$13,給与表!$M$13*Q113))),IF($E113&lt;P$2,IF(J113="",IF($I113=給与表!$J$12,SUMIFS(給与表!$P$13:$P$52,給与表!$B$13:$B$52,P$2-$E113)+給与表!$J$10*(P$2-給与表!$T$4+1),IF($I113=給与表!$K$12,SUMIFS(給与表!$Q$13:$Q$52,給与表!$B$13:$B$52,P$2-$E113)+給与表!$K$10*(P$2-給与表!$T$4+1),IF($I113=給与表!$L$12,SUMIFS(給与表!$R$13:$R$52,給与表!$B$13:$B$52,P$2-$E113)+給与表!$L$10*(P$2-給与表!$T$4+1),(SUMIFS(給与表!$S$13:$S$52,給与表!$B$13:$B$52,P$2-$E113)+給与表!$M$10*(P$2-給与表!$T$4+1))*Q113))),IF($I113=給与表!$J$12,J113+給与表!$J$10*(P$2-給与表!$T$4+1),IF($I113=給与表!$K$12,J113+給与表!$K$10*(P$2-給与表!$T$4+1),IF($I113=給与表!$L$12,J113+給与表!$L$10*(P$2-給与表!$T$4+1),(J113/K113+給与表!$M$10)*Q113)))))))))</f>
        <v/>
      </c>
      <c r="Q113" s="392"/>
      <c r="R113" s="357"/>
      <c r="S113" s="357"/>
      <c r="T113" s="357"/>
      <c r="U113" s="227" t="str">
        <f t="shared" si="51"/>
        <v/>
      </c>
      <c r="V113" s="224" t="str">
        <f>IF(給与表!$T$4&gt;V$2,"",IF($H113&lt;V$2,"",IF($E113&gt;V$2,"",IF($E113=V$2,IF($I113=給与表!$J$12,給与表!$J$13,IF($I113=給与表!$K$12,給与表!$K$13,IF($I113=給与表!$L$12,給与表!$L$13,給与表!$M$13*W113))),IF($E113&lt;V$2,IF(P113="",IF($I113=給与表!$J$12,SUMIFS(給与表!$P$13:$P$52,給与表!$B$13:$B$52,V$2-$E113)+給与表!$J$10*(V$2-給与表!$T$4+1),IF($I113=給与表!$K$12,SUMIFS(給与表!$Q$13:$Q$52,給与表!$B$13:$B$52,V$2-$E113)+給与表!$K$10*(V$2-給与表!$T$4+1),IF($I113=給与表!$L$12,SUMIFS(給与表!$R$13:$R$52,給与表!$B$13:$B$52,V$2-$E113)+給与表!$L$10*(V$2-給与表!$T$4+1),(SUMIFS(給与表!$S$13:$S$52,給与表!$B$13:$B$52,V$2-$E113)+給与表!$M$10*(V$2-給与表!$T$4+1))*W113))),IF($I113=給与表!$J$12,P113+給与表!$J$10*(V$2-給与表!$T$4+1),IF($I113=給与表!$K$12,P113+給与表!$K$10*(V$2-給与表!$T$4+1),IF($I113=給与表!$L$12,P113+給与表!$L$10*(V$2-給与表!$T$4+1),(P113/Q113+給与表!$M$10)*W113)))))))))</f>
        <v/>
      </c>
      <c r="W113" s="392"/>
      <c r="X113" s="357"/>
      <c r="Y113" s="357"/>
      <c r="Z113" s="357"/>
      <c r="AA113" s="227" t="str">
        <f t="shared" si="52"/>
        <v/>
      </c>
      <c r="AB113" s="224" t="str">
        <f>IF(給与表!$T$4&gt;AB$2,"",IF($H113&lt;AB$2,"",IF($E113&gt;AB$2,"",IF($E113=AB$2,IF($I113=給与表!$J$12,給与表!$J$13,IF($I113=給与表!$K$12,給与表!$K$13,IF($I113=給与表!$L$12,給与表!$L$13,給与表!$M$13*AC113))),IF($E113&lt;AB$2,IF(V113="",IF($I113=給与表!$J$12,SUMIFS(給与表!$P$13:$P$52,給与表!$B$13:$B$52,AB$2-$E113)+給与表!$J$10*(AB$2-給与表!$T$4+1),IF($I113=給与表!$K$12,SUMIFS(給与表!$Q$13:$Q$52,給与表!$B$13:$B$52,AB$2-$E113)+給与表!$K$10*(AB$2-給与表!$T$4+1),IF($I113=給与表!$L$12,SUMIFS(給与表!$R$13:$R$52,給与表!$B$13:$B$52,AB$2-$E113)+給与表!$L$10*(AB$2-給与表!$T$4+1),(SUMIFS(給与表!$S$13:$S$52,給与表!$B$13:$B$52,AB$2-$E113)+給与表!$M$10*(AB$2-給与表!$T$4+1))*AC113))),IF($I113=給与表!$J$12,V113+給与表!$J$10*(AB$2-給与表!$T$4+1),IF($I113=給与表!$K$12,V113+給与表!$K$10*(AB$2-給与表!$T$4+1),IF($I113=給与表!$L$12,V113+給与表!$L$10*(AB$2-給与表!$T$4+1),(V113/W113+給与表!$M$10)*AC113)))))))))</f>
        <v/>
      </c>
      <c r="AC113" s="392"/>
      <c r="AD113" s="357"/>
      <c r="AE113" s="357"/>
      <c r="AF113" s="357"/>
      <c r="AG113" s="227" t="str">
        <f t="shared" si="53"/>
        <v/>
      </c>
      <c r="AH113" s="224" t="str">
        <f>IF(給与表!$T$4&gt;AH$2,"",IF($H113&lt;AH$2,"",IF($E113&gt;AH$2,"",IF($E113=AH$2,IF($I113=給与表!$J$12,給与表!$J$13,IF($I113=給与表!$K$12,給与表!$K$13,IF($I113=給与表!$L$12,給与表!$L$13,給与表!$M$13*AI113))),IF($E113&lt;AH$2,IF(AB113="",IF($I113=給与表!$J$12,SUMIFS(給与表!$P$13:$P$52,給与表!$B$13:$B$52,AH$2-$E113)+給与表!$J$10*(AH$2-給与表!$T$4+1),IF($I113=給与表!$K$12,SUMIFS(給与表!$Q$13:$Q$52,給与表!$B$13:$B$52,AH$2-$E113)+給与表!$K$10*(AH$2-給与表!$T$4+1),IF($I113=給与表!$L$12,SUMIFS(給与表!$R$13:$R$52,給与表!$B$13:$B$52,AH$2-$E113)+給与表!$L$10*(AH$2-給与表!$T$4+1),(SUMIFS(給与表!$S$13:$S$52,給与表!$B$13:$B$52,AH$2-$E113)+給与表!$M$10*(AH$2-給与表!$T$4+1))*AI113))),IF($I113=給与表!$J$12,AB113+給与表!$J$10*(AH$2-給与表!$T$4+1),IF($I113=給与表!$K$12,AB113+給与表!$K$10*(AH$2-給与表!$T$4+1),IF($I113=給与表!$L$12,AB113+給与表!$L$10*(AH$2-給与表!$T$4+1),(AB113/AC113+給与表!$M$10)*AI113)))))))))</f>
        <v/>
      </c>
      <c r="AI113" s="392"/>
      <c r="AJ113" s="357"/>
      <c r="AK113" s="357"/>
      <c r="AL113" s="357"/>
      <c r="AM113" s="227" t="str">
        <f t="shared" si="54"/>
        <v/>
      </c>
      <c r="AN113" s="224" t="str">
        <f>IF(給与表!$T$4&gt;AN$2,"",IF($H113&lt;AN$2,"",IF($E113&gt;AN$2,"",IF($E113=AN$2,IF($I113=給与表!$J$12,給与表!$J$13,IF($I113=給与表!$K$12,給与表!$K$13,IF($I113=給与表!$L$12,給与表!$L$13,給与表!$M$13*AO113))),IF($E113&lt;AN$2,IF(AH113="",IF($I113=給与表!$J$12,SUMIFS(給与表!$P$13:$P$52,給与表!$B$13:$B$52,AN$2-$E113)+給与表!$J$10*(AN$2-給与表!$T$4+1),IF($I113=給与表!$K$12,SUMIFS(給与表!$Q$13:$Q$52,給与表!$B$13:$B$52,AN$2-$E113)+給与表!$K$10*(AN$2-給与表!$T$4+1),IF($I113=給与表!$L$12,SUMIFS(給与表!$R$13:$R$52,給与表!$B$13:$B$52,AN$2-$E113)+給与表!$L$10*(AN$2-給与表!$T$4+1),(SUMIFS(給与表!$S$13:$S$52,給与表!$B$13:$B$52,AN$2-$E113)+給与表!$M$10*(AN$2-給与表!$T$4+1))*AO113))),IF($I113=給与表!$J$12,AH113+給与表!$J$10*(AN$2-給与表!$T$4+1),IF($I113=給与表!$K$12,AH113+給与表!$K$10*(AN$2-給与表!$T$4+1),IF($I113=給与表!$L$12,AH113+給与表!$L$10*(AN$2-給与表!$T$4+1),(AH113/AI113+給与表!$M$10)*AO113)))))))))</f>
        <v/>
      </c>
      <c r="AO113" s="392"/>
      <c r="AP113" s="357"/>
      <c r="AQ113" s="357"/>
      <c r="AR113" s="357"/>
      <c r="AS113" s="227" t="str">
        <f t="shared" si="55"/>
        <v/>
      </c>
      <c r="AT113" s="224" t="str">
        <f>IF(給与表!$T$4&gt;AT$2,"",IF($H113&lt;AT$2,"",IF($E113&gt;AT$2,"",IF($E113=AT$2,IF($I113=給与表!$J$12,給与表!$J$13,IF($I113=給与表!$K$12,給与表!$K$13,IF($I113=給与表!$L$12,給与表!$L$13,給与表!$M$13*AU113))),IF($E113&lt;AT$2,IF(AN113="",IF($I113=給与表!$J$12,SUMIFS(給与表!$P$13:$P$52,給与表!$B$13:$B$52,AT$2-$E113)+給与表!$J$10*(AT$2-給与表!$T$4+1),IF($I113=給与表!$K$12,SUMIFS(給与表!$Q$13:$Q$52,給与表!$B$13:$B$52,AT$2-$E113)+給与表!$K$10*(AT$2-給与表!$T$4+1),IF($I113=給与表!$L$12,SUMIFS(給与表!$R$13:$R$52,給与表!$B$13:$B$52,AT$2-$E113)+給与表!$L$10*(AT$2-給与表!$T$4+1),(SUMIFS(給与表!$S$13:$S$52,給与表!$B$13:$B$52,AT$2-$E113)+給与表!$M$10*(AT$2-給与表!$T$4+1))*AU113))),IF($I113=給与表!$J$12,AN113+給与表!$J$10*(AT$2-給与表!$T$4+1),IF($I113=給与表!$K$12,AN113+給与表!$K$10*(AT$2-給与表!$T$4+1),IF($I113=給与表!$L$12,AN113+給与表!$L$10*(AT$2-給与表!$T$4+1),(AN113/AO113+給与表!$M$10)*AU113)))))))))</f>
        <v/>
      </c>
      <c r="AU113" s="392"/>
      <c r="AV113" s="357"/>
      <c r="AW113" s="357"/>
      <c r="AX113" s="357"/>
      <c r="AY113" s="227" t="str">
        <f t="shared" si="56"/>
        <v/>
      </c>
      <c r="AZ113" s="224" t="str">
        <f>IF(給与表!$T$4&gt;AZ$2,"",IF($H113&lt;AZ$2,"",IF($E113&gt;AZ$2,"",IF($E113=AZ$2,IF($I113=給与表!$J$12,給与表!$J$13,IF($I113=給与表!$K$12,給与表!$K$13,IF($I113=給与表!$L$12,給与表!$L$13,給与表!$M$13*BA113))),IF($E113&lt;AZ$2,IF(AT113="",IF($I113=給与表!$J$12,SUMIFS(給与表!$P$13:$P$52,給与表!$B$13:$B$52,AZ$2-$E113)+給与表!$J$10*(AZ$2-給与表!$T$4+1),IF($I113=給与表!$K$12,SUMIFS(給与表!$Q$13:$Q$52,給与表!$B$13:$B$52,AZ$2-$E113)+給与表!$K$10*(AZ$2-給与表!$T$4+1),IF($I113=給与表!$L$12,SUMIFS(給与表!$R$13:$R$52,給与表!$B$13:$B$52,AZ$2-$E113)+給与表!$L$10*(AZ$2-給与表!$T$4+1),(SUMIFS(給与表!$S$13:$S$52,給与表!$B$13:$B$52,AZ$2-$E113)+給与表!$M$10*(AZ$2-給与表!$T$4+1))*BA113))),IF($I113=給与表!$J$12,AT113+給与表!$J$10*(AZ$2-給与表!$T$4+1),IF($I113=給与表!$K$12,AT113+給与表!$K$10*(AZ$2-給与表!$T$4+1),IF($I113=給与表!$L$12,AT113+給与表!$L$10*(AZ$2-給与表!$T$4+1),(AT113/AU113+給与表!$M$10)*BA113)))))))))</f>
        <v/>
      </c>
      <c r="BA113" s="392"/>
      <c r="BB113" s="357"/>
      <c r="BC113" s="357"/>
      <c r="BD113" s="357"/>
      <c r="BE113" s="227" t="str">
        <f t="shared" si="57"/>
        <v/>
      </c>
      <c r="BF113" s="224" t="str">
        <f>IF(給与表!$T$4&gt;BF$2,"",IF($H113&lt;BF$2,"",IF($E113&gt;BF$2,"",IF($E113=BF$2,IF($I113=給与表!$J$12,給与表!$J$13,IF($I113=給与表!$K$12,給与表!$K$13,IF($I113=給与表!$L$12,給与表!$L$13,給与表!$M$13*BG113))),IF($E113&lt;BF$2,IF(AZ113="",IF($I113=給与表!$J$12,SUMIFS(給与表!$P$13:$P$52,給与表!$B$13:$B$52,BF$2-$E113)+給与表!$J$10*(BF$2-給与表!$T$4+1),IF($I113=給与表!$K$12,SUMIFS(給与表!$Q$13:$Q$52,給与表!$B$13:$B$52,BF$2-$E113)+給与表!$K$10*(BF$2-給与表!$T$4+1),IF($I113=給与表!$L$12,SUMIFS(給与表!$R$13:$R$52,給与表!$B$13:$B$52,BF$2-$E113)+給与表!$L$10*(BF$2-給与表!$T$4+1),(SUMIFS(給与表!$S$13:$S$52,給与表!$B$13:$B$52,BF$2-$E113)+給与表!$M$10*(BF$2-給与表!$T$4+1))*BG113))),IF($I113=給与表!$J$12,AZ113+給与表!$J$10*(BF$2-給与表!$T$4+1),IF($I113=給与表!$K$12,AZ113+給与表!$K$10*(BF$2-給与表!$T$4+1),IF($I113=給与表!$L$12,AZ113+給与表!$L$10*(BF$2-給与表!$T$4+1),(AZ113/BA113+給与表!$M$10)*BG113)))))))))</f>
        <v/>
      </c>
      <c r="BG113" s="392"/>
      <c r="BH113" s="357"/>
      <c r="BI113" s="357"/>
      <c r="BJ113" s="357"/>
      <c r="BK113" s="227" t="str">
        <f t="shared" si="58"/>
        <v/>
      </c>
      <c r="BL113" s="224" t="str">
        <f>IF(給与表!$T$4&gt;BL$2,"",IF($H113&lt;BL$2,"",IF($E113&gt;BL$2,"",IF($E113=BL$2,IF($I113=給与表!$J$12,給与表!$J$13,IF($I113=給与表!$K$12,給与表!$K$13,IF($I113=給与表!$L$12,給与表!$L$13,給与表!$M$13*BM113))),IF($E113&lt;BL$2,IF(BF113="",IF($I113=給与表!$J$12,SUMIFS(給与表!$P$13:$P$52,給与表!$B$13:$B$52,BL$2-$E113)+給与表!$J$10*(BL$2-給与表!$T$4+1),IF($I113=給与表!$K$12,SUMIFS(給与表!$Q$13:$Q$52,給与表!$B$13:$B$52,BL$2-$E113)+給与表!$K$10*(BL$2-給与表!$T$4+1),IF($I113=給与表!$L$12,SUMIFS(給与表!$R$13:$R$52,給与表!$B$13:$B$52,BL$2-$E113)+給与表!$L$10*(BL$2-給与表!$T$4+1),(SUMIFS(給与表!$S$13:$S$52,給与表!$B$13:$B$52,BL$2-$E113)+給与表!$M$10*(BL$2-給与表!$T$4+1))*BM113))),IF($I113=給与表!$J$12,BF113+給与表!$J$10*(BL$2-給与表!$T$4+1),IF($I113=給与表!$K$12,BF113+給与表!$K$10*(BL$2-給与表!$T$4+1),IF($I113=給与表!$L$12,BF113+給与表!$L$10*(BL$2-給与表!$T$4+1),(BF113/BG113+給与表!$M$10)*BM113)))))))))</f>
        <v/>
      </c>
      <c r="BM113" s="392"/>
      <c r="BN113" s="357"/>
      <c r="BO113" s="357"/>
      <c r="BP113" s="357"/>
      <c r="BQ113" s="227" t="str">
        <f t="shared" si="59"/>
        <v/>
      </c>
    </row>
    <row r="114" spans="1:69">
      <c r="A114" s="20">
        <f t="shared" ref="A114" si="66">A113+1</f>
        <v>109</v>
      </c>
      <c r="B114" s="359"/>
      <c r="C114" s="359"/>
      <c r="D114" s="359"/>
      <c r="E114" s="430" t="str">
        <f t="shared" si="47"/>
        <v/>
      </c>
      <c r="F114" s="359"/>
      <c r="G114" s="359"/>
      <c r="H114" s="430" t="str">
        <f t="shared" si="48"/>
        <v/>
      </c>
      <c r="I114" s="361"/>
      <c r="J114" s="224" t="str">
        <f>IF(給与表!$T$4&gt;J$2,"",IF($H114&lt;J$2,"",IF($E114&gt;J$2,"",IF($E114=J$2,IF($I114=給与表!$J$12,給与表!$J$13,IF($I114=給与表!$K$12,給与表!$K$13,IF($I114=給与表!$L$12,給与表!$L$13,給与表!$M$13*K114))),IF($E114&lt;J$2,IF($I114=給与表!$J$12,SUMIFS(給与表!$P$13:$P$52,給与表!$B$13:$B$52,J$2-$E114)+給与表!$J$10*(J$2-給与表!$T$4+1),IF($I114=給与表!$K$12,SUMIFS(給与表!$Q$13:$Q$52,給与表!$B$13:$B$52,J$2-$E114)+給与表!$K$10*(J$2-給与表!$T$4+1),IF($I114=給与表!$L$12,SUMIFS(給与表!$R$13:$R$52,給与表!$B$13:$B$52,J$2-$E114)+給与表!$L$10*(J$2-給与表!$T$4+1),(SUMIFS(給与表!$S$13:$S$52,給与表!$B$13:$B$52,J$2-$E114)+給与表!$M$10*(J$2-給与表!$T$4+1))*K114))))))))</f>
        <v/>
      </c>
      <c r="K114" s="392"/>
      <c r="L114" s="357"/>
      <c r="M114" s="357"/>
      <c r="N114" s="357"/>
      <c r="O114" s="227" t="str">
        <f t="shared" si="50"/>
        <v/>
      </c>
      <c r="P114" s="224" t="str">
        <f>IF(給与表!$T$4&gt;P$2,"",IF($H114&lt;P$2,"",IF($E114&gt;P$2,"",IF($E114=P$2,IF($I114=給与表!$J$12,給与表!$J$13,IF($I114=給与表!$K$12,給与表!$K$13,IF($I114=給与表!$L$12,給与表!$L$13,給与表!$M$13*Q114))),IF($E114&lt;P$2,IF(J114="",IF($I114=給与表!$J$12,SUMIFS(給与表!$P$13:$P$52,給与表!$B$13:$B$52,P$2-$E114)+給与表!$J$10*(P$2-給与表!$T$4+1),IF($I114=給与表!$K$12,SUMIFS(給与表!$Q$13:$Q$52,給与表!$B$13:$B$52,P$2-$E114)+給与表!$K$10*(P$2-給与表!$T$4+1),IF($I114=給与表!$L$12,SUMIFS(給与表!$R$13:$R$52,給与表!$B$13:$B$52,P$2-$E114)+給与表!$L$10*(P$2-給与表!$T$4+1),(SUMIFS(給与表!$S$13:$S$52,給与表!$B$13:$B$52,P$2-$E114)+給与表!$M$10*(P$2-給与表!$T$4+1))*Q114))),IF($I114=給与表!$J$12,J114+給与表!$J$10*(P$2-給与表!$T$4+1),IF($I114=給与表!$K$12,J114+給与表!$K$10*(P$2-給与表!$T$4+1),IF($I114=給与表!$L$12,J114+給与表!$L$10*(P$2-給与表!$T$4+1),(J114/K114+給与表!$M$10)*Q114)))))))))</f>
        <v/>
      </c>
      <c r="Q114" s="392"/>
      <c r="R114" s="357"/>
      <c r="S114" s="357"/>
      <c r="T114" s="357"/>
      <c r="U114" s="227" t="str">
        <f t="shared" si="51"/>
        <v/>
      </c>
      <c r="V114" s="224" t="str">
        <f>IF(給与表!$T$4&gt;V$2,"",IF($H114&lt;V$2,"",IF($E114&gt;V$2,"",IF($E114=V$2,IF($I114=給与表!$J$12,給与表!$J$13,IF($I114=給与表!$K$12,給与表!$K$13,IF($I114=給与表!$L$12,給与表!$L$13,給与表!$M$13*W114))),IF($E114&lt;V$2,IF(P114="",IF($I114=給与表!$J$12,SUMIFS(給与表!$P$13:$P$52,給与表!$B$13:$B$52,V$2-$E114)+給与表!$J$10*(V$2-給与表!$T$4+1),IF($I114=給与表!$K$12,SUMIFS(給与表!$Q$13:$Q$52,給与表!$B$13:$B$52,V$2-$E114)+給与表!$K$10*(V$2-給与表!$T$4+1),IF($I114=給与表!$L$12,SUMIFS(給与表!$R$13:$R$52,給与表!$B$13:$B$52,V$2-$E114)+給与表!$L$10*(V$2-給与表!$T$4+1),(SUMIFS(給与表!$S$13:$S$52,給与表!$B$13:$B$52,V$2-$E114)+給与表!$M$10*(V$2-給与表!$T$4+1))*W114))),IF($I114=給与表!$J$12,P114+給与表!$J$10*(V$2-給与表!$T$4+1),IF($I114=給与表!$K$12,P114+給与表!$K$10*(V$2-給与表!$T$4+1),IF($I114=給与表!$L$12,P114+給与表!$L$10*(V$2-給与表!$T$4+1),(P114/Q114+給与表!$M$10)*W114)))))))))</f>
        <v/>
      </c>
      <c r="W114" s="392"/>
      <c r="X114" s="357"/>
      <c r="Y114" s="357"/>
      <c r="Z114" s="357"/>
      <c r="AA114" s="227" t="str">
        <f t="shared" si="52"/>
        <v/>
      </c>
      <c r="AB114" s="224" t="str">
        <f>IF(給与表!$T$4&gt;AB$2,"",IF($H114&lt;AB$2,"",IF($E114&gt;AB$2,"",IF($E114=AB$2,IF($I114=給与表!$J$12,給与表!$J$13,IF($I114=給与表!$K$12,給与表!$K$13,IF($I114=給与表!$L$12,給与表!$L$13,給与表!$M$13*AC114))),IF($E114&lt;AB$2,IF(V114="",IF($I114=給与表!$J$12,SUMIFS(給与表!$P$13:$P$52,給与表!$B$13:$B$52,AB$2-$E114)+給与表!$J$10*(AB$2-給与表!$T$4+1),IF($I114=給与表!$K$12,SUMIFS(給与表!$Q$13:$Q$52,給与表!$B$13:$B$52,AB$2-$E114)+給与表!$K$10*(AB$2-給与表!$T$4+1),IF($I114=給与表!$L$12,SUMIFS(給与表!$R$13:$R$52,給与表!$B$13:$B$52,AB$2-$E114)+給与表!$L$10*(AB$2-給与表!$T$4+1),(SUMIFS(給与表!$S$13:$S$52,給与表!$B$13:$B$52,AB$2-$E114)+給与表!$M$10*(AB$2-給与表!$T$4+1))*AC114))),IF($I114=給与表!$J$12,V114+給与表!$J$10*(AB$2-給与表!$T$4+1),IF($I114=給与表!$K$12,V114+給与表!$K$10*(AB$2-給与表!$T$4+1),IF($I114=給与表!$L$12,V114+給与表!$L$10*(AB$2-給与表!$T$4+1),(V114/W114+給与表!$M$10)*AC114)))))))))</f>
        <v/>
      </c>
      <c r="AC114" s="392"/>
      <c r="AD114" s="357"/>
      <c r="AE114" s="357"/>
      <c r="AF114" s="357"/>
      <c r="AG114" s="227" t="str">
        <f t="shared" si="53"/>
        <v/>
      </c>
      <c r="AH114" s="224" t="str">
        <f>IF(給与表!$T$4&gt;AH$2,"",IF($H114&lt;AH$2,"",IF($E114&gt;AH$2,"",IF($E114=AH$2,IF($I114=給与表!$J$12,給与表!$J$13,IF($I114=給与表!$K$12,給与表!$K$13,IF($I114=給与表!$L$12,給与表!$L$13,給与表!$M$13*AI114))),IF($E114&lt;AH$2,IF(AB114="",IF($I114=給与表!$J$12,SUMIFS(給与表!$P$13:$P$52,給与表!$B$13:$B$52,AH$2-$E114)+給与表!$J$10*(AH$2-給与表!$T$4+1),IF($I114=給与表!$K$12,SUMIFS(給与表!$Q$13:$Q$52,給与表!$B$13:$B$52,AH$2-$E114)+給与表!$K$10*(AH$2-給与表!$T$4+1),IF($I114=給与表!$L$12,SUMIFS(給与表!$R$13:$R$52,給与表!$B$13:$B$52,AH$2-$E114)+給与表!$L$10*(AH$2-給与表!$T$4+1),(SUMIFS(給与表!$S$13:$S$52,給与表!$B$13:$B$52,AH$2-$E114)+給与表!$M$10*(AH$2-給与表!$T$4+1))*AI114))),IF($I114=給与表!$J$12,AB114+給与表!$J$10*(AH$2-給与表!$T$4+1),IF($I114=給与表!$K$12,AB114+給与表!$K$10*(AH$2-給与表!$T$4+1),IF($I114=給与表!$L$12,AB114+給与表!$L$10*(AH$2-給与表!$T$4+1),(AB114/AC114+給与表!$M$10)*AI114)))))))))</f>
        <v/>
      </c>
      <c r="AI114" s="392"/>
      <c r="AJ114" s="357"/>
      <c r="AK114" s="357"/>
      <c r="AL114" s="357"/>
      <c r="AM114" s="227" t="str">
        <f t="shared" si="54"/>
        <v/>
      </c>
      <c r="AN114" s="224" t="str">
        <f>IF(給与表!$T$4&gt;AN$2,"",IF($H114&lt;AN$2,"",IF($E114&gt;AN$2,"",IF($E114=AN$2,IF($I114=給与表!$J$12,給与表!$J$13,IF($I114=給与表!$K$12,給与表!$K$13,IF($I114=給与表!$L$12,給与表!$L$13,給与表!$M$13*AO114))),IF($E114&lt;AN$2,IF(AH114="",IF($I114=給与表!$J$12,SUMIFS(給与表!$P$13:$P$52,給与表!$B$13:$B$52,AN$2-$E114)+給与表!$J$10*(AN$2-給与表!$T$4+1),IF($I114=給与表!$K$12,SUMIFS(給与表!$Q$13:$Q$52,給与表!$B$13:$B$52,AN$2-$E114)+給与表!$K$10*(AN$2-給与表!$T$4+1),IF($I114=給与表!$L$12,SUMIFS(給与表!$R$13:$R$52,給与表!$B$13:$B$52,AN$2-$E114)+給与表!$L$10*(AN$2-給与表!$T$4+1),(SUMIFS(給与表!$S$13:$S$52,給与表!$B$13:$B$52,AN$2-$E114)+給与表!$M$10*(AN$2-給与表!$T$4+1))*AO114))),IF($I114=給与表!$J$12,AH114+給与表!$J$10*(AN$2-給与表!$T$4+1),IF($I114=給与表!$K$12,AH114+給与表!$K$10*(AN$2-給与表!$T$4+1),IF($I114=給与表!$L$12,AH114+給与表!$L$10*(AN$2-給与表!$T$4+1),(AH114/AI114+給与表!$M$10)*AO114)))))))))</f>
        <v/>
      </c>
      <c r="AO114" s="392"/>
      <c r="AP114" s="357"/>
      <c r="AQ114" s="357"/>
      <c r="AR114" s="357"/>
      <c r="AS114" s="227" t="str">
        <f t="shared" si="55"/>
        <v/>
      </c>
      <c r="AT114" s="224" t="str">
        <f>IF(給与表!$T$4&gt;AT$2,"",IF($H114&lt;AT$2,"",IF($E114&gt;AT$2,"",IF($E114=AT$2,IF($I114=給与表!$J$12,給与表!$J$13,IF($I114=給与表!$K$12,給与表!$K$13,IF($I114=給与表!$L$12,給与表!$L$13,給与表!$M$13*AU114))),IF($E114&lt;AT$2,IF(AN114="",IF($I114=給与表!$J$12,SUMIFS(給与表!$P$13:$P$52,給与表!$B$13:$B$52,AT$2-$E114)+給与表!$J$10*(AT$2-給与表!$T$4+1),IF($I114=給与表!$K$12,SUMIFS(給与表!$Q$13:$Q$52,給与表!$B$13:$B$52,AT$2-$E114)+給与表!$K$10*(AT$2-給与表!$T$4+1),IF($I114=給与表!$L$12,SUMIFS(給与表!$R$13:$R$52,給与表!$B$13:$B$52,AT$2-$E114)+給与表!$L$10*(AT$2-給与表!$T$4+1),(SUMIFS(給与表!$S$13:$S$52,給与表!$B$13:$B$52,AT$2-$E114)+給与表!$M$10*(AT$2-給与表!$T$4+1))*AU114))),IF($I114=給与表!$J$12,AN114+給与表!$J$10*(AT$2-給与表!$T$4+1),IF($I114=給与表!$K$12,AN114+給与表!$K$10*(AT$2-給与表!$T$4+1),IF($I114=給与表!$L$12,AN114+給与表!$L$10*(AT$2-給与表!$T$4+1),(AN114/AO114+給与表!$M$10)*AU114)))))))))</f>
        <v/>
      </c>
      <c r="AU114" s="392"/>
      <c r="AV114" s="357"/>
      <c r="AW114" s="357"/>
      <c r="AX114" s="357"/>
      <c r="AY114" s="227" t="str">
        <f t="shared" si="56"/>
        <v/>
      </c>
      <c r="AZ114" s="224" t="str">
        <f>IF(給与表!$T$4&gt;AZ$2,"",IF($H114&lt;AZ$2,"",IF($E114&gt;AZ$2,"",IF($E114=AZ$2,IF($I114=給与表!$J$12,給与表!$J$13,IF($I114=給与表!$K$12,給与表!$K$13,IF($I114=給与表!$L$12,給与表!$L$13,給与表!$M$13*BA114))),IF($E114&lt;AZ$2,IF(AT114="",IF($I114=給与表!$J$12,SUMIFS(給与表!$P$13:$P$52,給与表!$B$13:$B$52,AZ$2-$E114)+給与表!$J$10*(AZ$2-給与表!$T$4+1),IF($I114=給与表!$K$12,SUMIFS(給与表!$Q$13:$Q$52,給与表!$B$13:$B$52,AZ$2-$E114)+給与表!$K$10*(AZ$2-給与表!$T$4+1),IF($I114=給与表!$L$12,SUMIFS(給与表!$R$13:$R$52,給与表!$B$13:$B$52,AZ$2-$E114)+給与表!$L$10*(AZ$2-給与表!$T$4+1),(SUMIFS(給与表!$S$13:$S$52,給与表!$B$13:$B$52,AZ$2-$E114)+給与表!$M$10*(AZ$2-給与表!$T$4+1))*BA114))),IF($I114=給与表!$J$12,AT114+給与表!$J$10*(AZ$2-給与表!$T$4+1),IF($I114=給与表!$K$12,AT114+給与表!$K$10*(AZ$2-給与表!$T$4+1),IF($I114=給与表!$L$12,AT114+給与表!$L$10*(AZ$2-給与表!$T$4+1),(AT114/AU114+給与表!$M$10)*BA114)))))))))</f>
        <v/>
      </c>
      <c r="BA114" s="392"/>
      <c r="BB114" s="357"/>
      <c r="BC114" s="357"/>
      <c r="BD114" s="357"/>
      <c r="BE114" s="227" t="str">
        <f t="shared" si="57"/>
        <v/>
      </c>
      <c r="BF114" s="224" t="str">
        <f>IF(給与表!$T$4&gt;BF$2,"",IF($H114&lt;BF$2,"",IF($E114&gt;BF$2,"",IF($E114=BF$2,IF($I114=給与表!$J$12,給与表!$J$13,IF($I114=給与表!$K$12,給与表!$K$13,IF($I114=給与表!$L$12,給与表!$L$13,給与表!$M$13*BG114))),IF($E114&lt;BF$2,IF(AZ114="",IF($I114=給与表!$J$12,SUMIFS(給与表!$P$13:$P$52,給与表!$B$13:$B$52,BF$2-$E114)+給与表!$J$10*(BF$2-給与表!$T$4+1),IF($I114=給与表!$K$12,SUMIFS(給与表!$Q$13:$Q$52,給与表!$B$13:$B$52,BF$2-$E114)+給与表!$K$10*(BF$2-給与表!$T$4+1),IF($I114=給与表!$L$12,SUMIFS(給与表!$R$13:$R$52,給与表!$B$13:$B$52,BF$2-$E114)+給与表!$L$10*(BF$2-給与表!$T$4+1),(SUMIFS(給与表!$S$13:$S$52,給与表!$B$13:$B$52,BF$2-$E114)+給与表!$M$10*(BF$2-給与表!$T$4+1))*BG114))),IF($I114=給与表!$J$12,AZ114+給与表!$J$10*(BF$2-給与表!$T$4+1),IF($I114=給与表!$K$12,AZ114+給与表!$K$10*(BF$2-給与表!$T$4+1),IF($I114=給与表!$L$12,AZ114+給与表!$L$10*(BF$2-給与表!$T$4+1),(AZ114/BA114+給与表!$M$10)*BG114)))))))))</f>
        <v/>
      </c>
      <c r="BG114" s="392"/>
      <c r="BH114" s="357"/>
      <c r="BI114" s="357"/>
      <c r="BJ114" s="357"/>
      <c r="BK114" s="227" t="str">
        <f t="shared" si="58"/>
        <v/>
      </c>
      <c r="BL114" s="224" t="str">
        <f>IF(給与表!$T$4&gt;BL$2,"",IF($H114&lt;BL$2,"",IF($E114&gt;BL$2,"",IF($E114=BL$2,IF($I114=給与表!$J$12,給与表!$J$13,IF($I114=給与表!$K$12,給与表!$K$13,IF($I114=給与表!$L$12,給与表!$L$13,給与表!$M$13*BM114))),IF($E114&lt;BL$2,IF(BF114="",IF($I114=給与表!$J$12,SUMIFS(給与表!$P$13:$P$52,給与表!$B$13:$B$52,BL$2-$E114)+給与表!$J$10*(BL$2-給与表!$T$4+1),IF($I114=給与表!$K$12,SUMIFS(給与表!$Q$13:$Q$52,給与表!$B$13:$B$52,BL$2-$E114)+給与表!$K$10*(BL$2-給与表!$T$4+1),IF($I114=給与表!$L$12,SUMIFS(給与表!$R$13:$R$52,給与表!$B$13:$B$52,BL$2-$E114)+給与表!$L$10*(BL$2-給与表!$T$4+1),(SUMIFS(給与表!$S$13:$S$52,給与表!$B$13:$B$52,BL$2-$E114)+給与表!$M$10*(BL$2-給与表!$T$4+1))*BM114))),IF($I114=給与表!$J$12,BF114+給与表!$J$10*(BL$2-給与表!$T$4+1),IF($I114=給与表!$K$12,BF114+給与表!$K$10*(BL$2-給与表!$T$4+1),IF($I114=給与表!$L$12,BF114+給与表!$L$10*(BL$2-給与表!$T$4+1),(BF114/BG114+給与表!$M$10)*BM114)))))))))</f>
        <v/>
      </c>
      <c r="BM114" s="392"/>
      <c r="BN114" s="357"/>
      <c r="BO114" s="357"/>
      <c r="BP114" s="357"/>
      <c r="BQ114" s="227" t="str">
        <f t="shared" si="59"/>
        <v/>
      </c>
    </row>
    <row r="115" spans="1:69">
      <c r="A115" s="20">
        <f t="shared" ref="A115" si="67">A114+1</f>
        <v>110</v>
      </c>
      <c r="B115" s="359"/>
      <c r="C115" s="359"/>
      <c r="D115" s="359"/>
      <c r="E115" s="430" t="str">
        <f t="shared" si="47"/>
        <v/>
      </c>
      <c r="F115" s="359"/>
      <c r="G115" s="359"/>
      <c r="H115" s="430" t="str">
        <f t="shared" si="48"/>
        <v/>
      </c>
      <c r="I115" s="361"/>
      <c r="J115" s="224" t="str">
        <f>IF(給与表!$T$4&gt;J$2,"",IF($H115&lt;J$2,"",IF($E115&gt;J$2,"",IF($E115=J$2,IF($I115=給与表!$J$12,給与表!$J$13,IF($I115=給与表!$K$12,給与表!$K$13,IF($I115=給与表!$L$12,給与表!$L$13,給与表!$M$13*K115))),IF($E115&lt;J$2,IF($I115=給与表!$J$12,SUMIFS(給与表!$P$13:$P$52,給与表!$B$13:$B$52,J$2-$E115)+給与表!$J$10*(J$2-給与表!$T$4+1),IF($I115=給与表!$K$12,SUMIFS(給与表!$Q$13:$Q$52,給与表!$B$13:$B$52,J$2-$E115)+給与表!$K$10*(J$2-給与表!$T$4+1),IF($I115=給与表!$L$12,SUMIFS(給与表!$R$13:$R$52,給与表!$B$13:$B$52,J$2-$E115)+給与表!$L$10*(J$2-給与表!$T$4+1),(SUMIFS(給与表!$S$13:$S$52,給与表!$B$13:$B$52,J$2-$E115)+給与表!$M$10*(J$2-給与表!$T$4+1))*K115))))))))</f>
        <v/>
      </c>
      <c r="K115" s="392"/>
      <c r="L115" s="357"/>
      <c r="M115" s="357"/>
      <c r="N115" s="357"/>
      <c r="O115" s="227" t="str">
        <f t="shared" si="50"/>
        <v/>
      </c>
      <c r="P115" s="224" t="str">
        <f>IF(給与表!$T$4&gt;P$2,"",IF($H115&lt;P$2,"",IF($E115&gt;P$2,"",IF($E115=P$2,IF($I115=給与表!$J$12,給与表!$J$13,IF($I115=給与表!$K$12,給与表!$K$13,IF($I115=給与表!$L$12,給与表!$L$13,給与表!$M$13*Q115))),IF($E115&lt;P$2,IF(J115="",IF($I115=給与表!$J$12,SUMIFS(給与表!$P$13:$P$52,給与表!$B$13:$B$52,P$2-$E115)+給与表!$J$10*(P$2-給与表!$T$4+1),IF($I115=給与表!$K$12,SUMIFS(給与表!$Q$13:$Q$52,給与表!$B$13:$B$52,P$2-$E115)+給与表!$K$10*(P$2-給与表!$T$4+1),IF($I115=給与表!$L$12,SUMIFS(給与表!$R$13:$R$52,給与表!$B$13:$B$52,P$2-$E115)+給与表!$L$10*(P$2-給与表!$T$4+1),(SUMIFS(給与表!$S$13:$S$52,給与表!$B$13:$B$52,P$2-$E115)+給与表!$M$10*(P$2-給与表!$T$4+1))*Q115))),IF($I115=給与表!$J$12,J115+給与表!$J$10*(P$2-給与表!$T$4+1),IF($I115=給与表!$K$12,J115+給与表!$K$10*(P$2-給与表!$T$4+1),IF($I115=給与表!$L$12,J115+給与表!$L$10*(P$2-給与表!$T$4+1),(J115/K115+給与表!$M$10)*Q115)))))))))</f>
        <v/>
      </c>
      <c r="Q115" s="392"/>
      <c r="R115" s="357"/>
      <c r="S115" s="357"/>
      <c r="T115" s="357"/>
      <c r="U115" s="227" t="str">
        <f t="shared" si="51"/>
        <v/>
      </c>
      <c r="V115" s="224" t="str">
        <f>IF(給与表!$T$4&gt;V$2,"",IF($H115&lt;V$2,"",IF($E115&gt;V$2,"",IF($E115=V$2,IF($I115=給与表!$J$12,給与表!$J$13,IF($I115=給与表!$K$12,給与表!$K$13,IF($I115=給与表!$L$12,給与表!$L$13,給与表!$M$13*W115))),IF($E115&lt;V$2,IF(P115="",IF($I115=給与表!$J$12,SUMIFS(給与表!$P$13:$P$52,給与表!$B$13:$B$52,V$2-$E115)+給与表!$J$10*(V$2-給与表!$T$4+1),IF($I115=給与表!$K$12,SUMIFS(給与表!$Q$13:$Q$52,給与表!$B$13:$B$52,V$2-$E115)+給与表!$K$10*(V$2-給与表!$T$4+1),IF($I115=給与表!$L$12,SUMIFS(給与表!$R$13:$R$52,給与表!$B$13:$B$52,V$2-$E115)+給与表!$L$10*(V$2-給与表!$T$4+1),(SUMIFS(給与表!$S$13:$S$52,給与表!$B$13:$B$52,V$2-$E115)+給与表!$M$10*(V$2-給与表!$T$4+1))*W115))),IF($I115=給与表!$J$12,P115+給与表!$J$10*(V$2-給与表!$T$4+1),IF($I115=給与表!$K$12,P115+給与表!$K$10*(V$2-給与表!$T$4+1),IF($I115=給与表!$L$12,P115+給与表!$L$10*(V$2-給与表!$T$4+1),(P115/Q115+給与表!$M$10)*W115)))))))))</f>
        <v/>
      </c>
      <c r="W115" s="392"/>
      <c r="X115" s="357"/>
      <c r="Y115" s="357"/>
      <c r="Z115" s="357"/>
      <c r="AA115" s="227" t="str">
        <f t="shared" si="52"/>
        <v/>
      </c>
      <c r="AB115" s="224" t="str">
        <f>IF(給与表!$T$4&gt;AB$2,"",IF($H115&lt;AB$2,"",IF($E115&gt;AB$2,"",IF($E115=AB$2,IF($I115=給与表!$J$12,給与表!$J$13,IF($I115=給与表!$K$12,給与表!$K$13,IF($I115=給与表!$L$12,給与表!$L$13,給与表!$M$13*AC115))),IF($E115&lt;AB$2,IF(V115="",IF($I115=給与表!$J$12,SUMIFS(給与表!$P$13:$P$52,給与表!$B$13:$B$52,AB$2-$E115)+給与表!$J$10*(AB$2-給与表!$T$4+1),IF($I115=給与表!$K$12,SUMIFS(給与表!$Q$13:$Q$52,給与表!$B$13:$B$52,AB$2-$E115)+給与表!$K$10*(AB$2-給与表!$T$4+1),IF($I115=給与表!$L$12,SUMIFS(給与表!$R$13:$R$52,給与表!$B$13:$B$52,AB$2-$E115)+給与表!$L$10*(AB$2-給与表!$T$4+1),(SUMIFS(給与表!$S$13:$S$52,給与表!$B$13:$B$52,AB$2-$E115)+給与表!$M$10*(AB$2-給与表!$T$4+1))*AC115))),IF($I115=給与表!$J$12,V115+給与表!$J$10*(AB$2-給与表!$T$4+1),IF($I115=給与表!$K$12,V115+給与表!$K$10*(AB$2-給与表!$T$4+1),IF($I115=給与表!$L$12,V115+給与表!$L$10*(AB$2-給与表!$T$4+1),(V115/W115+給与表!$M$10)*AC115)))))))))</f>
        <v/>
      </c>
      <c r="AC115" s="392"/>
      <c r="AD115" s="357"/>
      <c r="AE115" s="357"/>
      <c r="AF115" s="357"/>
      <c r="AG115" s="227" t="str">
        <f t="shared" si="53"/>
        <v/>
      </c>
      <c r="AH115" s="224" t="str">
        <f>IF(給与表!$T$4&gt;AH$2,"",IF($H115&lt;AH$2,"",IF($E115&gt;AH$2,"",IF($E115=AH$2,IF($I115=給与表!$J$12,給与表!$J$13,IF($I115=給与表!$K$12,給与表!$K$13,IF($I115=給与表!$L$12,給与表!$L$13,給与表!$M$13*AI115))),IF($E115&lt;AH$2,IF(AB115="",IF($I115=給与表!$J$12,SUMIFS(給与表!$P$13:$P$52,給与表!$B$13:$B$52,AH$2-$E115)+給与表!$J$10*(AH$2-給与表!$T$4+1),IF($I115=給与表!$K$12,SUMIFS(給与表!$Q$13:$Q$52,給与表!$B$13:$B$52,AH$2-$E115)+給与表!$K$10*(AH$2-給与表!$T$4+1),IF($I115=給与表!$L$12,SUMIFS(給与表!$R$13:$R$52,給与表!$B$13:$B$52,AH$2-$E115)+給与表!$L$10*(AH$2-給与表!$T$4+1),(SUMIFS(給与表!$S$13:$S$52,給与表!$B$13:$B$52,AH$2-$E115)+給与表!$M$10*(AH$2-給与表!$T$4+1))*AI115))),IF($I115=給与表!$J$12,AB115+給与表!$J$10*(AH$2-給与表!$T$4+1),IF($I115=給与表!$K$12,AB115+給与表!$K$10*(AH$2-給与表!$T$4+1),IF($I115=給与表!$L$12,AB115+給与表!$L$10*(AH$2-給与表!$T$4+1),(AB115/AC115+給与表!$M$10)*AI115)))))))))</f>
        <v/>
      </c>
      <c r="AI115" s="392"/>
      <c r="AJ115" s="357"/>
      <c r="AK115" s="357"/>
      <c r="AL115" s="357"/>
      <c r="AM115" s="227" t="str">
        <f t="shared" si="54"/>
        <v/>
      </c>
      <c r="AN115" s="224" t="str">
        <f>IF(給与表!$T$4&gt;AN$2,"",IF($H115&lt;AN$2,"",IF($E115&gt;AN$2,"",IF($E115=AN$2,IF($I115=給与表!$J$12,給与表!$J$13,IF($I115=給与表!$K$12,給与表!$K$13,IF($I115=給与表!$L$12,給与表!$L$13,給与表!$M$13*AO115))),IF($E115&lt;AN$2,IF(AH115="",IF($I115=給与表!$J$12,SUMIFS(給与表!$P$13:$P$52,給与表!$B$13:$B$52,AN$2-$E115)+給与表!$J$10*(AN$2-給与表!$T$4+1),IF($I115=給与表!$K$12,SUMIFS(給与表!$Q$13:$Q$52,給与表!$B$13:$B$52,AN$2-$E115)+給与表!$K$10*(AN$2-給与表!$T$4+1),IF($I115=給与表!$L$12,SUMIFS(給与表!$R$13:$R$52,給与表!$B$13:$B$52,AN$2-$E115)+給与表!$L$10*(AN$2-給与表!$T$4+1),(SUMIFS(給与表!$S$13:$S$52,給与表!$B$13:$B$52,AN$2-$E115)+給与表!$M$10*(AN$2-給与表!$T$4+1))*AO115))),IF($I115=給与表!$J$12,AH115+給与表!$J$10*(AN$2-給与表!$T$4+1),IF($I115=給与表!$K$12,AH115+給与表!$K$10*(AN$2-給与表!$T$4+1),IF($I115=給与表!$L$12,AH115+給与表!$L$10*(AN$2-給与表!$T$4+1),(AH115/AI115+給与表!$M$10)*AO115)))))))))</f>
        <v/>
      </c>
      <c r="AO115" s="392"/>
      <c r="AP115" s="357"/>
      <c r="AQ115" s="357"/>
      <c r="AR115" s="357"/>
      <c r="AS115" s="227" t="str">
        <f t="shared" si="55"/>
        <v/>
      </c>
      <c r="AT115" s="224" t="str">
        <f>IF(給与表!$T$4&gt;AT$2,"",IF($H115&lt;AT$2,"",IF($E115&gt;AT$2,"",IF($E115=AT$2,IF($I115=給与表!$J$12,給与表!$J$13,IF($I115=給与表!$K$12,給与表!$K$13,IF($I115=給与表!$L$12,給与表!$L$13,給与表!$M$13*AU115))),IF($E115&lt;AT$2,IF(AN115="",IF($I115=給与表!$J$12,SUMIFS(給与表!$P$13:$P$52,給与表!$B$13:$B$52,AT$2-$E115)+給与表!$J$10*(AT$2-給与表!$T$4+1),IF($I115=給与表!$K$12,SUMIFS(給与表!$Q$13:$Q$52,給与表!$B$13:$B$52,AT$2-$E115)+給与表!$K$10*(AT$2-給与表!$T$4+1),IF($I115=給与表!$L$12,SUMIFS(給与表!$R$13:$R$52,給与表!$B$13:$B$52,AT$2-$E115)+給与表!$L$10*(AT$2-給与表!$T$4+1),(SUMIFS(給与表!$S$13:$S$52,給与表!$B$13:$B$52,AT$2-$E115)+給与表!$M$10*(AT$2-給与表!$T$4+1))*AU115))),IF($I115=給与表!$J$12,AN115+給与表!$J$10*(AT$2-給与表!$T$4+1),IF($I115=給与表!$K$12,AN115+給与表!$K$10*(AT$2-給与表!$T$4+1),IF($I115=給与表!$L$12,AN115+給与表!$L$10*(AT$2-給与表!$T$4+1),(AN115/AO115+給与表!$M$10)*AU115)))))))))</f>
        <v/>
      </c>
      <c r="AU115" s="392"/>
      <c r="AV115" s="357"/>
      <c r="AW115" s="357"/>
      <c r="AX115" s="357"/>
      <c r="AY115" s="227" t="str">
        <f t="shared" si="56"/>
        <v/>
      </c>
      <c r="AZ115" s="224" t="str">
        <f>IF(給与表!$T$4&gt;AZ$2,"",IF($H115&lt;AZ$2,"",IF($E115&gt;AZ$2,"",IF($E115=AZ$2,IF($I115=給与表!$J$12,給与表!$J$13,IF($I115=給与表!$K$12,給与表!$K$13,IF($I115=給与表!$L$12,給与表!$L$13,給与表!$M$13*BA115))),IF($E115&lt;AZ$2,IF(AT115="",IF($I115=給与表!$J$12,SUMIFS(給与表!$P$13:$P$52,給与表!$B$13:$B$52,AZ$2-$E115)+給与表!$J$10*(AZ$2-給与表!$T$4+1),IF($I115=給与表!$K$12,SUMIFS(給与表!$Q$13:$Q$52,給与表!$B$13:$B$52,AZ$2-$E115)+給与表!$K$10*(AZ$2-給与表!$T$4+1),IF($I115=給与表!$L$12,SUMIFS(給与表!$R$13:$R$52,給与表!$B$13:$B$52,AZ$2-$E115)+給与表!$L$10*(AZ$2-給与表!$T$4+1),(SUMIFS(給与表!$S$13:$S$52,給与表!$B$13:$B$52,AZ$2-$E115)+給与表!$M$10*(AZ$2-給与表!$T$4+1))*BA115))),IF($I115=給与表!$J$12,AT115+給与表!$J$10*(AZ$2-給与表!$T$4+1),IF($I115=給与表!$K$12,AT115+給与表!$K$10*(AZ$2-給与表!$T$4+1),IF($I115=給与表!$L$12,AT115+給与表!$L$10*(AZ$2-給与表!$T$4+1),(AT115/AU115+給与表!$M$10)*BA115)))))))))</f>
        <v/>
      </c>
      <c r="BA115" s="392"/>
      <c r="BB115" s="357"/>
      <c r="BC115" s="357"/>
      <c r="BD115" s="357"/>
      <c r="BE115" s="227" t="str">
        <f t="shared" si="57"/>
        <v/>
      </c>
      <c r="BF115" s="224" t="str">
        <f>IF(給与表!$T$4&gt;BF$2,"",IF($H115&lt;BF$2,"",IF($E115&gt;BF$2,"",IF($E115=BF$2,IF($I115=給与表!$J$12,給与表!$J$13,IF($I115=給与表!$K$12,給与表!$K$13,IF($I115=給与表!$L$12,給与表!$L$13,給与表!$M$13*BG115))),IF($E115&lt;BF$2,IF(AZ115="",IF($I115=給与表!$J$12,SUMIFS(給与表!$P$13:$P$52,給与表!$B$13:$B$52,BF$2-$E115)+給与表!$J$10*(BF$2-給与表!$T$4+1),IF($I115=給与表!$K$12,SUMIFS(給与表!$Q$13:$Q$52,給与表!$B$13:$B$52,BF$2-$E115)+給与表!$K$10*(BF$2-給与表!$T$4+1),IF($I115=給与表!$L$12,SUMIFS(給与表!$R$13:$R$52,給与表!$B$13:$B$52,BF$2-$E115)+給与表!$L$10*(BF$2-給与表!$T$4+1),(SUMIFS(給与表!$S$13:$S$52,給与表!$B$13:$B$52,BF$2-$E115)+給与表!$M$10*(BF$2-給与表!$T$4+1))*BG115))),IF($I115=給与表!$J$12,AZ115+給与表!$J$10*(BF$2-給与表!$T$4+1),IF($I115=給与表!$K$12,AZ115+給与表!$K$10*(BF$2-給与表!$T$4+1),IF($I115=給与表!$L$12,AZ115+給与表!$L$10*(BF$2-給与表!$T$4+1),(AZ115/BA115+給与表!$M$10)*BG115)))))))))</f>
        <v/>
      </c>
      <c r="BG115" s="392"/>
      <c r="BH115" s="357"/>
      <c r="BI115" s="357"/>
      <c r="BJ115" s="357"/>
      <c r="BK115" s="227" t="str">
        <f t="shared" si="58"/>
        <v/>
      </c>
      <c r="BL115" s="224" t="str">
        <f>IF(給与表!$T$4&gt;BL$2,"",IF($H115&lt;BL$2,"",IF($E115&gt;BL$2,"",IF($E115=BL$2,IF($I115=給与表!$J$12,給与表!$J$13,IF($I115=給与表!$K$12,給与表!$K$13,IF($I115=給与表!$L$12,給与表!$L$13,給与表!$M$13*BM115))),IF($E115&lt;BL$2,IF(BF115="",IF($I115=給与表!$J$12,SUMIFS(給与表!$P$13:$P$52,給与表!$B$13:$B$52,BL$2-$E115)+給与表!$J$10*(BL$2-給与表!$T$4+1),IF($I115=給与表!$K$12,SUMIFS(給与表!$Q$13:$Q$52,給与表!$B$13:$B$52,BL$2-$E115)+給与表!$K$10*(BL$2-給与表!$T$4+1),IF($I115=給与表!$L$12,SUMIFS(給与表!$R$13:$R$52,給与表!$B$13:$B$52,BL$2-$E115)+給与表!$L$10*(BL$2-給与表!$T$4+1),(SUMIFS(給与表!$S$13:$S$52,給与表!$B$13:$B$52,BL$2-$E115)+給与表!$M$10*(BL$2-給与表!$T$4+1))*BM115))),IF($I115=給与表!$J$12,BF115+給与表!$J$10*(BL$2-給与表!$T$4+1),IF($I115=給与表!$K$12,BF115+給与表!$K$10*(BL$2-給与表!$T$4+1),IF($I115=給与表!$L$12,BF115+給与表!$L$10*(BL$2-給与表!$T$4+1),(BF115/BG115+給与表!$M$10)*BM115)))))))))</f>
        <v/>
      </c>
      <c r="BM115" s="392"/>
      <c r="BN115" s="357"/>
      <c r="BO115" s="357"/>
      <c r="BP115" s="357"/>
      <c r="BQ115" s="227" t="str">
        <f t="shared" si="59"/>
        <v/>
      </c>
    </row>
    <row r="116" spans="1:69">
      <c r="A116" s="20">
        <f t="shared" ref="A116" si="68">A115+1</f>
        <v>111</v>
      </c>
      <c r="B116" s="359"/>
      <c r="C116" s="359"/>
      <c r="D116" s="359"/>
      <c r="E116" s="430" t="str">
        <f t="shared" si="47"/>
        <v/>
      </c>
      <c r="F116" s="359"/>
      <c r="G116" s="359"/>
      <c r="H116" s="430" t="str">
        <f t="shared" si="48"/>
        <v/>
      </c>
      <c r="I116" s="361"/>
      <c r="J116" s="224" t="str">
        <f>IF(給与表!$T$4&gt;J$2,"",IF($H116&lt;J$2,"",IF($E116&gt;J$2,"",IF($E116=J$2,IF($I116=給与表!$J$12,給与表!$J$13,IF($I116=給与表!$K$12,給与表!$K$13,IF($I116=給与表!$L$12,給与表!$L$13,給与表!$M$13*K116))),IF($E116&lt;J$2,IF($I116=給与表!$J$12,SUMIFS(給与表!$P$13:$P$52,給与表!$B$13:$B$52,J$2-$E116)+給与表!$J$10*(J$2-給与表!$T$4+1),IF($I116=給与表!$K$12,SUMIFS(給与表!$Q$13:$Q$52,給与表!$B$13:$B$52,J$2-$E116)+給与表!$K$10*(J$2-給与表!$T$4+1),IF($I116=給与表!$L$12,SUMIFS(給与表!$R$13:$R$52,給与表!$B$13:$B$52,J$2-$E116)+給与表!$L$10*(J$2-給与表!$T$4+1),(SUMIFS(給与表!$S$13:$S$52,給与表!$B$13:$B$52,J$2-$E116)+給与表!$M$10*(J$2-給与表!$T$4+1))*K116))))))))</f>
        <v/>
      </c>
      <c r="K116" s="392"/>
      <c r="L116" s="357"/>
      <c r="M116" s="357"/>
      <c r="N116" s="357"/>
      <c r="O116" s="227" t="str">
        <f t="shared" si="50"/>
        <v/>
      </c>
      <c r="P116" s="224" t="str">
        <f>IF(給与表!$T$4&gt;P$2,"",IF($H116&lt;P$2,"",IF($E116&gt;P$2,"",IF($E116=P$2,IF($I116=給与表!$J$12,給与表!$J$13,IF($I116=給与表!$K$12,給与表!$K$13,IF($I116=給与表!$L$12,給与表!$L$13,給与表!$M$13*Q116))),IF($E116&lt;P$2,IF(J116="",IF($I116=給与表!$J$12,SUMIFS(給与表!$P$13:$P$52,給与表!$B$13:$B$52,P$2-$E116)+給与表!$J$10*(P$2-給与表!$T$4+1),IF($I116=給与表!$K$12,SUMIFS(給与表!$Q$13:$Q$52,給与表!$B$13:$B$52,P$2-$E116)+給与表!$K$10*(P$2-給与表!$T$4+1),IF($I116=給与表!$L$12,SUMIFS(給与表!$R$13:$R$52,給与表!$B$13:$B$52,P$2-$E116)+給与表!$L$10*(P$2-給与表!$T$4+1),(SUMIFS(給与表!$S$13:$S$52,給与表!$B$13:$B$52,P$2-$E116)+給与表!$M$10*(P$2-給与表!$T$4+1))*Q116))),IF($I116=給与表!$J$12,J116+給与表!$J$10*(P$2-給与表!$T$4+1),IF($I116=給与表!$K$12,J116+給与表!$K$10*(P$2-給与表!$T$4+1),IF($I116=給与表!$L$12,J116+給与表!$L$10*(P$2-給与表!$T$4+1),(J116/K116+給与表!$M$10)*Q116)))))))))</f>
        <v/>
      </c>
      <c r="Q116" s="392"/>
      <c r="R116" s="357"/>
      <c r="S116" s="357"/>
      <c r="T116" s="357"/>
      <c r="U116" s="227" t="str">
        <f t="shared" si="51"/>
        <v/>
      </c>
      <c r="V116" s="224" t="str">
        <f>IF(給与表!$T$4&gt;V$2,"",IF($H116&lt;V$2,"",IF($E116&gt;V$2,"",IF($E116=V$2,IF($I116=給与表!$J$12,給与表!$J$13,IF($I116=給与表!$K$12,給与表!$K$13,IF($I116=給与表!$L$12,給与表!$L$13,給与表!$M$13*W116))),IF($E116&lt;V$2,IF(P116="",IF($I116=給与表!$J$12,SUMIFS(給与表!$P$13:$P$52,給与表!$B$13:$B$52,V$2-$E116)+給与表!$J$10*(V$2-給与表!$T$4+1),IF($I116=給与表!$K$12,SUMIFS(給与表!$Q$13:$Q$52,給与表!$B$13:$B$52,V$2-$E116)+給与表!$K$10*(V$2-給与表!$T$4+1),IF($I116=給与表!$L$12,SUMIFS(給与表!$R$13:$R$52,給与表!$B$13:$B$52,V$2-$E116)+給与表!$L$10*(V$2-給与表!$T$4+1),(SUMIFS(給与表!$S$13:$S$52,給与表!$B$13:$B$52,V$2-$E116)+給与表!$M$10*(V$2-給与表!$T$4+1))*W116))),IF($I116=給与表!$J$12,P116+給与表!$J$10*(V$2-給与表!$T$4+1),IF($I116=給与表!$K$12,P116+給与表!$K$10*(V$2-給与表!$T$4+1),IF($I116=給与表!$L$12,P116+給与表!$L$10*(V$2-給与表!$T$4+1),(P116/Q116+給与表!$M$10)*W116)))))))))</f>
        <v/>
      </c>
      <c r="W116" s="392"/>
      <c r="X116" s="357"/>
      <c r="Y116" s="357"/>
      <c r="Z116" s="357"/>
      <c r="AA116" s="227" t="str">
        <f t="shared" si="52"/>
        <v/>
      </c>
      <c r="AB116" s="224" t="str">
        <f>IF(給与表!$T$4&gt;AB$2,"",IF($H116&lt;AB$2,"",IF($E116&gt;AB$2,"",IF($E116=AB$2,IF($I116=給与表!$J$12,給与表!$J$13,IF($I116=給与表!$K$12,給与表!$K$13,IF($I116=給与表!$L$12,給与表!$L$13,給与表!$M$13*AC116))),IF($E116&lt;AB$2,IF(V116="",IF($I116=給与表!$J$12,SUMIFS(給与表!$P$13:$P$52,給与表!$B$13:$B$52,AB$2-$E116)+給与表!$J$10*(AB$2-給与表!$T$4+1),IF($I116=給与表!$K$12,SUMIFS(給与表!$Q$13:$Q$52,給与表!$B$13:$B$52,AB$2-$E116)+給与表!$K$10*(AB$2-給与表!$T$4+1),IF($I116=給与表!$L$12,SUMIFS(給与表!$R$13:$R$52,給与表!$B$13:$B$52,AB$2-$E116)+給与表!$L$10*(AB$2-給与表!$T$4+1),(SUMIFS(給与表!$S$13:$S$52,給与表!$B$13:$B$52,AB$2-$E116)+給与表!$M$10*(AB$2-給与表!$T$4+1))*AC116))),IF($I116=給与表!$J$12,V116+給与表!$J$10*(AB$2-給与表!$T$4+1),IF($I116=給与表!$K$12,V116+給与表!$K$10*(AB$2-給与表!$T$4+1),IF($I116=給与表!$L$12,V116+給与表!$L$10*(AB$2-給与表!$T$4+1),(V116/W116+給与表!$M$10)*AC116)))))))))</f>
        <v/>
      </c>
      <c r="AC116" s="392"/>
      <c r="AD116" s="357"/>
      <c r="AE116" s="357"/>
      <c r="AF116" s="357"/>
      <c r="AG116" s="227" t="str">
        <f t="shared" si="53"/>
        <v/>
      </c>
      <c r="AH116" s="224" t="str">
        <f>IF(給与表!$T$4&gt;AH$2,"",IF($H116&lt;AH$2,"",IF($E116&gt;AH$2,"",IF($E116=AH$2,IF($I116=給与表!$J$12,給与表!$J$13,IF($I116=給与表!$K$12,給与表!$K$13,IF($I116=給与表!$L$12,給与表!$L$13,給与表!$M$13*AI116))),IF($E116&lt;AH$2,IF(AB116="",IF($I116=給与表!$J$12,SUMIFS(給与表!$P$13:$P$52,給与表!$B$13:$B$52,AH$2-$E116)+給与表!$J$10*(AH$2-給与表!$T$4+1),IF($I116=給与表!$K$12,SUMIFS(給与表!$Q$13:$Q$52,給与表!$B$13:$B$52,AH$2-$E116)+給与表!$K$10*(AH$2-給与表!$T$4+1),IF($I116=給与表!$L$12,SUMIFS(給与表!$R$13:$R$52,給与表!$B$13:$B$52,AH$2-$E116)+給与表!$L$10*(AH$2-給与表!$T$4+1),(SUMIFS(給与表!$S$13:$S$52,給与表!$B$13:$B$52,AH$2-$E116)+給与表!$M$10*(AH$2-給与表!$T$4+1))*AI116))),IF($I116=給与表!$J$12,AB116+給与表!$J$10*(AH$2-給与表!$T$4+1),IF($I116=給与表!$K$12,AB116+給与表!$K$10*(AH$2-給与表!$T$4+1),IF($I116=給与表!$L$12,AB116+給与表!$L$10*(AH$2-給与表!$T$4+1),(AB116/AC116+給与表!$M$10)*AI116)))))))))</f>
        <v/>
      </c>
      <c r="AI116" s="392"/>
      <c r="AJ116" s="357"/>
      <c r="AK116" s="357"/>
      <c r="AL116" s="357"/>
      <c r="AM116" s="227" t="str">
        <f t="shared" si="54"/>
        <v/>
      </c>
      <c r="AN116" s="224" t="str">
        <f>IF(給与表!$T$4&gt;AN$2,"",IF($H116&lt;AN$2,"",IF($E116&gt;AN$2,"",IF($E116=AN$2,IF($I116=給与表!$J$12,給与表!$J$13,IF($I116=給与表!$K$12,給与表!$K$13,IF($I116=給与表!$L$12,給与表!$L$13,給与表!$M$13*AO116))),IF($E116&lt;AN$2,IF(AH116="",IF($I116=給与表!$J$12,SUMIFS(給与表!$P$13:$P$52,給与表!$B$13:$B$52,AN$2-$E116)+給与表!$J$10*(AN$2-給与表!$T$4+1),IF($I116=給与表!$K$12,SUMIFS(給与表!$Q$13:$Q$52,給与表!$B$13:$B$52,AN$2-$E116)+給与表!$K$10*(AN$2-給与表!$T$4+1),IF($I116=給与表!$L$12,SUMIFS(給与表!$R$13:$R$52,給与表!$B$13:$B$52,AN$2-$E116)+給与表!$L$10*(AN$2-給与表!$T$4+1),(SUMIFS(給与表!$S$13:$S$52,給与表!$B$13:$B$52,AN$2-$E116)+給与表!$M$10*(AN$2-給与表!$T$4+1))*AO116))),IF($I116=給与表!$J$12,AH116+給与表!$J$10*(AN$2-給与表!$T$4+1),IF($I116=給与表!$K$12,AH116+給与表!$K$10*(AN$2-給与表!$T$4+1),IF($I116=給与表!$L$12,AH116+給与表!$L$10*(AN$2-給与表!$T$4+1),(AH116/AI116+給与表!$M$10)*AO116)))))))))</f>
        <v/>
      </c>
      <c r="AO116" s="392"/>
      <c r="AP116" s="357"/>
      <c r="AQ116" s="357"/>
      <c r="AR116" s="357"/>
      <c r="AS116" s="227" t="str">
        <f t="shared" si="55"/>
        <v/>
      </c>
      <c r="AT116" s="224" t="str">
        <f>IF(給与表!$T$4&gt;AT$2,"",IF($H116&lt;AT$2,"",IF($E116&gt;AT$2,"",IF($E116=AT$2,IF($I116=給与表!$J$12,給与表!$J$13,IF($I116=給与表!$K$12,給与表!$K$13,IF($I116=給与表!$L$12,給与表!$L$13,給与表!$M$13*AU116))),IF($E116&lt;AT$2,IF(AN116="",IF($I116=給与表!$J$12,SUMIFS(給与表!$P$13:$P$52,給与表!$B$13:$B$52,AT$2-$E116)+給与表!$J$10*(AT$2-給与表!$T$4+1),IF($I116=給与表!$K$12,SUMIFS(給与表!$Q$13:$Q$52,給与表!$B$13:$B$52,AT$2-$E116)+給与表!$K$10*(AT$2-給与表!$T$4+1),IF($I116=給与表!$L$12,SUMIFS(給与表!$R$13:$R$52,給与表!$B$13:$B$52,AT$2-$E116)+給与表!$L$10*(AT$2-給与表!$T$4+1),(SUMIFS(給与表!$S$13:$S$52,給与表!$B$13:$B$52,AT$2-$E116)+給与表!$M$10*(AT$2-給与表!$T$4+1))*AU116))),IF($I116=給与表!$J$12,AN116+給与表!$J$10*(AT$2-給与表!$T$4+1),IF($I116=給与表!$K$12,AN116+給与表!$K$10*(AT$2-給与表!$T$4+1),IF($I116=給与表!$L$12,AN116+給与表!$L$10*(AT$2-給与表!$T$4+1),(AN116/AO116+給与表!$M$10)*AU116)))))))))</f>
        <v/>
      </c>
      <c r="AU116" s="392"/>
      <c r="AV116" s="357"/>
      <c r="AW116" s="357"/>
      <c r="AX116" s="357"/>
      <c r="AY116" s="227" t="str">
        <f t="shared" si="56"/>
        <v/>
      </c>
      <c r="AZ116" s="224" t="str">
        <f>IF(給与表!$T$4&gt;AZ$2,"",IF($H116&lt;AZ$2,"",IF($E116&gt;AZ$2,"",IF($E116=AZ$2,IF($I116=給与表!$J$12,給与表!$J$13,IF($I116=給与表!$K$12,給与表!$K$13,IF($I116=給与表!$L$12,給与表!$L$13,給与表!$M$13*BA116))),IF($E116&lt;AZ$2,IF(AT116="",IF($I116=給与表!$J$12,SUMIFS(給与表!$P$13:$P$52,給与表!$B$13:$B$52,AZ$2-$E116)+給与表!$J$10*(AZ$2-給与表!$T$4+1),IF($I116=給与表!$K$12,SUMIFS(給与表!$Q$13:$Q$52,給与表!$B$13:$B$52,AZ$2-$E116)+給与表!$K$10*(AZ$2-給与表!$T$4+1),IF($I116=給与表!$L$12,SUMIFS(給与表!$R$13:$R$52,給与表!$B$13:$B$52,AZ$2-$E116)+給与表!$L$10*(AZ$2-給与表!$T$4+1),(SUMIFS(給与表!$S$13:$S$52,給与表!$B$13:$B$52,AZ$2-$E116)+給与表!$M$10*(AZ$2-給与表!$T$4+1))*BA116))),IF($I116=給与表!$J$12,AT116+給与表!$J$10*(AZ$2-給与表!$T$4+1),IF($I116=給与表!$K$12,AT116+給与表!$K$10*(AZ$2-給与表!$T$4+1),IF($I116=給与表!$L$12,AT116+給与表!$L$10*(AZ$2-給与表!$T$4+1),(AT116/AU116+給与表!$M$10)*BA116)))))))))</f>
        <v/>
      </c>
      <c r="BA116" s="392"/>
      <c r="BB116" s="357"/>
      <c r="BC116" s="357"/>
      <c r="BD116" s="357"/>
      <c r="BE116" s="227" t="str">
        <f t="shared" si="57"/>
        <v/>
      </c>
      <c r="BF116" s="224" t="str">
        <f>IF(給与表!$T$4&gt;BF$2,"",IF($H116&lt;BF$2,"",IF($E116&gt;BF$2,"",IF($E116=BF$2,IF($I116=給与表!$J$12,給与表!$J$13,IF($I116=給与表!$K$12,給与表!$K$13,IF($I116=給与表!$L$12,給与表!$L$13,給与表!$M$13*BG116))),IF($E116&lt;BF$2,IF(AZ116="",IF($I116=給与表!$J$12,SUMIFS(給与表!$P$13:$P$52,給与表!$B$13:$B$52,BF$2-$E116)+給与表!$J$10*(BF$2-給与表!$T$4+1),IF($I116=給与表!$K$12,SUMIFS(給与表!$Q$13:$Q$52,給与表!$B$13:$B$52,BF$2-$E116)+給与表!$K$10*(BF$2-給与表!$T$4+1),IF($I116=給与表!$L$12,SUMIFS(給与表!$R$13:$R$52,給与表!$B$13:$B$52,BF$2-$E116)+給与表!$L$10*(BF$2-給与表!$T$4+1),(SUMIFS(給与表!$S$13:$S$52,給与表!$B$13:$B$52,BF$2-$E116)+給与表!$M$10*(BF$2-給与表!$T$4+1))*BG116))),IF($I116=給与表!$J$12,AZ116+給与表!$J$10*(BF$2-給与表!$T$4+1),IF($I116=給与表!$K$12,AZ116+給与表!$K$10*(BF$2-給与表!$T$4+1),IF($I116=給与表!$L$12,AZ116+給与表!$L$10*(BF$2-給与表!$T$4+1),(AZ116/BA116+給与表!$M$10)*BG116)))))))))</f>
        <v/>
      </c>
      <c r="BG116" s="392"/>
      <c r="BH116" s="357"/>
      <c r="BI116" s="357"/>
      <c r="BJ116" s="357"/>
      <c r="BK116" s="227" t="str">
        <f t="shared" si="58"/>
        <v/>
      </c>
      <c r="BL116" s="224" t="str">
        <f>IF(給与表!$T$4&gt;BL$2,"",IF($H116&lt;BL$2,"",IF($E116&gt;BL$2,"",IF($E116=BL$2,IF($I116=給与表!$J$12,給与表!$J$13,IF($I116=給与表!$K$12,給与表!$K$13,IF($I116=給与表!$L$12,給与表!$L$13,給与表!$M$13*BM116))),IF($E116&lt;BL$2,IF(BF116="",IF($I116=給与表!$J$12,SUMIFS(給与表!$P$13:$P$52,給与表!$B$13:$B$52,BL$2-$E116)+給与表!$J$10*(BL$2-給与表!$T$4+1),IF($I116=給与表!$K$12,SUMIFS(給与表!$Q$13:$Q$52,給与表!$B$13:$B$52,BL$2-$E116)+給与表!$K$10*(BL$2-給与表!$T$4+1),IF($I116=給与表!$L$12,SUMIFS(給与表!$R$13:$R$52,給与表!$B$13:$B$52,BL$2-$E116)+給与表!$L$10*(BL$2-給与表!$T$4+1),(SUMIFS(給与表!$S$13:$S$52,給与表!$B$13:$B$52,BL$2-$E116)+給与表!$M$10*(BL$2-給与表!$T$4+1))*BM116))),IF($I116=給与表!$J$12,BF116+給与表!$J$10*(BL$2-給与表!$T$4+1),IF($I116=給与表!$K$12,BF116+給与表!$K$10*(BL$2-給与表!$T$4+1),IF($I116=給与表!$L$12,BF116+給与表!$L$10*(BL$2-給与表!$T$4+1),(BF116/BG116+給与表!$M$10)*BM116)))))))))</f>
        <v/>
      </c>
      <c r="BM116" s="392"/>
      <c r="BN116" s="357"/>
      <c r="BO116" s="357"/>
      <c r="BP116" s="357"/>
      <c r="BQ116" s="227" t="str">
        <f t="shared" si="59"/>
        <v/>
      </c>
    </row>
    <row r="117" spans="1:69">
      <c r="A117" s="20">
        <f t="shared" ref="A117" si="69">A116+1</f>
        <v>112</v>
      </c>
      <c r="B117" s="359"/>
      <c r="C117" s="359"/>
      <c r="D117" s="359"/>
      <c r="E117" s="430" t="str">
        <f t="shared" si="47"/>
        <v/>
      </c>
      <c r="F117" s="359"/>
      <c r="G117" s="359"/>
      <c r="H117" s="430" t="str">
        <f t="shared" si="48"/>
        <v/>
      </c>
      <c r="I117" s="361"/>
      <c r="J117" s="224" t="str">
        <f>IF(給与表!$T$4&gt;J$2,"",IF($H117&lt;J$2,"",IF($E117&gt;J$2,"",IF($E117=J$2,IF($I117=給与表!$J$12,給与表!$J$13,IF($I117=給与表!$K$12,給与表!$K$13,IF($I117=給与表!$L$12,給与表!$L$13,給与表!$M$13*K117))),IF($E117&lt;J$2,IF($I117=給与表!$J$12,SUMIFS(給与表!$P$13:$P$52,給与表!$B$13:$B$52,J$2-$E117)+給与表!$J$10*(J$2-給与表!$T$4+1),IF($I117=給与表!$K$12,SUMIFS(給与表!$Q$13:$Q$52,給与表!$B$13:$B$52,J$2-$E117)+給与表!$K$10*(J$2-給与表!$T$4+1),IF($I117=給与表!$L$12,SUMIFS(給与表!$R$13:$R$52,給与表!$B$13:$B$52,J$2-$E117)+給与表!$L$10*(J$2-給与表!$T$4+1),(SUMIFS(給与表!$S$13:$S$52,給与表!$B$13:$B$52,J$2-$E117)+給与表!$M$10*(J$2-給与表!$T$4+1))*K117))))))))</f>
        <v/>
      </c>
      <c r="K117" s="392"/>
      <c r="L117" s="357"/>
      <c r="M117" s="357"/>
      <c r="N117" s="357"/>
      <c r="O117" s="227" t="str">
        <f t="shared" si="50"/>
        <v/>
      </c>
      <c r="P117" s="224" t="str">
        <f>IF(給与表!$T$4&gt;P$2,"",IF($H117&lt;P$2,"",IF($E117&gt;P$2,"",IF($E117=P$2,IF($I117=給与表!$J$12,給与表!$J$13,IF($I117=給与表!$K$12,給与表!$K$13,IF($I117=給与表!$L$12,給与表!$L$13,給与表!$M$13*Q117))),IF($E117&lt;P$2,IF(J117="",IF($I117=給与表!$J$12,SUMIFS(給与表!$P$13:$P$52,給与表!$B$13:$B$52,P$2-$E117)+給与表!$J$10*(P$2-給与表!$T$4+1),IF($I117=給与表!$K$12,SUMIFS(給与表!$Q$13:$Q$52,給与表!$B$13:$B$52,P$2-$E117)+給与表!$K$10*(P$2-給与表!$T$4+1),IF($I117=給与表!$L$12,SUMIFS(給与表!$R$13:$R$52,給与表!$B$13:$B$52,P$2-$E117)+給与表!$L$10*(P$2-給与表!$T$4+1),(SUMIFS(給与表!$S$13:$S$52,給与表!$B$13:$B$52,P$2-$E117)+給与表!$M$10*(P$2-給与表!$T$4+1))*Q117))),IF($I117=給与表!$J$12,J117+給与表!$J$10*(P$2-給与表!$T$4+1),IF($I117=給与表!$K$12,J117+給与表!$K$10*(P$2-給与表!$T$4+1),IF($I117=給与表!$L$12,J117+給与表!$L$10*(P$2-給与表!$T$4+1),(J117/K117+給与表!$M$10)*Q117)))))))))</f>
        <v/>
      </c>
      <c r="Q117" s="392"/>
      <c r="R117" s="357"/>
      <c r="S117" s="357"/>
      <c r="T117" s="357"/>
      <c r="U117" s="227" t="str">
        <f t="shared" si="51"/>
        <v/>
      </c>
      <c r="V117" s="224" t="str">
        <f>IF(給与表!$T$4&gt;V$2,"",IF($H117&lt;V$2,"",IF($E117&gt;V$2,"",IF($E117=V$2,IF($I117=給与表!$J$12,給与表!$J$13,IF($I117=給与表!$K$12,給与表!$K$13,IF($I117=給与表!$L$12,給与表!$L$13,給与表!$M$13*W117))),IF($E117&lt;V$2,IF(P117="",IF($I117=給与表!$J$12,SUMIFS(給与表!$P$13:$P$52,給与表!$B$13:$B$52,V$2-$E117)+給与表!$J$10*(V$2-給与表!$T$4+1),IF($I117=給与表!$K$12,SUMIFS(給与表!$Q$13:$Q$52,給与表!$B$13:$B$52,V$2-$E117)+給与表!$K$10*(V$2-給与表!$T$4+1),IF($I117=給与表!$L$12,SUMIFS(給与表!$R$13:$R$52,給与表!$B$13:$B$52,V$2-$E117)+給与表!$L$10*(V$2-給与表!$T$4+1),(SUMIFS(給与表!$S$13:$S$52,給与表!$B$13:$B$52,V$2-$E117)+給与表!$M$10*(V$2-給与表!$T$4+1))*W117))),IF($I117=給与表!$J$12,P117+給与表!$J$10*(V$2-給与表!$T$4+1),IF($I117=給与表!$K$12,P117+給与表!$K$10*(V$2-給与表!$T$4+1),IF($I117=給与表!$L$12,P117+給与表!$L$10*(V$2-給与表!$T$4+1),(P117/Q117+給与表!$M$10)*W117)))))))))</f>
        <v/>
      </c>
      <c r="W117" s="392"/>
      <c r="X117" s="357"/>
      <c r="Y117" s="357"/>
      <c r="Z117" s="357"/>
      <c r="AA117" s="227" t="str">
        <f t="shared" si="52"/>
        <v/>
      </c>
      <c r="AB117" s="224" t="str">
        <f>IF(給与表!$T$4&gt;AB$2,"",IF($H117&lt;AB$2,"",IF($E117&gt;AB$2,"",IF($E117=AB$2,IF($I117=給与表!$J$12,給与表!$J$13,IF($I117=給与表!$K$12,給与表!$K$13,IF($I117=給与表!$L$12,給与表!$L$13,給与表!$M$13*AC117))),IF($E117&lt;AB$2,IF(V117="",IF($I117=給与表!$J$12,SUMIFS(給与表!$P$13:$P$52,給与表!$B$13:$B$52,AB$2-$E117)+給与表!$J$10*(AB$2-給与表!$T$4+1),IF($I117=給与表!$K$12,SUMIFS(給与表!$Q$13:$Q$52,給与表!$B$13:$B$52,AB$2-$E117)+給与表!$K$10*(AB$2-給与表!$T$4+1),IF($I117=給与表!$L$12,SUMIFS(給与表!$R$13:$R$52,給与表!$B$13:$B$52,AB$2-$E117)+給与表!$L$10*(AB$2-給与表!$T$4+1),(SUMIFS(給与表!$S$13:$S$52,給与表!$B$13:$B$52,AB$2-$E117)+給与表!$M$10*(AB$2-給与表!$T$4+1))*AC117))),IF($I117=給与表!$J$12,V117+給与表!$J$10*(AB$2-給与表!$T$4+1),IF($I117=給与表!$K$12,V117+給与表!$K$10*(AB$2-給与表!$T$4+1),IF($I117=給与表!$L$12,V117+給与表!$L$10*(AB$2-給与表!$T$4+1),(V117/W117+給与表!$M$10)*AC117)))))))))</f>
        <v/>
      </c>
      <c r="AC117" s="392"/>
      <c r="AD117" s="357"/>
      <c r="AE117" s="357"/>
      <c r="AF117" s="357"/>
      <c r="AG117" s="227" t="str">
        <f t="shared" si="53"/>
        <v/>
      </c>
      <c r="AH117" s="224" t="str">
        <f>IF(給与表!$T$4&gt;AH$2,"",IF($H117&lt;AH$2,"",IF($E117&gt;AH$2,"",IF($E117=AH$2,IF($I117=給与表!$J$12,給与表!$J$13,IF($I117=給与表!$K$12,給与表!$K$13,IF($I117=給与表!$L$12,給与表!$L$13,給与表!$M$13*AI117))),IF($E117&lt;AH$2,IF(AB117="",IF($I117=給与表!$J$12,SUMIFS(給与表!$P$13:$P$52,給与表!$B$13:$B$52,AH$2-$E117)+給与表!$J$10*(AH$2-給与表!$T$4+1),IF($I117=給与表!$K$12,SUMIFS(給与表!$Q$13:$Q$52,給与表!$B$13:$B$52,AH$2-$E117)+給与表!$K$10*(AH$2-給与表!$T$4+1),IF($I117=給与表!$L$12,SUMIFS(給与表!$R$13:$R$52,給与表!$B$13:$B$52,AH$2-$E117)+給与表!$L$10*(AH$2-給与表!$T$4+1),(SUMIFS(給与表!$S$13:$S$52,給与表!$B$13:$B$52,AH$2-$E117)+給与表!$M$10*(AH$2-給与表!$T$4+1))*AI117))),IF($I117=給与表!$J$12,AB117+給与表!$J$10*(AH$2-給与表!$T$4+1),IF($I117=給与表!$K$12,AB117+給与表!$K$10*(AH$2-給与表!$T$4+1),IF($I117=給与表!$L$12,AB117+給与表!$L$10*(AH$2-給与表!$T$4+1),(AB117/AC117+給与表!$M$10)*AI117)))))))))</f>
        <v/>
      </c>
      <c r="AI117" s="392"/>
      <c r="AJ117" s="357"/>
      <c r="AK117" s="357"/>
      <c r="AL117" s="357"/>
      <c r="AM117" s="227" t="str">
        <f t="shared" si="54"/>
        <v/>
      </c>
      <c r="AN117" s="224" t="str">
        <f>IF(給与表!$T$4&gt;AN$2,"",IF($H117&lt;AN$2,"",IF($E117&gt;AN$2,"",IF($E117=AN$2,IF($I117=給与表!$J$12,給与表!$J$13,IF($I117=給与表!$K$12,給与表!$K$13,IF($I117=給与表!$L$12,給与表!$L$13,給与表!$M$13*AO117))),IF($E117&lt;AN$2,IF(AH117="",IF($I117=給与表!$J$12,SUMIFS(給与表!$P$13:$P$52,給与表!$B$13:$B$52,AN$2-$E117)+給与表!$J$10*(AN$2-給与表!$T$4+1),IF($I117=給与表!$K$12,SUMIFS(給与表!$Q$13:$Q$52,給与表!$B$13:$B$52,AN$2-$E117)+給与表!$K$10*(AN$2-給与表!$T$4+1),IF($I117=給与表!$L$12,SUMIFS(給与表!$R$13:$R$52,給与表!$B$13:$B$52,AN$2-$E117)+給与表!$L$10*(AN$2-給与表!$T$4+1),(SUMIFS(給与表!$S$13:$S$52,給与表!$B$13:$B$52,AN$2-$E117)+給与表!$M$10*(AN$2-給与表!$T$4+1))*AO117))),IF($I117=給与表!$J$12,AH117+給与表!$J$10*(AN$2-給与表!$T$4+1),IF($I117=給与表!$K$12,AH117+給与表!$K$10*(AN$2-給与表!$T$4+1),IF($I117=給与表!$L$12,AH117+給与表!$L$10*(AN$2-給与表!$T$4+1),(AH117/AI117+給与表!$M$10)*AO117)))))))))</f>
        <v/>
      </c>
      <c r="AO117" s="392"/>
      <c r="AP117" s="357"/>
      <c r="AQ117" s="357"/>
      <c r="AR117" s="357"/>
      <c r="AS117" s="227" t="str">
        <f t="shared" si="55"/>
        <v/>
      </c>
      <c r="AT117" s="224" t="str">
        <f>IF(給与表!$T$4&gt;AT$2,"",IF($H117&lt;AT$2,"",IF($E117&gt;AT$2,"",IF($E117=AT$2,IF($I117=給与表!$J$12,給与表!$J$13,IF($I117=給与表!$K$12,給与表!$K$13,IF($I117=給与表!$L$12,給与表!$L$13,給与表!$M$13*AU117))),IF($E117&lt;AT$2,IF(AN117="",IF($I117=給与表!$J$12,SUMIFS(給与表!$P$13:$P$52,給与表!$B$13:$B$52,AT$2-$E117)+給与表!$J$10*(AT$2-給与表!$T$4+1),IF($I117=給与表!$K$12,SUMIFS(給与表!$Q$13:$Q$52,給与表!$B$13:$B$52,AT$2-$E117)+給与表!$K$10*(AT$2-給与表!$T$4+1),IF($I117=給与表!$L$12,SUMIFS(給与表!$R$13:$R$52,給与表!$B$13:$B$52,AT$2-$E117)+給与表!$L$10*(AT$2-給与表!$T$4+1),(SUMIFS(給与表!$S$13:$S$52,給与表!$B$13:$B$52,AT$2-$E117)+給与表!$M$10*(AT$2-給与表!$T$4+1))*AU117))),IF($I117=給与表!$J$12,AN117+給与表!$J$10*(AT$2-給与表!$T$4+1),IF($I117=給与表!$K$12,AN117+給与表!$K$10*(AT$2-給与表!$T$4+1),IF($I117=給与表!$L$12,AN117+給与表!$L$10*(AT$2-給与表!$T$4+1),(AN117/AO117+給与表!$M$10)*AU117)))))))))</f>
        <v/>
      </c>
      <c r="AU117" s="392"/>
      <c r="AV117" s="357"/>
      <c r="AW117" s="357"/>
      <c r="AX117" s="357"/>
      <c r="AY117" s="227" t="str">
        <f t="shared" si="56"/>
        <v/>
      </c>
      <c r="AZ117" s="224" t="str">
        <f>IF(給与表!$T$4&gt;AZ$2,"",IF($H117&lt;AZ$2,"",IF($E117&gt;AZ$2,"",IF($E117=AZ$2,IF($I117=給与表!$J$12,給与表!$J$13,IF($I117=給与表!$K$12,給与表!$K$13,IF($I117=給与表!$L$12,給与表!$L$13,給与表!$M$13*BA117))),IF($E117&lt;AZ$2,IF(AT117="",IF($I117=給与表!$J$12,SUMIFS(給与表!$P$13:$P$52,給与表!$B$13:$B$52,AZ$2-$E117)+給与表!$J$10*(AZ$2-給与表!$T$4+1),IF($I117=給与表!$K$12,SUMIFS(給与表!$Q$13:$Q$52,給与表!$B$13:$B$52,AZ$2-$E117)+給与表!$K$10*(AZ$2-給与表!$T$4+1),IF($I117=給与表!$L$12,SUMIFS(給与表!$R$13:$R$52,給与表!$B$13:$B$52,AZ$2-$E117)+給与表!$L$10*(AZ$2-給与表!$T$4+1),(SUMIFS(給与表!$S$13:$S$52,給与表!$B$13:$B$52,AZ$2-$E117)+給与表!$M$10*(AZ$2-給与表!$T$4+1))*BA117))),IF($I117=給与表!$J$12,AT117+給与表!$J$10*(AZ$2-給与表!$T$4+1),IF($I117=給与表!$K$12,AT117+給与表!$K$10*(AZ$2-給与表!$T$4+1),IF($I117=給与表!$L$12,AT117+給与表!$L$10*(AZ$2-給与表!$T$4+1),(AT117/AU117+給与表!$M$10)*BA117)))))))))</f>
        <v/>
      </c>
      <c r="BA117" s="392"/>
      <c r="BB117" s="357"/>
      <c r="BC117" s="357"/>
      <c r="BD117" s="357"/>
      <c r="BE117" s="227" t="str">
        <f t="shared" si="57"/>
        <v/>
      </c>
      <c r="BF117" s="224" t="str">
        <f>IF(給与表!$T$4&gt;BF$2,"",IF($H117&lt;BF$2,"",IF($E117&gt;BF$2,"",IF($E117=BF$2,IF($I117=給与表!$J$12,給与表!$J$13,IF($I117=給与表!$K$12,給与表!$K$13,IF($I117=給与表!$L$12,給与表!$L$13,給与表!$M$13*BG117))),IF($E117&lt;BF$2,IF(AZ117="",IF($I117=給与表!$J$12,SUMIFS(給与表!$P$13:$P$52,給与表!$B$13:$B$52,BF$2-$E117)+給与表!$J$10*(BF$2-給与表!$T$4+1),IF($I117=給与表!$K$12,SUMIFS(給与表!$Q$13:$Q$52,給与表!$B$13:$B$52,BF$2-$E117)+給与表!$K$10*(BF$2-給与表!$T$4+1),IF($I117=給与表!$L$12,SUMIFS(給与表!$R$13:$R$52,給与表!$B$13:$B$52,BF$2-$E117)+給与表!$L$10*(BF$2-給与表!$T$4+1),(SUMIFS(給与表!$S$13:$S$52,給与表!$B$13:$B$52,BF$2-$E117)+給与表!$M$10*(BF$2-給与表!$T$4+1))*BG117))),IF($I117=給与表!$J$12,AZ117+給与表!$J$10*(BF$2-給与表!$T$4+1),IF($I117=給与表!$K$12,AZ117+給与表!$K$10*(BF$2-給与表!$T$4+1),IF($I117=給与表!$L$12,AZ117+給与表!$L$10*(BF$2-給与表!$T$4+1),(AZ117/BA117+給与表!$M$10)*BG117)))))))))</f>
        <v/>
      </c>
      <c r="BG117" s="392"/>
      <c r="BH117" s="357"/>
      <c r="BI117" s="357"/>
      <c r="BJ117" s="357"/>
      <c r="BK117" s="227" t="str">
        <f t="shared" si="58"/>
        <v/>
      </c>
      <c r="BL117" s="224" t="str">
        <f>IF(給与表!$T$4&gt;BL$2,"",IF($H117&lt;BL$2,"",IF($E117&gt;BL$2,"",IF($E117=BL$2,IF($I117=給与表!$J$12,給与表!$J$13,IF($I117=給与表!$K$12,給与表!$K$13,IF($I117=給与表!$L$12,給与表!$L$13,給与表!$M$13*BM117))),IF($E117&lt;BL$2,IF(BF117="",IF($I117=給与表!$J$12,SUMIFS(給与表!$P$13:$P$52,給与表!$B$13:$B$52,BL$2-$E117)+給与表!$J$10*(BL$2-給与表!$T$4+1),IF($I117=給与表!$K$12,SUMIFS(給与表!$Q$13:$Q$52,給与表!$B$13:$B$52,BL$2-$E117)+給与表!$K$10*(BL$2-給与表!$T$4+1),IF($I117=給与表!$L$12,SUMIFS(給与表!$R$13:$R$52,給与表!$B$13:$B$52,BL$2-$E117)+給与表!$L$10*(BL$2-給与表!$T$4+1),(SUMIFS(給与表!$S$13:$S$52,給与表!$B$13:$B$52,BL$2-$E117)+給与表!$M$10*(BL$2-給与表!$T$4+1))*BM117))),IF($I117=給与表!$J$12,BF117+給与表!$J$10*(BL$2-給与表!$T$4+1),IF($I117=給与表!$K$12,BF117+給与表!$K$10*(BL$2-給与表!$T$4+1),IF($I117=給与表!$L$12,BF117+給与表!$L$10*(BL$2-給与表!$T$4+1),(BF117/BG117+給与表!$M$10)*BM117)))))))))</f>
        <v/>
      </c>
      <c r="BM117" s="392"/>
      <c r="BN117" s="357"/>
      <c r="BO117" s="357"/>
      <c r="BP117" s="357"/>
      <c r="BQ117" s="227" t="str">
        <f t="shared" si="59"/>
        <v/>
      </c>
    </row>
    <row r="118" spans="1:69">
      <c r="A118" s="20">
        <f t="shared" ref="A118" si="70">A117+1</f>
        <v>113</v>
      </c>
      <c r="B118" s="359"/>
      <c r="C118" s="359"/>
      <c r="D118" s="359"/>
      <c r="E118" s="430" t="str">
        <f t="shared" si="47"/>
        <v/>
      </c>
      <c r="F118" s="359"/>
      <c r="G118" s="359"/>
      <c r="H118" s="430" t="str">
        <f t="shared" si="48"/>
        <v/>
      </c>
      <c r="I118" s="361"/>
      <c r="J118" s="224" t="str">
        <f>IF(給与表!$T$4&gt;J$2,"",IF($H118&lt;J$2,"",IF($E118&gt;J$2,"",IF($E118=J$2,IF($I118=給与表!$J$12,給与表!$J$13,IF($I118=給与表!$K$12,給与表!$K$13,IF($I118=給与表!$L$12,給与表!$L$13,給与表!$M$13*K118))),IF($E118&lt;J$2,IF($I118=給与表!$J$12,SUMIFS(給与表!$P$13:$P$52,給与表!$B$13:$B$52,J$2-$E118)+給与表!$J$10*(J$2-給与表!$T$4+1),IF($I118=給与表!$K$12,SUMIFS(給与表!$Q$13:$Q$52,給与表!$B$13:$B$52,J$2-$E118)+給与表!$K$10*(J$2-給与表!$T$4+1),IF($I118=給与表!$L$12,SUMIFS(給与表!$R$13:$R$52,給与表!$B$13:$B$52,J$2-$E118)+給与表!$L$10*(J$2-給与表!$T$4+1),(SUMIFS(給与表!$S$13:$S$52,給与表!$B$13:$B$52,J$2-$E118)+給与表!$M$10*(J$2-給与表!$T$4+1))*K118))))))))</f>
        <v/>
      </c>
      <c r="K118" s="392"/>
      <c r="L118" s="357"/>
      <c r="M118" s="357"/>
      <c r="N118" s="357"/>
      <c r="O118" s="227" t="str">
        <f t="shared" si="50"/>
        <v/>
      </c>
      <c r="P118" s="224" t="str">
        <f>IF(給与表!$T$4&gt;P$2,"",IF($H118&lt;P$2,"",IF($E118&gt;P$2,"",IF($E118=P$2,IF($I118=給与表!$J$12,給与表!$J$13,IF($I118=給与表!$K$12,給与表!$K$13,IF($I118=給与表!$L$12,給与表!$L$13,給与表!$M$13*Q118))),IF($E118&lt;P$2,IF(J118="",IF($I118=給与表!$J$12,SUMIFS(給与表!$P$13:$P$52,給与表!$B$13:$B$52,P$2-$E118)+給与表!$J$10*(P$2-給与表!$T$4+1),IF($I118=給与表!$K$12,SUMIFS(給与表!$Q$13:$Q$52,給与表!$B$13:$B$52,P$2-$E118)+給与表!$K$10*(P$2-給与表!$T$4+1),IF($I118=給与表!$L$12,SUMIFS(給与表!$R$13:$R$52,給与表!$B$13:$B$52,P$2-$E118)+給与表!$L$10*(P$2-給与表!$T$4+1),(SUMIFS(給与表!$S$13:$S$52,給与表!$B$13:$B$52,P$2-$E118)+給与表!$M$10*(P$2-給与表!$T$4+1))*Q118))),IF($I118=給与表!$J$12,J118+給与表!$J$10*(P$2-給与表!$T$4+1),IF($I118=給与表!$K$12,J118+給与表!$K$10*(P$2-給与表!$T$4+1),IF($I118=給与表!$L$12,J118+給与表!$L$10*(P$2-給与表!$T$4+1),(J118/K118+給与表!$M$10)*Q118)))))))))</f>
        <v/>
      </c>
      <c r="Q118" s="392"/>
      <c r="R118" s="357"/>
      <c r="S118" s="357"/>
      <c r="T118" s="357"/>
      <c r="U118" s="227" t="str">
        <f t="shared" si="51"/>
        <v/>
      </c>
      <c r="V118" s="224" t="str">
        <f>IF(給与表!$T$4&gt;V$2,"",IF($H118&lt;V$2,"",IF($E118&gt;V$2,"",IF($E118=V$2,IF($I118=給与表!$J$12,給与表!$J$13,IF($I118=給与表!$K$12,給与表!$K$13,IF($I118=給与表!$L$12,給与表!$L$13,給与表!$M$13*W118))),IF($E118&lt;V$2,IF(P118="",IF($I118=給与表!$J$12,SUMIFS(給与表!$P$13:$P$52,給与表!$B$13:$B$52,V$2-$E118)+給与表!$J$10*(V$2-給与表!$T$4+1),IF($I118=給与表!$K$12,SUMIFS(給与表!$Q$13:$Q$52,給与表!$B$13:$B$52,V$2-$E118)+給与表!$K$10*(V$2-給与表!$T$4+1),IF($I118=給与表!$L$12,SUMIFS(給与表!$R$13:$R$52,給与表!$B$13:$B$52,V$2-$E118)+給与表!$L$10*(V$2-給与表!$T$4+1),(SUMIFS(給与表!$S$13:$S$52,給与表!$B$13:$B$52,V$2-$E118)+給与表!$M$10*(V$2-給与表!$T$4+1))*W118))),IF($I118=給与表!$J$12,P118+給与表!$J$10*(V$2-給与表!$T$4+1),IF($I118=給与表!$K$12,P118+給与表!$K$10*(V$2-給与表!$T$4+1),IF($I118=給与表!$L$12,P118+給与表!$L$10*(V$2-給与表!$T$4+1),(P118/Q118+給与表!$M$10)*W118)))))))))</f>
        <v/>
      </c>
      <c r="W118" s="392"/>
      <c r="X118" s="357"/>
      <c r="Y118" s="357"/>
      <c r="Z118" s="357"/>
      <c r="AA118" s="227" t="str">
        <f t="shared" si="52"/>
        <v/>
      </c>
      <c r="AB118" s="224" t="str">
        <f>IF(給与表!$T$4&gt;AB$2,"",IF($H118&lt;AB$2,"",IF($E118&gt;AB$2,"",IF($E118=AB$2,IF($I118=給与表!$J$12,給与表!$J$13,IF($I118=給与表!$K$12,給与表!$K$13,IF($I118=給与表!$L$12,給与表!$L$13,給与表!$M$13*AC118))),IF($E118&lt;AB$2,IF(V118="",IF($I118=給与表!$J$12,SUMIFS(給与表!$P$13:$P$52,給与表!$B$13:$B$52,AB$2-$E118)+給与表!$J$10*(AB$2-給与表!$T$4+1),IF($I118=給与表!$K$12,SUMIFS(給与表!$Q$13:$Q$52,給与表!$B$13:$B$52,AB$2-$E118)+給与表!$K$10*(AB$2-給与表!$T$4+1),IF($I118=給与表!$L$12,SUMIFS(給与表!$R$13:$R$52,給与表!$B$13:$B$52,AB$2-$E118)+給与表!$L$10*(AB$2-給与表!$T$4+1),(SUMIFS(給与表!$S$13:$S$52,給与表!$B$13:$B$52,AB$2-$E118)+給与表!$M$10*(AB$2-給与表!$T$4+1))*AC118))),IF($I118=給与表!$J$12,V118+給与表!$J$10*(AB$2-給与表!$T$4+1),IF($I118=給与表!$K$12,V118+給与表!$K$10*(AB$2-給与表!$T$4+1),IF($I118=給与表!$L$12,V118+給与表!$L$10*(AB$2-給与表!$T$4+1),(V118/W118+給与表!$M$10)*AC118)))))))))</f>
        <v/>
      </c>
      <c r="AC118" s="392"/>
      <c r="AD118" s="357"/>
      <c r="AE118" s="357"/>
      <c r="AF118" s="357"/>
      <c r="AG118" s="227" t="str">
        <f t="shared" si="53"/>
        <v/>
      </c>
      <c r="AH118" s="224" t="str">
        <f>IF(給与表!$T$4&gt;AH$2,"",IF($H118&lt;AH$2,"",IF($E118&gt;AH$2,"",IF($E118=AH$2,IF($I118=給与表!$J$12,給与表!$J$13,IF($I118=給与表!$K$12,給与表!$K$13,IF($I118=給与表!$L$12,給与表!$L$13,給与表!$M$13*AI118))),IF($E118&lt;AH$2,IF(AB118="",IF($I118=給与表!$J$12,SUMIFS(給与表!$P$13:$P$52,給与表!$B$13:$B$52,AH$2-$E118)+給与表!$J$10*(AH$2-給与表!$T$4+1),IF($I118=給与表!$K$12,SUMIFS(給与表!$Q$13:$Q$52,給与表!$B$13:$B$52,AH$2-$E118)+給与表!$K$10*(AH$2-給与表!$T$4+1),IF($I118=給与表!$L$12,SUMIFS(給与表!$R$13:$R$52,給与表!$B$13:$B$52,AH$2-$E118)+給与表!$L$10*(AH$2-給与表!$T$4+1),(SUMIFS(給与表!$S$13:$S$52,給与表!$B$13:$B$52,AH$2-$E118)+給与表!$M$10*(AH$2-給与表!$T$4+1))*AI118))),IF($I118=給与表!$J$12,AB118+給与表!$J$10*(AH$2-給与表!$T$4+1),IF($I118=給与表!$K$12,AB118+給与表!$K$10*(AH$2-給与表!$T$4+1),IF($I118=給与表!$L$12,AB118+給与表!$L$10*(AH$2-給与表!$T$4+1),(AB118/AC118+給与表!$M$10)*AI118)))))))))</f>
        <v/>
      </c>
      <c r="AI118" s="392"/>
      <c r="AJ118" s="357"/>
      <c r="AK118" s="357"/>
      <c r="AL118" s="357"/>
      <c r="AM118" s="227" t="str">
        <f t="shared" si="54"/>
        <v/>
      </c>
      <c r="AN118" s="224" t="str">
        <f>IF(給与表!$T$4&gt;AN$2,"",IF($H118&lt;AN$2,"",IF($E118&gt;AN$2,"",IF($E118=AN$2,IF($I118=給与表!$J$12,給与表!$J$13,IF($I118=給与表!$K$12,給与表!$K$13,IF($I118=給与表!$L$12,給与表!$L$13,給与表!$M$13*AO118))),IF($E118&lt;AN$2,IF(AH118="",IF($I118=給与表!$J$12,SUMIFS(給与表!$P$13:$P$52,給与表!$B$13:$B$52,AN$2-$E118)+給与表!$J$10*(AN$2-給与表!$T$4+1),IF($I118=給与表!$K$12,SUMIFS(給与表!$Q$13:$Q$52,給与表!$B$13:$B$52,AN$2-$E118)+給与表!$K$10*(AN$2-給与表!$T$4+1),IF($I118=給与表!$L$12,SUMIFS(給与表!$R$13:$R$52,給与表!$B$13:$B$52,AN$2-$E118)+給与表!$L$10*(AN$2-給与表!$T$4+1),(SUMIFS(給与表!$S$13:$S$52,給与表!$B$13:$B$52,AN$2-$E118)+給与表!$M$10*(AN$2-給与表!$T$4+1))*AO118))),IF($I118=給与表!$J$12,AH118+給与表!$J$10*(AN$2-給与表!$T$4+1),IF($I118=給与表!$K$12,AH118+給与表!$K$10*(AN$2-給与表!$T$4+1),IF($I118=給与表!$L$12,AH118+給与表!$L$10*(AN$2-給与表!$T$4+1),(AH118/AI118+給与表!$M$10)*AO118)))))))))</f>
        <v/>
      </c>
      <c r="AO118" s="392"/>
      <c r="AP118" s="357"/>
      <c r="AQ118" s="357"/>
      <c r="AR118" s="357"/>
      <c r="AS118" s="227" t="str">
        <f t="shared" si="55"/>
        <v/>
      </c>
      <c r="AT118" s="224" t="str">
        <f>IF(給与表!$T$4&gt;AT$2,"",IF($H118&lt;AT$2,"",IF($E118&gt;AT$2,"",IF($E118=AT$2,IF($I118=給与表!$J$12,給与表!$J$13,IF($I118=給与表!$K$12,給与表!$K$13,IF($I118=給与表!$L$12,給与表!$L$13,給与表!$M$13*AU118))),IF($E118&lt;AT$2,IF(AN118="",IF($I118=給与表!$J$12,SUMIFS(給与表!$P$13:$P$52,給与表!$B$13:$B$52,AT$2-$E118)+給与表!$J$10*(AT$2-給与表!$T$4+1),IF($I118=給与表!$K$12,SUMIFS(給与表!$Q$13:$Q$52,給与表!$B$13:$B$52,AT$2-$E118)+給与表!$K$10*(AT$2-給与表!$T$4+1),IF($I118=給与表!$L$12,SUMIFS(給与表!$R$13:$R$52,給与表!$B$13:$B$52,AT$2-$E118)+給与表!$L$10*(AT$2-給与表!$T$4+1),(SUMIFS(給与表!$S$13:$S$52,給与表!$B$13:$B$52,AT$2-$E118)+給与表!$M$10*(AT$2-給与表!$T$4+1))*AU118))),IF($I118=給与表!$J$12,AN118+給与表!$J$10*(AT$2-給与表!$T$4+1),IF($I118=給与表!$K$12,AN118+給与表!$K$10*(AT$2-給与表!$T$4+1),IF($I118=給与表!$L$12,AN118+給与表!$L$10*(AT$2-給与表!$T$4+1),(AN118/AO118+給与表!$M$10)*AU118)))))))))</f>
        <v/>
      </c>
      <c r="AU118" s="392"/>
      <c r="AV118" s="357"/>
      <c r="AW118" s="357"/>
      <c r="AX118" s="357"/>
      <c r="AY118" s="227" t="str">
        <f t="shared" si="56"/>
        <v/>
      </c>
      <c r="AZ118" s="224" t="str">
        <f>IF(給与表!$T$4&gt;AZ$2,"",IF($H118&lt;AZ$2,"",IF($E118&gt;AZ$2,"",IF($E118=AZ$2,IF($I118=給与表!$J$12,給与表!$J$13,IF($I118=給与表!$K$12,給与表!$K$13,IF($I118=給与表!$L$12,給与表!$L$13,給与表!$M$13*BA118))),IF($E118&lt;AZ$2,IF(AT118="",IF($I118=給与表!$J$12,SUMIFS(給与表!$P$13:$P$52,給与表!$B$13:$B$52,AZ$2-$E118)+給与表!$J$10*(AZ$2-給与表!$T$4+1),IF($I118=給与表!$K$12,SUMIFS(給与表!$Q$13:$Q$52,給与表!$B$13:$B$52,AZ$2-$E118)+給与表!$K$10*(AZ$2-給与表!$T$4+1),IF($I118=給与表!$L$12,SUMIFS(給与表!$R$13:$R$52,給与表!$B$13:$B$52,AZ$2-$E118)+給与表!$L$10*(AZ$2-給与表!$T$4+1),(SUMIFS(給与表!$S$13:$S$52,給与表!$B$13:$B$52,AZ$2-$E118)+給与表!$M$10*(AZ$2-給与表!$T$4+1))*BA118))),IF($I118=給与表!$J$12,AT118+給与表!$J$10*(AZ$2-給与表!$T$4+1),IF($I118=給与表!$K$12,AT118+給与表!$K$10*(AZ$2-給与表!$T$4+1),IF($I118=給与表!$L$12,AT118+給与表!$L$10*(AZ$2-給与表!$T$4+1),(AT118/AU118+給与表!$M$10)*BA118)))))))))</f>
        <v/>
      </c>
      <c r="BA118" s="392"/>
      <c r="BB118" s="357"/>
      <c r="BC118" s="357"/>
      <c r="BD118" s="357"/>
      <c r="BE118" s="227" t="str">
        <f t="shared" si="57"/>
        <v/>
      </c>
      <c r="BF118" s="224" t="str">
        <f>IF(給与表!$T$4&gt;BF$2,"",IF($H118&lt;BF$2,"",IF($E118&gt;BF$2,"",IF($E118=BF$2,IF($I118=給与表!$J$12,給与表!$J$13,IF($I118=給与表!$K$12,給与表!$K$13,IF($I118=給与表!$L$12,給与表!$L$13,給与表!$M$13*BG118))),IF($E118&lt;BF$2,IF(AZ118="",IF($I118=給与表!$J$12,SUMIFS(給与表!$P$13:$P$52,給与表!$B$13:$B$52,BF$2-$E118)+給与表!$J$10*(BF$2-給与表!$T$4+1),IF($I118=給与表!$K$12,SUMIFS(給与表!$Q$13:$Q$52,給与表!$B$13:$B$52,BF$2-$E118)+給与表!$K$10*(BF$2-給与表!$T$4+1),IF($I118=給与表!$L$12,SUMIFS(給与表!$R$13:$R$52,給与表!$B$13:$B$52,BF$2-$E118)+給与表!$L$10*(BF$2-給与表!$T$4+1),(SUMIFS(給与表!$S$13:$S$52,給与表!$B$13:$B$52,BF$2-$E118)+給与表!$M$10*(BF$2-給与表!$T$4+1))*BG118))),IF($I118=給与表!$J$12,AZ118+給与表!$J$10*(BF$2-給与表!$T$4+1),IF($I118=給与表!$K$12,AZ118+給与表!$K$10*(BF$2-給与表!$T$4+1),IF($I118=給与表!$L$12,AZ118+給与表!$L$10*(BF$2-給与表!$T$4+1),(AZ118/BA118+給与表!$M$10)*BG118)))))))))</f>
        <v/>
      </c>
      <c r="BG118" s="392"/>
      <c r="BH118" s="357"/>
      <c r="BI118" s="357"/>
      <c r="BJ118" s="357"/>
      <c r="BK118" s="227" t="str">
        <f t="shared" si="58"/>
        <v/>
      </c>
      <c r="BL118" s="224" t="str">
        <f>IF(給与表!$T$4&gt;BL$2,"",IF($H118&lt;BL$2,"",IF($E118&gt;BL$2,"",IF($E118=BL$2,IF($I118=給与表!$J$12,給与表!$J$13,IF($I118=給与表!$K$12,給与表!$K$13,IF($I118=給与表!$L$12,給与表!$L$13,給与表!$M$13*BM118))),IF($E118&lt;BL$2,IF(BF118="",IF($I118=給与表!$J$12,SUMIFS(給与表!$P$13:$P$52,給与表!$B$13:$B$52,BL$2-$E118)+給与表!$J$10*(BL$2-給与表!$T$4+1),IF($I118=給与表!$K$12,SUMIFS(給与表!$Q$13:$Q$52,給与表!$B$13:$B$52,BL$2-$E118)+給与表!$K$10*(BL$2-給与表!$T$4+1),IF($I118=給与表!$L$12,SUMIFS(給与表!$R$13:$R$52,給与表!$B$13:$B$52,BL$2-$E118)+給与表!$L$10*(BL$2-給与表!$T$4+1),(SUMIFS(給与表!$S$13:$S$52,給与表!$B$13:$B$52,BL$2-$E118)+給与表!$M$10*(BL$2-給与表!$T$4+1))*BM118))),IF($I118=給与表!$J$12,BF118+給与表!$J$10*(BL$2-給与表!$T$4+1),IF($I118=給与表!$K$12,BF118+給与表!$K$10*(BL$2-給与表!$T$4+1),IF($I118=給与表!$L$12,BF118+給与表!$L$10*(BL$2-給与表!$T$4+1),(BF118/BG118+給与表!$M$10)*BM118)))))))))</f>
        <v/>
      </c>
      <c r="BM118" s="392"/>
      <c r="BN118" s="357"/>
      <c r="BO118" s="357"/>
      <c r="BP118" s="357"/>
      <c r="BQ118" s="227" t="str">
        <f t="shared" si="59"/>
        <v/>
      </c>
    </row>
    <row r="119" spans="1:69">
      <c r="A119" s="20">
        <f t="shared" ref="A119" si="71">A118+1</f>
        <v>114</v>
      </c>
      <c r="B119" s="359"/>
      <c r="C119" s="359"/>
      <c r="D119" s="359"/>
      <c r="E119" s="430" t="str">
        <f t="shared" si="47"/>
        <v/>
      </c>
      <c r="F119" s="359"/>
      <c r="G119" s="359"/>
      <c r="H119" s="430" t="str">
        <f t="shared" si="48"/>
        <v/>
      </c>
      <c r="I119" s="361"/>
      <c r="J119" s="224" t="str">
        <f>IF(給与表!$T$4&gt;J$2,"",IF($H119&lt;J$2,"",IF($E119&gt;J$2,"",IF($E119=J$2,IF($I119=給与表!$J$12,給与表!$J$13,IF($I119=給与表!$K$12,給与表!$K$13,IF($I119=給与表!$L$12,給与表!$L$13,給与表!$M$13*K119))),IF($E119&lt;J$2,IF($I119=給与表!$J$12,SUMIFS(給与表!$P$13:$P$52,給与表!$B$13:$B$52,J$2-$E119)+給与表!$J$10*(J$2-給与表!$T$4+1),IF($I119=給与表!$K$12,SUMIFS(給与表!$Q$13:$Q$52,給与表!$B$13:$B$52,J$2-$E119)+給与表!$K$10*(J$2-給与表!$T$4+1),IF($I119=給与表!$L$12,SUMIFS(給与表!$R$13:$R$52,給与表!$B$13:$B$52,J$2-$E119)+給与表!$L$10*(J$2-給与表!$T$4+1),(SUMIFS(給与表!$S$13:$S$52,給与表!$B$13:$B$52,J$2-$E119)+給与表!$M$10*(J$2-給与表!$T$4+1))*K119))))))))</f>
        <v/>
      </c>
      <c r="K119" s="392"/>
      <c r="L119" s="357"/>
      <c r="M119" s="357"/>
      <c r="N119" s="357"/>
      <c r="O119" s="227" t="str">
        <f t="shared" si="50"/>
        <v/>
      </c>
      <c r="P119" s="224" t="str">
        <f>IF(給与表!$T$4&gt;P$2,"",IF($H119&lt;P$2,"",IF($E119&gt;P$2,"",IF($E119=P$2,IF($I119=給与表!$J$12,給与表!$J$13,IF($I119=給与表!$K$12,給与表!$K$13,IF($I119=給与表!$L$12,給与表!$L$13,給与表!$M$13*Q119))),IF($E119&lt;P$2,IF(J119="",IF($I119=給与表!$J$12,SUMIFS(給与表!$P$13:$P$52,給与表!$B$13:$B$52,P$2-$E119)+給与表!$J$10*(P$2-給与表!$T$4+1),IF($I119=給与表!$K$12,SUMIFS(給与表!$Q$13:$Q$52,給与表!$B$13:$B$52,P$2-$E119)+給与表!$K$10*(P$2-給与表!$T$4+1),IF($I119=給与表!$L$12,SUMIFS(給与表!$R$13:$R$52,給与表!$B$13:$B$52,P$2-$E119)+給与表!$L$10*(P$2-給与表!$T$4+1),(SUMIFS(給与表!$S$13:$S$52,給与表!$B$13:$B$52,P$2-$E119)+給与表!$M$10*(P$2-給与表!$T$4+1))*Q119))),IF($I119=給与表!$J$12,J119+給与表!$J$10*(P$2-給与表!$T$4+1),IF($I119=給与表!$K$12,J119+給与表!$K$10*(P$2-給与表!$T$4+1),IF($I119=給与表!$L$12,J119+給与表!$L$10*(P$2-給与表!$T$4+1),(J119/K119+給与表!$M$10)*Q119)))))))))</f>
        <v/>
      </c>
      <c r="Q119" s="392"/>
      <c r="R119" s="357"/>
      <c r="S119" s="357"/>
      <c r="T119" s="357"/>
      <c r="U119" s="227" t="str">
        <f t="shared" si="51"/>
        <v/>
      </c>
      <c r="V119" s="224" t="str">
        <f>IF(給与表!$T$4&gt;V$2,"",IF($H119&lt;V$2,"",IF($E119&gt;V$2,"",IF($E119=V$2,IF($I119=給与表!$J$12,給与表!$J$13,IF($I119=給与表!$K$12,給与表!$K$13,IF($I119=給与表!$L$12,給与表!$L$13,給与表!$M$13*W119))),IF($E119&lt;V$2,IF(P119="",IF($I119=給与表!$J$12,SUMIFS(給与表!$P$13:$P$52,給与表!$B$13:$B$52,V$2-$E119)+給与表!$J$10*(V$2-給与表!$T$4+1),IF($I119=給与表!$K$12,SUMIFS(給与表!$Q$13:$Q$52,給与表!$B$13:$B$52,V$2-$E119)+給与表!$K$10*(V$2-給与表!$T$4+1),IF($I119=給与表!$L$12,SUMIFS(給与表!$R$13:$R$52,給与表!$B$13:$B$52,V$2-$E119)+給与表!$L$10*(V$2-給与表!$T$4+1),(SUMIFS(給与表!$S$13:$S$52,給与表!$B$13:$B$52,V$2-$E119)+給与表!$M$10*(V$2-給与表!$T$4+1))*W119))),IF($I119=給与表!$J$12,P119+給与表!$J$10*(V$2-給与表!$T$4+1),IF($I119=給与表!$K$12,P119+給与表!$K$10*(V$2-給与表!$T$4+1),IF($I119=給与表!$L$12,P119+給与表!$L$10*(V$2-給与表!$T$4+1),(P119/Q119+給与表!$M$10)*W119)))))))))</f>
        <v/>
      </c>
      <c r="W119" s="392"/>
      <c r="X119" s="357"/>
      <c r="Y119" s="357"/>
      <c r="Z119" s="357"/>
      <c r="AA119" s="227" t="str">
        <f t="shared" si="52"/>
        <v/>
      </c>
      <c r="AB119" s="224" t="str">
        <f>IF(給与表!$T$4&gt;AB$2,"",IF($H119&lt;AB$2,"",IF($E119&gt;AB$2,"",IF($E119=AB$2,IF($I119=給与表!$J$12,給与表!$J$13,IF($I119=給与表!$K$12,給与表!$K$13,IF($I119=給与表!$L$12,給与表!$L$13,給与表!$M$13*AC119))),IF($E119&lt;AB$2,IF(V119="",IF($I119=給与表!$J$12,SUMIFS(給与表!$P$13:$P$52,給与表!$B$13:$B$52,AB$2-$E119)+給与表!$J$10*(AB$2-給与表!$T$4+1),IF($I119=給与表!$K$12,SUMIFS(給与表!$Q$13:$Q$52,給与表!$B$13:$B$52,AB$2-$E119)+給与表!$K$10*(AB$2-給与表!$T$4+1),IF($I119=給与表!$L$12,SUMIFS(給与表!$R$13:$R$52,給与表!$B$13:$B$52,AB$2-$E119)+給与表!$L$10*(AB$2-給与表!$T$4+1),(SUMIFS(給与表!$S$13:$S$52,給与表!$B$13:$B$52,AB$2-$E119)+給与表!$M$10*(AB$2-給与表!$T$4+1))*AC119))),IF($I119=給与表!$J$12,V119+給与表!$J$10*(AB$2-給与表!$T$4+1),IF($I119=給与表!$K$12,V119+給与表!$K$10*(AB$2-給与表!$T$4+1),IF($I119=給与表!$L$12,V119+給与表!$L$10*(AB$2-給与表!$T$4+1),(V119/W119+給与表!$M$10)*AC119)))))))))</f>
        <v/>
      </c>
      <c r="AC119" s="392"/>
      <c r="AD119" s="357"/>
      <c r="AE119" s="357"/>
      <c r="AF119" s="357"/>
      <c r="AG119" s="227" t="str">
        <f t="shared" si="53"/>
        <v/>
      </c>
      <c r="AH119" s="224" t="str">
        <f>IF(給与表!$T$4&gt;AH$2,"",IF($H119&lt;AH$2,"",IF($E119&gt;AH$2,"",IF($E119=AH$2,IF($I119=給与表!$J$12,給与表!$J$13,IF($I119=給与表!$K$12,給与表!$K$13,IF($I119=給与表!$L$12,給与表!$L$13,給与表!$M$13*AI119))),IF($E119&lt;AH$2,IF(AB119="",IF($I119=給与表!$J$12,SUMIFS(給与表!$P$13:$P$52,給与表!$B$13:$B$52,AH$2-$E119)+給与表!$J$10*(AH$2-給与表!$T$4+1),IF($I119=給与表!$K$12,SUMIFS(給与表!$Q$13:$Q$52,給与表!$B$13:$B$52,AH$2-$E119)+給与表!$K$10*(AH$2-給与表!$T$4+1),IF($I119=給与表!$L$12,SUMIFS(給与表!$R$13:$R$52,給与表!$B$13:$B$52,AH$2-$E119)+給与表!$L$10*(AH$2-給与表!$T$4+1),(SUMIFS(給与表!$S$13:$S$52,給与表!$B$13:$B$52,AH$2-$E119)+給与表!$M$10*(AH$2-給与表!$T$4+1))*AI119))),IF($I119=給与表!$J$12,AB119+給与表!$J$10*(AH$2-給与表!$T$4+1),IF($I119=給与表!$K$12,AB119+給与表!$K$10*(AH$2-給与表!$T$4+1),IF($I119=給与表!$L$12,AB119+給与表!$L$10*(AH$2-給与表!$T$4+1),(AB119/AC119+給与表!$M$10)*AI119)))))))))</f>
        <v/>
      </c>
      <c r="AI119" s="392"/>
      <c r="AJ119" s="357"/>
      <c r="AK119" s="357"/>
      <c r="AL119" s="357"/>
      <c r="AM119" s="227" t="str">
        <f t="shared" si="54"/>
        <v/>
      </c>
      <c r="AN119" s="224" t="str">
        <f>IF(給与表!$T$4&gt;AN$2,"",IF($H119&lt;AN$2,"",IF($E119&gt;AN$2,"",IF($E119=AN$2,IF($I119=給与表!$J$12,給与表!$J$13,IF($I119=給与表!$K$12,給与表!$K$13,IF($I119=給与表!$L$12,給与表!$L$13,給与表!$M$13*AO119))),IF($E119&lt;AN$2,IF(AH119="",IF($I119=給与表!$J$12,SUMIFS(給与表!$P$13:$P$52,給与表!$B$13:$B$52,AN$2-$E119)+給与表!$J$10*(AN$2-給与表!$T$4+1),IF($I119=給与表!$K$12,SUMIFS(給与表!$Q$13:$Q$52,給与表!$B$13:$B$52,AN$2-$E119)+給与表!$K$10*(AN$2-給与表!$T$4+1),IF($I119=給与表!$L$12,SUMIFS(給与表!$R$13:$R$52,給与表!$B$13:$B$52,AN$2-$E119)+給与表!$L$10*(AN$2-給与表!$T$4+1),(SUMIFS(給与表!$S$13:$S$52,給与表!$B$13:$B$52,AN$2-$E119)+給与表!$M$10*(AN$2-給与表!$T$4+1))*AO119))),IF($I119=給与表!$J$12,AH119+給与表!$J$10*(AN$2-給与表!$T$4+1),IF($I119=給与表!$K$12,AH119+給与表!$K$10*(AN$2-給与表!$T$4+1),IF($I119=給与表!$L$12,AH119+給与表!$L$10*(AN$2-給与表!$T$4+1),(AH119/AI119+給与表!$M$10)*AO119)))))))))</f>
        <v/>
      </c>
      <c r="AO119" s="392"/>
      <c r="AP119" s="357"/>
      <c r="AQ119" s="357"/>
      <c r="AR119" s="357"/>
      <c r="AS119" s="227" t="str">
        <f t="shared" si="55"/>
        <v/>
      </c>
      <c r="AT119" s="224" t="str">
        <f>IF(給与表!$T$4&gt;AT$2,"",IF($H119&lt;AT$2,"",IF($E119&gt;AT$2,"",IF($E119=AT$2,IF($I119=給与表!$J$12,給与表!$J$13,IF($I119=給与表!$K$12,給与表!$K$13,IF($I119=給与表!$L$12,給与表!$L$13,給与表!$M$13*AU119))),IF($E119&lt;AT$2,IF(AN119="",IF($I119=給与表!$J$12,SUMIFS(給与表!$P$13:$P$52,給与表!$B$13:$B$52,AT$2-$E119)+給与表!$J$10*(AT$2-給与表!$T$4+1),IF($I119=給与表!$K$12,SUMIFS(給与表!$Q$13:$Q$52,給与表!$B$13:$B$52,AT$2-$E119)+給与表!$K$10*(AT$2-給与表!$T$4+1),IF($I119=給与表!$L$12,SUMIFS(給与表!$R$13:$R$52,給与表!$B$13:$B$52,AT$2-$E119)+給与表!$L$10*(AT$2-給与表!$T$4+1),(SUMIFS(給与表!$S$13:$S$52,給与表!$B$13:$B$52,AT$2-$E119)+給与表!$M$10*(AT$2-給与表!$T$4+1))*AU119))),IF($I119=給与表!$J$12,AN119+給与表!$J$10*(AT$2-給与表!$T$4+1),IF($I119=給与表!$K$12,AN119+給与表!$K$10*(AT$2-給与表!$T$4+1),IF($I119=給与表!$L$12,AN119+給与表!$L$10*(AT$2-給与表!$T$4+1),(AN119/AO119+給与表!$M$10)*AU119)))))))))</f>
        <v/>
      </c>
      <c r="AU119" s="392"/>
      <c r="AV119" s="357"/>
      <c r="AW119" s="357"/>
      <c r="AX119" s="357"/>
      <c r="AY119" s="227" t="str">
        <f t="shared" si="56"/>
        <v/>
      </c>
      <c r="AZ119" s="224" t="str">
        <f>IF(給与表!$T$4&gt;AZ$2,"",IF($H119&lt;AZ$2,"",IF($E119&gt;AZ$2,"",IF($E119=AZ$2,IF($I119=給与表!$J$12,給与表!$J$13,IF($I119=給与表!$K$12,給与表!$K$13,IF($I119=給与表!$L$12,給与表!$L$13,給与表!$M$13*BA119))),IF($E119&lt;AZ$2,IF(AT119="",IF($I119=給与表!$J$12,SUMIFS(給与表!$P$13:$P$52,給与表!$B$13:$B$52,AZ$2-$E119)+給与表!$J$10*(AZ$2-給与表!$T$4+1),IF($I119=給与表!$K$12,SUMIFS(給与表!$Q$13:$Q$52,給与表!$B$13:$B$52,AZ$2-$E119)+給与表!$K$10*(AZ$2-給与表!$T$4+1),IF($I119=給与表!$L$12,SUMIFS(給与表!$R$13:$R$52,給与表!$B$13:$B$52,AZ$2-$E119)+給与表!$L$10*(AZ$2-給与表!$T$4+1),(SUMIFS(給与表!$S$13:$S$52,給与表!$B$13:$B$52,AZ$2-$E119)+給与表!$M$10*(AZ$2-給与表!$T$4+1))*BA119))),IF($I119=給与表!$J$12,AT119+給与表!$J$10*(AZ$2-給与表!$T$4+1),IF($I119=給与表!$K$12,AT119+給与表!$K$10*(AZ$2-給与表!$T$4+1),IF($I119=給与表!$L$12,AT119+給与表!$L$10*(AZ$2-給与表!$T$4+1),(AT119/AU119+給与表!$M$10)*BA119)))))))))</f>
        <v/>
      </c>
      <c r="BA119" s="392"/>
      <c r="BB119" s="357"/>
      <c r="BC119" s="357"/>
      <c r="BD119" s="357"/>
      <c r="BE119" s="227" t="str">
        <f t="shared" si="57"/>
        <v/>
      </c>
      <c r="BF119" s="224" t="str">
        <f>IF(給与表!$T$4&gt;BF$2,"",IF($H119&lt;BF$2,"",IF($E119&gt;BF$2,"",IF($E119=BF$2,IF($I119=給与表!$J$12,給与表!$J$13,IF($I119=給与表!$K$12,給与表!$K$13,IF($I119=給与表!$L$12,給与表!$L$13,給与表!$M$13*BG119))),IF($E119&lt;BF$2,IF(AZ119="",IF($I119=給与表!$J$12,SUMIFS(給与表!$P$13:$P$52,給与表!$B$13:$B$52,BF$2-$E119)+給与表!$J$10*(BF$2-給与表!$T$4+1),IF($I119=給与表!$K$12,SUMIFS(給与表!$Q$13:$Q$52,給与表!$B$13:$B$52,BF$2-$E119)+給与表!$K$10*(BF$2-給与表!$T$4+1),IF($I119=給与表!$L$12,SUMIFS(給与表!$R$13:$R$52,給与表!$B$13:$B$52,BF$2-$E119)+給与表!$L$10*(BF$2-給与表!$T$4+1),(SUMIFS(給与表!$S$13:$S$52,給与表!$B$13:$B$52,BF$2-$E119)+給与表!$M$10*(BF$2-給与表!$T$4+1))*BG119))),IF($I119=給与表!$J$12,AZ119+給与表!$J$10*(BF$2-給与表!$T$4+1),IF($I119=給与表!$K$12,AZ119+給与表!$K$10*(BF$2-給与表!$T$4+1),IF($I119=給与表!$L$12,AZ119+給与表!$L$10*(BF$2-給与表!$T$4+1),(AZ119/BA119+給与表!$M$10)*BG119)))))))))</f>
        <v/>
      </c>
      <c r="BG119" s="392"/>
      <c r="BH119" s="357"/>
      <c r="BI119" s="357"/>
      <c r="BJ119" s="357"/>
      <c r="BK119" s="227" t="str">
        <f t="shared" si="58"/>
        <v/>
      </c>
      <c r="BL119" s="224" t="str">
        <f>IF(給与表!$T$4&gt;BL$2,"",IF($H119&lt;BL$2,"",IF($E119&gt;BL$2,"",IF($E119=BL$2,IF($I119=給与表!$J$12,給与表!$J$13,IF($I119=給与表!$K$12,給与表!$K$13,IF($I119=給与表!$L$12,給与表!$L$13,給与表!$M$13*BM119))),IF($E119&lt;BL$2,IF(BF119="",IF($I119=給与表!$J$12,SUMIFS(給与表!$P$13:$P$52,給与表!$B$13:$B$52,BL$2-$E119)+給与表!$J$10*(BL$2-給与表!$T$4+1),IF($I119=給与表!$K$12,SUMIFS(給与表!$Q$13:$Q$52,給与表!$B$13:$B$52,BL$2-$E119)+給与表!$K$10*(BL$2-給与表!$T$4+1),IF($I119=給与表!$L$12,SUMIFS(給与表!$R$13:$R$52,給与表!$B$13:$B$52,BL$2-$E119)+給与表!$L$10*(BL$2-給与表!$T$4+1),(SUMIFS(給与表!$S$13:$S$52,給与表!$B$13:$B$52,BL$2-$E119)+給与表!$M$10*(BL$2-給与表!$T$4+1))*BM119))),IF($I119=給与表!$J$12,BF119+給与表!$J$10*(BL$2-給与表!$T$4+1),IF($I119=給与表!$K$12,BF119+給与表!$K$10*(BL$2-給与表!$T$4+1),IF($I119=給与表!$L$12,BF119+給与表!$L$10*(BL$2-給与表!$T$4+1),(BF119/BG119+給与表!$M$10)*BM119)))))))))</f>
        <v/>
      </c>
      <c r="BM119" s="392"/>
      <c r="BN119" s="357"/>
      <c r="BO119" s="357"/>
      <c r="BP119" s="357"/>
      <c r="BQ119" s="227" t="str">
        <f t="shared" si="59"/>
        <v/>
      </c>
    </row>
    <row r="120" spans="1:69">
      <c r="A120" s="20">
        <f t="shared" ref="A120" si="72">A119+1</f>
        <v>115</v>
      </c>
      <c r="B120" s="359"/>
      <c r="C120" s="359"/>
      <c r="D120" s="359"/>
      <c r="E120" s="430" t="str">
        <f t="shared" si="47"/>
        <v/>
      </c>
      <c r="F120" s="359"/>
      <c r="G120" s="359"/>
      <c r="H120" s="430" t="str">
        <f t="shared" si="48"/>
        <v/>
      </c>
      <c r="I120" s="361"/>
      <c r="J120" s="224" t="str">
        <f>IF(給与表!$T$4&gt;J$2,"",IF($H120&lt;J$2,"",IF($E120&gt;J$2,"",IF($E120=J$2,IF($I120=給与表!$J$12,給与表!$J$13,IF($I120=給与表!$K$12,給与表!$K$13,IF($I120=給与表!$L$12,給与表!$L$13,給与表!$M$13*K120))),IF($E120&lt;J$2,IF($I120=給与表!$J$12,SUMIFS(給与表!$P$13:$P$52,給与表!$B$13:$B$52,J$2-$E120)+給与表!$J$10*(J$2-給与表!$T$4+1),IF($I120=給与表!$K$12,SUMIFS(給与表!$Q$13:$Q$52,給与表!$B$13:$B$52,J$2-$E120)+給与表!$K$10*(J$2-給与表!$T$4+1),IF($I120=給与表!$L$12,SUMIFS(給与表!$R$13:$R$52,給与表!$B$13:$B$52,J$2-$E120)+給与表!$L$10*(J$2-給与表!$T$4+1),(SUMIFS(給与表!$S$13:$S$52,給与表!$B$13:$B$52,J$2-$E120)+給与表!$M$10*(J$2-給与表!$T$4+1))*K120))))))))</f>
        <v/>
      </c>
      <c r="K120" s="392"/>
      <c r="L120" s="357"/>
      <c r="M120" s="357"/>
      <c r="N120" s="357"/>
      <c r="O120" s="227" t="str">
        <f t="shared" si="50"/>
        <v/>
      </c>
      <c r="P120" s="224" t="str">
        <f>IF(給与表!$T$4&gt;P$2,"",IF($H120&lt;P$2,"",IF($E120&gt;P$2,"",IF($E120=P$2,IF($I120=給与表!$J$12,給与表!$J$13,IF($I120=給与表!$K$12,給与表!$K$13,IF($I120=給与表!$L$12,給与表!$L$13,給与表!$M$13*Q120))),IF($E120&lt;P$2,IF(J120="",IF($I120=給与表!$J$12,SUMIFS(給与表!$P$13:$P$52,給与表!$B$13:$B$52,P$2-$E120)+給与表!$J$10*(P$2-給与表!$T$4+1),IF($I120=給与表!$K$12,SUMIFS(給与表!$Q$13:$Q$52,給与表!$B$13:$B$52,P$2-$E120)+給与表!$K$10*(P$2-給与表!$T$4+1),IF($I120=給与表!$L$12,SUMIFS(給与表!$R$13:$R$52,給与表!$B$13:$B$52,P$2-$E120)+給与表!$L$10*(P$2-給与表!$T$4+1),(SUMIFS(給与表!$S$13:$S$52,給与表!$B$13:$B$52,P$2-$E120)+給与表!$M$10*(P$2-給与表!$T$4+1))*Q120))),IF($I120=給与表!$J$12,J120+給与表!$J$10*(P$2-給与表!$T$4+1),IF($I120=給与表!$K$12,J120+給与表!$K$10*(P$2-給与表!$T$4+1),IF($I120=給与表!$L$12,J120+給与表!$L$10*(P$2-給与表!$T$4+1),(J120/K120+給与表!$M$10)*Q120)))))))))</f>
        <v/>
      </c>
      <c r="Q120" s="392"/>
      <c r="R120" s="357"/>
      <c r="S120" s="357"/>
      <c r="T120" s="357"/>
      <c r="U120" s="227" t="str">
        <f t="shared" si="51"/>
        <v/>
      </c>
      <c r="V120" s="224" t="str">
        <f>IF(給与表!$T$4&gt;V$2,"",IF($H120&lt;V$2,"",IF($E120&gt;V$2,"",IF($E120=V$2,IF($I120=給与表!$J$12,給与表!$J$13,IF($I120=給与表!$K$12,給与表!$K$13,IF($I120=給与表!$L$12,給与表!$L$13,給与表!$M$13*W120))),IF($E120&lt;V$2,IF(P120="",IF($I120=給与表!$J$12,SUMIFS(給与表!$P$13:$P$52,給与表!$B$13:$B$52,V$2-$E120)+給与表!$J$10*(V$2-給与表!$T$4+1),IF($I120=給与表!$K$12,SUMIFS(給与表!$Q$13:$Q$52,給与表!$B$13:$B$52,V$2-$E120)+給与表!$K$10*(V$2-給与表!$T$4+1),IF($I120=給与表!$L$12,SUMIFS(給与表!$R$13:$R$52,給与表!$B$13:$B$52,V$2-$E120)+給与表!$L$10*(V$2-給与表!$T$4+1),(SUMIFS(給与表!$S$13:$S$52,給与表!$B$13:$B$52,V$2-$E120)+給与表!$M$10*(V$2-給与表!$T$4+1))*W120))),IF($I120=給与表!$J$12,P120+給与表!$J$10*(V$2-給与表!$T$4+1),IF($I120=給与表!$K$12,P120+給与表!$K$10*(V$2-給与表!$T$4+1),IF($I120=給与表!$L$12,P120+給与表!$L$10*(V$2-給与表!$T$4+1),(P120/Q120+給与表!$M$10)*W120)))))))))</f>
        <v/>
      </c>
      <c r="W120" s="392"/>
      <c r="X120" s="357"/>
      <c r="Y120" s="357"/>
      <c r="Z120" s="357"/>
      <c r="AA120" s="227" t="str">
        <f t="shared" si="52"/>
        <v/>
      </c>
      <c r="AB120" s="224" t="str">
        <f>IF(給与表!$T$4&gt;AB$2,"",IF($H120&lt;AB$2,"",IF($E120&gt;AB$2,"",IF($E120=AB$2,IF($I120=給与表!$J$12,給与表!$J$13,IF($I120=給与表!$K$12,給与表!$K$13,IF($I120=給与表!$L$12,給与表!$L$13,給与表!$M$13*AC120))),IF($E120&lt;AB$2,IF(V120="",IF($I120=給与表!$J$12,SUMIFS(給与表!$P$13:$P$52,給与表!$B$13:$B$52,AB$2-$E120)+給与表!$J$10*(AB$2-給与表!$T$4+1),IF($I120=給与表!$K$12,SUMIFS(給与表!$Q$13:$Q$52,給与表!$B$13:$B$52,AB$2-$E120)+給与表!$K$10*(AB$2-給与表!$T$4+1),IF($I120=給与表!$L$12,SUMIFS(給与表!$R$13:$R$52,給与表!$B$13:$B$52,AB$2-$E120)+給与表!$L$10*(AB$2-給与表!$T$4+1),(SUMIFS(給与表!$S$13:$S$52,給与表!$B$13:$B$52,AB$2-$E120)+給与表!$M$10*(AB$2-給与表!$T$4+1))*AC120))),IF($I120=給与表!$J$12,V120+給与表!$J$10*(AB$2-給与表!$T$4+1),IF($I120=給与表!$K$12,V120+給与表!$K$10*(AB$2-給与表!$T$4+1),IF($I120=給与表!$L$12,V120+給与表!$L$10*(AB$2-給与表!$T$4+1),(V120/W120+給与表!$M$10)*AC120)))))))))</f>
        <v/>
      </c>
      <c r="AC120" s="392"/>
      <c r="AD120" s="357"/>
      <c r="AE120" s="357"/>
      <c r="AF120" s="357"/>
      <c r="AG120" s="227" t="str">
        <f t="shared" si="53"/>
        <v/>
      </c>
      <c r="AH120" s="224" t="str">
        <f>IF(給与表!$T$4&gt;AH$2,"",IF($H120&lt;AH$2,"",IF($E120&gt;AH$2,"",IF($E120=AH$2,IF($I120=給与表!$J$12,給与表!$J$13,IF($I120=給与表!$K$12,給与表!$K$13,IF($I120=給与表!$L$12,給与表!$L$13,給与表!$M$13*AI120))),IF($E120&lt;AH$2,IF(AB120="",IF($I120=給与表!$J$12,SUMIFS(給与表!$P$13:$P$52,給与表!$B$13:$B$52,AH$2-$E120)+給与表!$J$10*(AH$2-給与表!$T$4+1),IF($I120=給与表!$K$12,SUMIFS(給与表!$Q$13:$Q$52,給与表!$B$13:$B$52,AH$2-$E120)+給与表!$K$10*(AH$2-給与表!$T$4+1),IF($I120=給与表!$L$12,SUMIFS(給与表!$R$13:$R$52,給与表!$B$13:$B$52,AH$2-$E120)+給与表!$L$10*(AH$2-給与表!$T$4+1),(SUMIFS(給与表!$S$13:$S$52,給与表!$B$13:$B$52,AH$2-$E120)+給与表!$M$10*(AH$2-給与表!$T$4+1))*AI120))),IF($I120=給与表!$J$12,AB120+給与表!$J$10*(AH$2-給与表!$T$4+1),IF($I120=給与表!$K$12,AB120+給与表!$K$10*(AH$2-給与表!$T$4+1),IF($I120=給与表!$L$12,AB120+給与表!$L$10*(AH$2-給与表!$T$4+1),(AB120/AC120+給与表!$M$10)*AI120)))))))))</f>
        <v/>
      </c>
      <c r="AI120" s="392"/>
      <c r="AJ120" s="357"/>
      <c r="AK120" s="357"/>
      <c r="AL120" s="357"/>
      <c r="AM120" s="227" t="str">
        <f t="shared" si="54"/>
        <v/>
      </c>
      <c r="AN120" s="224" t="str">
        <f>IF(給与表!$T$4&gt;AN$2,"",IF($H120&lt;AN$2,"",IF($E120&gt;AN$2,"",IF($E120=AN$2,IF($I120=給与表!$J$12,給与表!$J$13,IF($I120=給与表!$K$12,給与表!$K$13,IF($I120=給与表!$L$12,給与表!$L$13,給与表!$M$13*AO120))),IF($E120&lt;AN$2,IF(AH120="",IF($I120=給与表!$J$12,SUMIFS(給与表!$P$13:$P$52,給与表!$B$13:$B$52,AN$2-$E120)+給与表!$J$10*(AN$2-給与表!$T$4+1),IF($I120=給与表!$K$12,SUMIFS(給与表!$Q$13:$Q$52,給与表!$B$13:$B$52,AN$2-$E120)+給与表!$K$10*(AN$2-給与表!$T$4+1),IF($I120=給与表!$L$12,SUMIFS(給与表!$R$13:$R$52,給与表!$B$13:$B$52,AN$2-$E120)+給与表!$L$10*(AN$2-給与表!$T$4+1),(SUMIFS(給与表!$S$13:$S$52,給与表!$B$13:$B$52,AN$2-$E120)+給与表!$M$10*(AN$2-給与表!$T$4+1))*AO120))),IF($I120=給与表!$J$12,AH120+給与表!$J$10*(AN$2-給与表!$T$4+1),IF($I120=給与表!$K$12,AH120+給与表!$K$10*(AN$2-給与表!$T$4+1),IF($I120=給与表!$L$12,AH120+給与表!$L$10*(AN$2-給与表!$T$4+1),(AH120/AI120+給与表!$M$10)*AO120)))))))))</f>
        <v/>
      </c>
      <c r="AO120" s="392"/>
      <c r="AP120" s="357"/>
      <c r="AQ120" s="357"/>
      <c r="AR120" s="357"/>
      <c r="AS120" s="227" t="str">
        <f t="shared" si="55"/>
        <v/>
      </c>
      <c r="AT120" s="224" t="str">
        <f>IF(給与表!$T$4&gt;AT$2,"",IF($H120&lt;AT$2,"",IF($E120&gt;AT$2,"",IF($E120=AT$2,IF($I120=給与表!$J$12,給与表!$J$13,IF($I120=給与表!$K$12,給与表!$K$13,IF($I120=給与表!$L$12,給与表!$L$13,給与表!$M$13*AU120))),IF($E120&lt;AT$2,IF(AN120="",IF($I120=給与表!$J$12,SUMIFS(給与表!$P$13:$P$52,給与表!$B$13:$B$52,AT$2-$E120)+給与表!$J$10*(AT$2-給与表!$T$4+1),IF($I120=給与表!$K$12,SUMIFS(給与表!$Q$13:$Q$52,給与表!$B$13:$B$52,AT$2-$E120)+給与表!$K$10*(AT$2-給与表!$T$4+1),IF($I120=給与表!$L$12,SUMIFS(給与表!$R$13:$R$52,給与表!$B$13:$B$52,AT$2-$E120)+給与表!$L$10*(AT$2-給与表!$T$4+1),(SUMIFS(給与表!$S$13:$S$52,給与表!$B$13:$B$52,AT$2-$E120)+給与表!$M$10*(AT$2-給与表!$T$4+1))*AU120))),IF($I120=給与表!$J$12,AN120+給与表!$J$10*(AT$2-給与表!$T$4+1),IF($I120=給与表!$K$12,AN120+給与表!$K$10*(AT$2-給与表!$T$4+1),IF($I120=給与表!$L$12,AN120+給与表!$L$10*(AT$2-給与表!$T$4+1),(AN120/AO120+給与表!$M$10)*AU120)))))))))</f>
        <v/>
      </c>
      <c r="AU120" s="392"/>
      <c r="AV120" s="357"/>
      <c r="AW120" s="357"/>
      <c r="AX120" s="357"/>
      <c r="AY120" s="227" t="str">
        <f t="shared" si="56"/>
        <v/>
      </c>
      <c r="AZ120" s="224" t="str">
        <f>IF(給与表!$T$4&gt;AZ$2,"",IF($H120&lt;AZ$2,"",IF($E120&gt;AZ$2,"",IF($E120=AZ$2,IF($I120=給与表!$J$12,給与表!$J$13,IF($I120=給与表!$K$12,給与表!$K$13,IF($I120=給与表!$L$12,給与表!$L$13,給与表!$M$13*BA120))),IF($E120&lt;AZ$2,IF(AT120="",IF($I120=給与表!$J$12,SUMIFS(給与表!$P$13:$P$52,給与表!$B$13:$B$52,AZ$2-$E120)+給与表!$J$10*(AZ$2-給与表!$T$4+1),IF($I120=給与表!$K$12,SUMIFS(給与表!$Q$13:$Q$52,給与表!$B$13:$B$52,AZ$2-$E120)+給与表!$K$10*(AZ$2-給与表!$T$4+1),IF($I120=給与表!$L$12,SUMIFS(給与表!$R$13:$R$52,給与表!$B$13:$B$52,AZ$2-$E120)+給与表!$L$10*(AZ$2-給与表!$T$4+1),(SUMIFS(給与表!$S$13:$S$52,給与表!$B$13:$B$52,AZ$2-$E120)+給与表!$M$10*(AZ$2-給与表!$T$4+1))*BA120))),IF($I120=給与表!$J$12,AT120+給与表!$J$10*(AZ$2-給与表!$T$4+1),IF($I120=給与表!$K$12,AT120+給与表!$K$10*(AZ$2-給与表!$T$4+1),IF($I120=給与表!$L$12,AT120+給与表!$L$10*(AZ$2-給与表!$T$4+1),(AT120/AU120+給与表!$M$10)*BA120)))))))))</f>
        <v/>
      </c>
      <c r="BA120" s="392"/>
      <c r="BB120" s="357"/>
      <c r="BC120" s="357"/>
      <c r="BD120" s="357"/>
      <c r="BE120" s="227" t="str">
        <f t="shared" si="57"/>
        <v/>
      </c>
      <c r="BF120" s="224" t="str">
        <f>IF(給与表!$T$4&gt;BF$2,"",IF($H120&lt;BF$2,"",IF($E120&gt;BF$2,"",IF($E120=BF$2,IF($I120=給与表!$J$12,給与表!$J$13,IF($I120=給与表!$K$12,給与表!$K$13,IF($I120=給与表!$L$12,給与表!$L$13,給与表!$M$13*BG120))),IF($E120&lt;BF$2,IF(AZ120="",IF($I120=給与表!$J$12,SUMIFS(給与表!$P$13:$P$52,給与表!$B$13:$B$52,BF$2-$E120)+給与表!$J$10*(BF$2-給与表!$T$4+1),IF($I120=給与表!$K$12,SUMIFS(給与表!$Q$13:$Q$52,給与表!$B$13:$B$52,BF$2-$E120)+給与表!$K$10*(BF$2-給与表!$T$4+1),IF($I120=給与表!$L$12,SUMIFS(給与表!$R$13:$R$52,給与表!$B$13:$B$52,BF$2-$E120)+給与表!$L$10*(BF$2-給与表!$T$4+1),(SUMIFS(給与表!$S$13:$S$52,給与表!$B$13:$B$52,BF$2-$E120)+給与表!$M$10*(BF$2-給与表!$T$4+1))*BG120))),IF($I120=給与表!$J$12,AZ120+給与表!$J$10*(BF$2-給与表!$T$4+1),IF($I120=給与表!$K$12,AZ120+給与表!$K$10*(BF$2-給与表!$T$4+1),IF($I120=給与表!$L$12,AZ120+給与表!$L$10*(BF$2-給与表!$T$4+1),(AZ120/BA120+給与表!$M$10)*BG120)))))))))</f>
        <v/>
      </c>
      <c r="BG120" s="392"/>
      <c r="BH120" s="357"/>
      <c r="BI120" s="357"/>
      <c r="BJ120" s="357"/>
      <c r="BK120" s="227" t="str">
        <f t="shared" si="58"/>
        <v/>
      </c>
      <c r="BL120" s="224" t="str">
        <f>IF(給与表!$T$4&gt;BL$2,"",IF($H120&lt;BL$2,"",IF($E120&gt;BL$2,"",IF($E120=BL$2,IF($I120=給与表!$J$12,給与表!$J$13,IF($I120=給与表!$K$12,給与表!$K$13,IF($I120=給与表!$L$12,給与表!$L$13,給与表!$M$13*BM120))),IF($E120&lt;BL$2,IF(BF120="",IF($I120=給与表!$J$12,SUMIFS(給与表!$P$13:$P$52,給与表!$B$13:$B$52,BL$2-$E120)+給与表!$J$10*(BL$2-給与表!$T$4+1),IF($I120=給与表!$K$12,SUMIFS(給与表!$Q$13:$Q$52,給与表!$B$13:$B$52,BL$2-$E120)+給与表!$K$10*(BL$2-給与表!$T$4+1),IF($I120=給与表!$L$12,SUMIFS(給与表!$R$13:$R$52,給与表!$B$13:$B$52,BL$2-$E120)+給与表!$L$10*(BL$2-給与表!$T$4+1),(SUMIFS(給与表!$S$13:$S$52,給与表!$B$13:$B$52,BL$2-$E120)+給与表!$M$10*(BL$2-給与表!$T$4+1))*BM120))),IF($I120=給与表!$J$12,BF120+給与表!$J$10*(BL$2-給与表!$T$4+1),IF($I120=給与表!$K$12,BF120+給与表!$K$10*(BL$2-給与表!$T$4+1),IF($I120=給与表!$L$12,BF120+給与表!$L$10*(BL$2-給与表!$T$4+1),(BF120/BG120+給与表!$M$10)*BM120)))))))))</f>
        <v/>
      </c>
      <c r="BM120" s="392"/>
      <c r="BN120" s="357"/>
      <c r="BO120" s="357"/>
      <c r="BP120" s="357"/>
      <c r="BQ120" s="227" t="str">
        <f t="shared" si="59"/>
        <v/>
      </c>
    </row>
    <row r="121" spans="1:69">
      <c r="A121" s="20">
        <f t="shared" ref="A121" si="73">A120+1</f>
        <v>116</v>
      </c>
      <c r="B121" s="359"/>
      <c r="C121" s="359"/>
      <c r="D121" s="359"/>
      <c r="E121" s="430" t="str">
        <f t="shared" si="47"/>
        <v/>
      </c>
      <c r="F121" s="359"/>
      <c r="G121" s="359"/>
      <c r="H121" s="430" t="str">
        <f t="shared" si="48"/>
        <v/>
      </c>
      <c r="I121" s="361"/>
      <c r="J121" s="224" t="str">
        <f>IF(給与表!$T$4&gt;J$2,"",IF($H121&lt;J$2,"",IF($E121&gt;J$2,"",IF($E121=J$2,IF($I121=給与表!$J$12,給与表!$J$13,IF($I121=給与表!$K$12,給与表!$K$13,IF($I121=給与表!$L$12,給与表!$L$13,給与表!$M$13*K121))),IF($E121&lt;J$2,IF($I121=給与表!$J$12,SUMIFS(給与表!$P$13:$P$52,給与表!$B$13:$B$52,J$2-$E121)+給与表!$J$10*(J$2-給与表!$T$4+1),IF($I121=給与表!$K$12,SUMIFS(給与表!$Q$13:$Q$52,給与表!$B$13:$B$52,J$2-$E121)+給与表!$K$10*(J$2-給与表!$T$4+1),IF($I121=給与表!$L$12,SUMIFS(給与表!$R$13:$R$52,給与表!$B$13:$B$52,J$2-$E121)+給与表!$L$10*(J$2-給与表!$T$4+1),(SUMIFS(給与表!$S$13:$S$52,給与表!$B$13:$B$52,J$2-$E121)+給与表!$M$10*(J$2-給与表!$T$4+1))*K121))))))))</f>
        <v/>
      </c>
      <c r="K121" s="392"/>
      <c r="L121" s="357"/>
      <c r="M121" s="357"/>
      <c r="N121" s="357"/>
      <c r="O121" s="227" t="str">
        <f t="shared" si="50"/>
        <v/>
      </c>
      <c r="P121" s="224" t="str">
        <f>IF(給与表!$T$4&gt;P$2,"",IF($H121&lt;P$2,"",IF($E121&gt;P$2,"",IF($E121=P$2,IF($I121=給与表!$J$12,給与表!$J$13,IF($I121=給与表!$K$12,給与表!$K$13,IF($I121=給与表!$L$12,給与表!$L$13,給与表!$M$13*Q121))),IF($E121&lt;P$2,IF(J121="",IF($I121=給与表!$J$12,SUMIFS(給与表!$P$13:$P$52,給与表!$B$13:$B$52,P$2-$E121)+給与表!$J$10*(P$2-給与表!$T$4+1),IF($I121=給与表!$K$12,SUMIFS(給与表!$Q$13:$Q$52,給与表!$B$13:$B$52,P$2-$E121)+給与表!$K$10*(P$2-給与表!$T$4+1),IF($I121=給与表!$L$12,SUMIFS(給与表!$R$13:$R$52,給与表!$B$13:$B$52,P$2-$E121)+給与表!$L$10*(P$2-給与表!$T$4+1),(SUMIFS(給与表!$S$13:$S$52,給与表!$B$13:$B$52,P$2-$E121)+給与表!$M$10*(P$2-給与表!$T$4+1))*Q121))),IF($I121=給与表!$J$12,J121+給与表!$J$10*(P$2-給与表!$T$4+1),IF($I121=給与表!$K$12,J121+給与表!$K$10*(P$2-給与表!$T$4+1),IF($I121=給与表!$L$12,J121+給与表!$L$10*(P$2-給与表!$T$4+1),(J121/K121+給与表!$M$10)*Q121)))))))))</f>
        <v/>
      </c>
      <c r="Q121" s="392"/>
      <c r="R121" s="357"/>
      <c r="S121" s="357"/>
      <c r="T121" s="357"/>
      <c r="U121" s="227" t="str">
        <f t="shared" si="51"/>
        <v/>
      </c>
      <c r="V121" s="224" t="str">
        <f>IF(給与表!$T$4&gt;V$2,"",IF($H121&lt;V$2,"",IF($E121&gt;V$2,"",IF($E121=V$2,IF($I121=給与表!$J$12,給与表!$J$13,IF($I121=給与表!$K$12,給与表!$K$13,IF($I121=給与表!$L$12,給与表!$L$13,給与表!$M$13*W121))),IF($E121&lt;V$2,IF(P121="",IF($I121=給与表!$J$12,SUMIFS(給与表!$P$13:$P$52,給与表!$B$13:$B$52,V$2-$E121)+給与表!$J$10*(V$2-給与表!$T$4+1),IF($I121=給与表!$K$12,SUMIFS(給与表!$Q$13:$Q$52,給与表!$B$13:$B$52,V$2-$E121)+給与表!$K$10*(V$2-給与表!$T$4+1),IF($I121=給与表!$L$12,SUMIFS(給与表!$R$13:$R$52,給与表!$B$13:$B$52,V$2-$E121)+給与表!$L$10*(V$2-給与表!$T$4+1),(SUMIFS(給与表!$S$13:$S$52,給与表!$B$13:$B$52,V$2-$E121)+給与表!$M$10*(V$2-給与表!$T$4+1))*W121))),IF($I121=給与表!$J$12,P121+給与表!$J$10*(V$2-給与表!$T$4+1),IF($I121=給与表!$K$12,P121+給与表!$K$10*(V$2-給与表!$T$4+1),IF($I121=給与表!$L$12,P121+給与表!$L$10*(V$2-給与表!$T$4+1),(P121/Q121+給与表!$M$10)*W121)))))))))</f>
        <v/>
      </c>
      <c r="W121" s="392"/>
      <c r="X121" s="357"/>
      <c r="Y121" s="357"/>
      <c r="Z121" s="357"/>
      <c r="AA121" s="227" t="str">
        <f t="shared" si="52"/>
        <v/>
      </c>
      <c r="AB121" s="224" t="str">
        <f>IF(給与表!$T$4&gt;AB$2,"",IF($H121&lt;AB$2,"",IF($E121&gt;AB$2,"",IF($E121=AB$2,IF($I121=給与表!$J$12,給与表!$J$13,IF($I121=給与表!$K$12,給与表!$K$13,IF($I121=給与表!$L$12,給与表!$L$13,給与表!$M$13*AC121))),IF($E121&lt;AB$2,IF(V121="",IF($I121=給与表!$J$12,SUMIFS(給与表!$P$13:$P$52,給与表!$B$13:$B$52,AB$2-$E121)+給与表!$J$10*(AB$2-給与表!$T$4+1),IF($I121=給与表!$K$12,SUMIFS(給与表!$Q$13:$Q$52,給与表!$B$13:$B$52,AB$2-$E121)+給与表!$K$10*(AB$2-給与表!$T$4+1),IF($I121=給与表!$L$12,SUMIFS(給与表!$R$13:$R$52,給与表!$B$13:$B$52,AB$2-$E121)+給与表!$L$10*(AB$2-給与表!$T$4+1),(SUMIFS(給与表!$S$13:$S$52,給与表!$B$13:$B$52,AB$2-$E121)+給与表!$M$10*(AB$2-給与表!$T$4+1))*AC121))),IF($I121=給与表!$J$12,V121+給与表!$J$10*(AB$2-給与表!$T$4+1),IF($I121=給与表!$K$12,V121+給与表!$K$10*(AB$2-給与表!$T$4+1),IF($I121=給与表!$L$12,V121+給与表!$L$10*(AB$2-給与表!$T$4+1),(V121/W121+給与表!$M$10)*AC121)))))))))</f>
        <v/>
      </c>
      <c r="AC121" s="392"/>
      <c r="AD121" s="357"/>
      <c r="AE121" s="357"/>
      <c r="AF121" s="357"/>
      <c r="AG121" s="227" t="str">
        <f t="shared" si="53"/>
        <v/>
      </c>
      <c r="AH121" s="224" t="str">
        <f>IF(給与表!$T$4&gt;AH$2,"",IF($H121&lt;AH$2,"",IF($E121&gt;AH$2,"",IF($E121=AH$2,IF($I121=給与表!$J$12,給与表!$J$13,IF($I121=給与表!$K$12,給与表!$K$13,IF($I121=給与表!$L$12,給与表!$L$13,給与表!$M$13*AI121))),IF($E121&lt;AH$2,IF(AB121="",IF($I121=給与表!$J$12,SUMIFS(給与表!$P$13:$P$52,給与表!$B$13:$B$52,AH$2-$E121)+給与表!$J$10*(AH$2-給与表!$T$4+1),IF($I121=給与表!$K$12,SUMIFS(給与表!$Q$13:$Q$52,給与表!$B$13:$B$52,AH$2-$E121)+給与表!$K$10*(AH$2-給与表!$T$4+1),IF($I121=給与表!$L$12,SUMIFS(給与表!$R$13:$R$52,給与表!$B$13:$B$52,AH$2-$E121)+給与表!$L$10*(AH$2-給与表!$T$4+1),(SUMIFS(給与表!$S$13:$S$52,給与表!$B$13:$B$52,AH$2-$E121)+給与表!$M$10*(AH$2-給与表!$T$4+1))*AI121))),IF($I121=給与表!$J$12,AB121+給与表!$J$10*(AH$2-給与表!$T$4+1),IF($I121=給与表!$K$12,AB121+給与表!$K$10*(AH$2-給与表!$T$4+1),IF($I121=給与表!$L$12,AB121+給与表!$L$10*(AH$2-給与表!$T$4+1),(AB121/AC121+給与表!$M$10)*AI121)))))))))</f>
        <v/>
      </c>
      <c r="AI121" s="392"/>
      <c r="AJ121" s="357"/>
      <c r="AK121" s="357"/>
      <c r="AL121" s="357"/>
      <c r="AM121" s="227" t="str">
        <f t="shared" si="54"/>
        <v/>
      </c>
      <c r="AN121" s="224" t="str">
        <f>IF(給与表!$T$4&gt;AN$2,"",IF($H121&lt;AN$2,"",IF($E121&gt;AN$2,"",IF($E121=AN$2,IF($I121=給与表!$J$12,給与表!$J$13,IF($I121=給与表!$K$12,給与表!$K$13,IF($I121=給与表!$L$12,給与表!$L$13,給与表!$M$13*AO121))),IF($E121&lt;AN$2,IF(AH121="",IF($I121=給与表!$J$12,SUMIFS(給与表!$P$13:$P$52,給与表!$B$13:$B$52,AN$2-$E121)+給与表!$J$10*(AN$2-給与表!$T$4+1),IF($I121=給与表!$K$12,SUMIFS(給与表!$Q$13:$Q$52,給与表!$B$13:$B$52,AN$2-$E121)+給与表!$K$10*(AN$2-給与表!$T$4+1),IF($I121=給与表!$L$12,SUMIFS(給与表!$R$13:$R$52,給与表!$B$13:$B$52,AN$2-$E121)+給与表!$L$10*(AN$2-給与表!$T$4+1),(SUMIFS(給与表!$S$13:$S$52,給与表!$B$13:$B$52,AN$2-$E121)+給与表!$M$10*(AN$2-給与表!$T$4+1))*AO121))),IF($I121=給与表!$J$12,AH121+給与表!$J$10*(AN$2-給与表!$T$4+1),IF($I121=給与表!$K$12,AH121+給与表!$K$10*(AN$2-給与表!$T$4+1),IF($I121=給与表!$L$12,AH121+給与表!$L$10*(AN$2-給与表!$T$4+1),(AH121/AI121+給与表!$M$10)*AO121)))))))))</f>
        <v/>
      </c>
      <c r="AO121" s="392"/>
      <c r="AP121" s="357"/>
      <c r="AQ121" s="357"/>
      <c r="AR121" s="357"/>
      <c r="AS121" s="227" t="str">
        <f t="shared" si="55"/>
        <v/>
      </c>
      <c r="AT121" s="224" t="str">
        <f>IF(給与表!$T$4&gt;AT$2,"",IF($H121&lt;AT$2,"",IF($E121&gt;AT$2,"",IF($E121=AT$2,IF($I121=給与表!$J$12,給与表!$J$13,IF($I121=給与表!$K$12,給与表!$K$13,IF($I121=給与表!$L$12,給与表!$L$13,給与表!$M$13*AU121))),IF($E121&lt;AT$2,IF(AN121="",IF($I121=給与表!$J$12,SUMIFS(給与表!$P$13:$P$52,給与表!$B$13:$B$52,AT$2-$E121)+給与表!$J$10*(AT$2-給与表!$T$4+1),IF($I121=給与表!$K$12,SUMIFS(給与表!$Q$13:$Q$52,給与表!$B$13:$B$52,AT$2-$E121)+給与表!$K$10*(AT$2-給与表!$T$4+1),IF($I121=給与表!$L$12,SUMIFS(給与表!$R$13:$R$52,給与表!$B$13:$B$52,AT$2-$E121)+給与表!$L$10*(AT$2-給与表!$T$4+1),(SUMIFS(給与表!$S$13:$S$52,給与表!$B$13:$B$52,AT$2-$E121)+給与表!$M$10*(AT$2-給与表!$T$4+1))*AU121))),IF($I121=給与表!$J$12,AN121+給与表!$J$10*(AT$2-給与表!$T$4+1),IF($I121=給与表!$K$12,AN121+給与表!$K$10*(AT$2-給与表!$T$4+1),IF($I121=給与表!$L$12,AN121+給与表!$L$10*(AT$2-給与表!$T$4+1),(AN121/AO121+給与表!$M$10)*AU121)))))))))</f>
        <v/>
      </c>
      <c r="AU121" s="392"/>
      <c r="AV121" s="357"/>
      <c r="AW121" s="357"/>
      <c r="AX121" s="357"/>
      <c r="AY121" s="227" t="str">
        <f t="shared" si="56"/>
        <v/>
      </c>
      <c r="AZ121" s="224" t="str">
        <f>IF(給与表!$T$4&gt;AZ$2,"",IF($H121&lt;AZ$2,"",IF($E121&gt;AZ$2,"",IF($E121=AZ$2,IF($I121=給与表!$J$12,給与表!$J$13,IF($I121=給与表!$K$12,給与表!$K$13,IF($I121=給与表!$L$12,給与表!$L$13,給与表!$M$13*BA121))),IF($E121&lt;AZ$2,IF(AT121="",IF($I121=給与表!$J$12,SUMIFS(給与表!$P$13:$P$52,給与表!$B$13:$B$52,AZ$2-$E121)+給与表!$J$10*(AZ$2-給与表!$T$4+1),IF($I121=給与表!$K$12,SUMIFS(給与表!$Q$13:$Q$52,給与表!$B$13:$B$52,AZ$2-$E121)+給与表!$K$10*(AZ$2-給与表!$T$4+1),IF($I121=給与表!$L$12,SUMIFS(給与表!$R$13:$R$52,給与表!$B$13:$B$52,AZ$2-$E121)+給与表!$L$10*(AZ$2-給与表!$T$4+1),(SUMIFS(給与表!$S$13:$S$52,給与表!$B$13:$B$52,AZ$2-$E121)+給与表!$M$10*(AZ$2-給与表!$T$4+1))*BA121))),IF($I121=給与表!$J$12,AT121+給与表!$J$10*(AZ$2-給与表!$T$4+1),IF($I121=給与表!$K$12,AT121+給与表!$K$10*(AZ$2-給与表!$T$4+1),IF($I121=給与表!$L$12,AT121+給与表!$L$10*(AZ$2-給与表!$T$4+1),(AT121/AU121+給与表!$M$10)*BA121)))))))))</f>
        <v/>
      </c>
      <c r="BA121" s="392"/>
      <c r="BB121" s="357"/>
      <c r="BC121" s="357"/>
      <c r="BD121" s="357"/>
      <c r="BE121" s="227" t="str">
        <f t="shared" si="57"/>
        <v/>
      </c>
      <c r="BF121" s="224" t="str">
        <f>IF(給与表!$T$4&gt;BF$2,"",IF($H121&lt;BF$2,"",IF($E121&gt;BF$2,"",IF($E121=BF$2,IF($I121=給与表!$J$12,給与表!$J$13,IF($I121=給与表!$K$12,給与表!$K$13,IF($I121=給与表!$L$12,給与表!$L$13,給与表!$M$13*BG121))),IF($E121&lt;BF$2,IF(AZ121="",IF($I121=給与表!$J$12,SUMIFS(給与表!$P$13:$P$52,給与表!$B$13:$B$52,BF$2-$E121)+給与表!$J$10*(BF$2-給与表!$T$4+1),IF($I121=給与表!$K$12,SUMIFS(給与表!$Q$13:$Q$52,給与表!$B$13:$B$52,BF$2-$E121)+給与表!$K$10*(BF$2-給与表!$T$4+1),IF($I121=給与表!$L$12,SUMIFS(給与表!$R$13:$R$52,給与表!$B$13:$B$52,BF$2-$E121)+給与表!$L$10*(BF$2-給与表!$T$4+1),(SUMIFS(給与表!$S$13:$S$52,給与表!$B$13:$B$52,BF$2-$E121)+給与表!$M$10*(BF$2-給与表!$T$4+1))*BG121))),IF($I121=給与表!$J$12,AZ121+給与表!$J$10*(BF$2-給与表!$T$4+1),IF($I121=給与表!$K$12,AZ121+給与表!$K$10*(BF$2-給与表!$T$4+1),IF($I121=給与表!$L$12,AZ121+給与表!$L$10*(BF$2-給与表!$T$4+1),(AZ121/BA121+給与表!$M$10)*BG121)))))))))</f>
        <v/>
      </c>
      <c r="BG121" s="392"/>
      <c r="BH121" s="357"/>
      <c r="BI121" s="357"/>
      <c r="BJ121" s="357"/>
      <c r="BK121" s="227" t="str">
        <f t="shared" si="58"/>
        <v/>
      </c>
      <c r="BL121" s="224" t="str">
        <f>IF(給与表!$T$4&gt;BL$2,"",IF($H121&lt;BL$2,"",IF($E121&gt;BL$2,"",IF($E121=BL$2,IF($I121=給与表!$J$12,給与表!$J$13,IF($I121=給与表!$K$12,給与表!$K$13,IF($I121=給与表!$L$12,給与表!$L$13,給与表!$M$13*BM121))),IF($E121&lt;BL$2,IF(BF121="",IF($I121=給与表!$J$12,SUMIFS(給与表!$P$13:$P$52,給与表!$B$13:$B$52,BL$2-$E121)+給与表!$J$10*(BL$2-給与表!$T$4+1),IF($I121=給与表!$K$12,SUMIFS(給与表!$Q$13:$Q$52,給与表!$B$13:$B$52,BL$2-$E121)+給与表!$K$10*(BL$2-給与表!$T$4+1),IF($I121=給与表!$L$12,SUMIFS(給与表!$R$13:$R$52,給与表!$B$13:$B$52,BL$2-$E121)+給与表!$L$10*(BL$2-給与表!$T$4+1),(SUMIFS(給与表!$S$13:$S$52,給与表!$B$13:$B$52,BL$2-$E121)+給与表!$M$10*(BL$2-給与表!$T$4+1))*BM121))),IF($I121=給与表!$J$12,BF121+給与表!$J$10*(BL$2-給与表!$T$4+1),IF($I121=給与表!$K$12,BF121+給与表!$K$10*(BL$2-給与表!$T$4+1),IF($I121=給与表!$L$12,BF121+給与表!$L$10*(BL$2-給与表!$T$4+1),(BF121/BG121+給与表!$M$10)*BM121)))))))))</f>
        <v/>
      </c>
      <c r="BM121" s="392"/>
      <c r="BN121" s="357"/>
      <c r="BO121" s="357"/>
      <c r="BP121" s="357"/>
      <c r="BQ121" s="227" t="str">
        <f t="shared" si="59"/>
        <v/>
      </c>
    </row>
    <row r="122" spans="1:69">
      <c r="A122" s="20">
        <f t="shared" ref="A122" si="74">A121+1</f>
        <v>117</v>
      </c>
      <c r="B122" s="359"/>
      <c r="C122" s="359"/>
      <c r="D122" s="359"/>
      <c r="E122" s="430" t="str">
        <f t="shared" si="47"/>
        <v/>
      </c>
      <c r="F122" s="359"/>
      <c r="G122" s="359"/>
      <c r="H122" s="430" t="str">
        <f t="shared" si="48"/>
        <v/>
      </c>
      <c r="I122" s="361"/>
      <c r="J122" s="224" t="str">
        <f>IF(給与表!$T$4&gt;J$2,"",IF($H122&lt;J$2,"",IF($E122&gt;J$2,"",IF($E122=J$2,IF($I122=給与表!$J$12,給与表!$J$13,IF($I122=給与表!$K$12,給与表!$K$13,IF($I122=給与表!$L$12,給与表!$L$13,給与表!$M$13*K122))),IF($E122&lt;J$2,IF($I122=給与表!$J$12,SUMIFS(給与表!$P$13:$P$52,給与表!$B$13:$B$52,J$2-$E122)+給与表!$J$10*(J$2-給与表!$T$4+1),IF($I122=給与表!$K$12,SUMIFS(給与表!$Q$13:$Q$52,給与表!$B$13:$B$52,J$2-$E122)+給与表!$K$10*(J$2-給与表!$T$4+1),IF($I122=給与表!$L$12,SUMIFS(給与表!$R$13:$R$52,給与表!$B$13:$B$52,J$2-$E122)+給与表!$L$10*(J$2-給与表!$T$4+1),(SUMIFS(給与表!$S$13:$S$52,給与表!$B$13:$B$52,J$2-$E122)+給与表!$M$10*(J$2-給与表!$T$4+1))*K122))))))))</f>
        <v/>
      </c>
      <c r="K122" s="392"/>
      <c r="L122" s="357"/>
      <c r="M122" s="357"/>
      <c r="N122" s="357"/>
      <c r="O122" s="227" t="str">
        <f t="shared" si="50"/>
        <v/>
      </c>
      <c r="P122" s="224" t="str">
        <f>IF(給与表!$T$4&gt;P$2,"",IF($H122&lt;P$2,"",IF($E122&gt;P$2,"",IF($E122=P$2,IF($I122=給与表!$J$12,給与表!$J$13,IF($I122=給与表!$K$12,給与表!$K$13,IF($I122=給与表!$L$12,給与表!$L$13,給与表!$M$13*Q122))),IF($E122&lt;P$2,IF(J122="",IF($I122=給与表!$J$12,SUMIFS(給与表!$P$13:$P$52,給与表!$B$13:$B$52,P$2-$E122)+給与表!$J$10*(P$2-給与表!$T$4+1),IF($I122=給与表!$K$12,SUMIFS(給与表!$Q$13:$Q$52,給与表!$B$13:$B$52,P$2-$E122)+給与表!$K$10*(P$2-給与表!$T$4+1),IF($I122=給与表!$L$12,SUMIFS(給与表!$R$13:$R$52,給与表!$B$13:$B$52,P$2-$E122)+給与表!$L$10*(P$2-給与表!$T$4+1),(SUMIFS(給与表!$S$13:$S$52,給与表!$B$13:$B$52,P$2-$E122)+給与表!$M$10*(P$2-給与表!$T$4+1))*Q122))),IF($I122=給与表!$J$12,J122+給与表!$J$10*(P$2-給与表!$T$4+1),IF($I122=給与表!$K$12,J122+給与表!$K$10*(P$2-給与表!$T$4+1),IF($I122=給与表!$L$12,J122+給与表!$L$10*(P$2-給与表!$T$4+1),(J122/K122+給与表!$M$10)*Q122)))))))))</f>
        <v/>
      </c>
      <c r="Q122" s="392"/>
      <c r="R122" s="357"/>
      <c r="S122" s="357"/>
      <c r="T122" s="357"/>
      <c r="U122" s="227" t="str">
        <f t="shared" si="51"/>
        <v/>
      </c>
      <c r="V122" s="224" t="str">
        <f>IF(給与表!$T$4&gt;V$2,"",IF($H122&lt;V$2,"",IF($E122&gt;V$2,"",IF($E122=V$2,IF($I122=給与表!$J$12,給与表!$J$13,IF($I122=給与表!$K$12,給与表!$K$13,IF($I122=給与表!$L$12,給与表!$L$13,給与表!$M$13*W122))),IF($E122&lt;V$2,IF(P122="",IF($I122=給与表!$J$12,SUMIFS(給与表!$P$13:$P$52,給与表!$B$13:$B$52,V$2-$E122)+給与表!$J$10*(V$2-給与表!$T$4+1),IF($I122=給与表!$K$12,SUMIFS(給与表!$Q$13:$Q$52,給与表!$B$13:$B$52,V$2-$E122)+給与表!$K$10*(V$2-給与表!$T$4+1),IF($I122=給与表!$L$12,SUMIFS(給与表!$R$13:$R$52,給与表!$B$13:$B$52,V$2-$E122)+給与表!$L$10*(V$2-給与表!$T$4+1),(SUMIFS(給与表!$S$13:$S$52,給与表!$B$13:$B$52,V$2-$E122)+給与表!$M$10*(V$2-給与表!$T$4+1))*W122))),IF($I122=給与表!$J$12,P122+給与表!$J$10*(V$2-給与表!$T$4+1),IF($I122=給与表!$K$12,P122+給与表!$K$10*(V$2-給与表!$T$4+1),IF($I122=給与表!$L$12,P122+給与表!$L$10*(V$2-給与表!$T$4+1),(P122/Q122+給与表!$M$10)*W122)))))))))</f>
        <v/>
      </c>
      <c r="W122" s="392"/>
      <c r="X122" s="357"/>
      <c r="Y122" s="357"/>
      <c r="Z122" s="357"/>
      <c r="AA122" s="227" t="str">
        <f t="shared" si="52"/>
        <v/>
      </c>
      <c r="AB122" s="224" t="str">
        <f>IF(給与表!$T$4&gt;AB$2,"",IF($H122&lt;AB$2,"",IF($E122&gt;AB$2,"",IF($E122=AB$2,IF($I122=給与表!$J$12,給与表!$J$13,IF($I122=給与表!$K$12,給与表!$K$13,IF($I122=給与表!$L$12,給与表!$L$13,給与表!$M$13*AC122))),IF($E122&lt;AB$2,IF(V122="",IF($I122=給与表!$J$12,SUMIFS(給与表!$P$13:$P$52,給与表!$B$13:$B$52,AB$2-$E122)+給与表!$J$10*(AB$2-給与表!$T$4+1),IF($I122=給与表!$K$12,SUMIFS(給与表!$Q$13:$Q$52,給与表!$B$13:$B$52,AB$2-$E122)+給与表!$K$10*(AB$2-給与表!$T$4+1),IF($I122=給与表!$L$12,SUMIFS(給与表!$R$13:$R$52,給与表!$B$13:$B$52,AB$2-$E122)+給与表!$L$10*(AB$2-給与表!$T$4+1),(SUMIFS(給与表!$S$13:$S$52,給与表!$B$13:$B$52,AB$2-$E122)+給与表!$M$10*(AB$2-給与表!$T$4+1))*AC122))),IF($I122=給与表!$J$12,V122+給与表!$J$10*(AB$2-給与表!$T$4+1),IF($I122=給与表!$K$12,V122+給与表!$K$10*(AB$2-給与表!$T$4+1),IF($I122=給与表!$L$12,V122+給与表!$L$10*(AB$2-給与表!$T$4+1),(V122/W122+給与表!$M$10)*AC122)))))))))</f>
        <v/>
      </c>
      <c r="AC122" s="392"/>
      <c r="AD122" s="357"/>
      <c r="AE122" s="357"/>
      <c r="AF122" s="357"/>
      <c r="AG122" s="227" t="str">
        <f t="shared" si="53"/>
        <v/>
      </c>
      <c r="AH122" s="224" t="str">
        <f>IF(給与表!$T$4&gt;AH$2,"",IF($H122&lt;AH$2,"",IF($E122&gt;AH$2,"",IF($E122=AH$2,IF($I122=給与表!$J$12,給与表!$J$13,IF($I122=給与表!$K$12,給与表!$K$13,IF($I122=給与表!$L$12,給与表!$L$13,給与表!$M$13*AI122))),IF($E122&lt;AH$2,IF(AB122="",IF($I122=給与表!$J$12,SUMIFS(給与表!$P$13:$P$52,給与表!$B$13:$B$52,AH$2-$E122)+給与表!$J$10*(AH$2-給与表!$T$4+1),IF($I122=給与表!$K$12,SUMIFS(給与表!$Q$13:$Q$52,給与表!$B$13:$B$52,AH$2-$E122)+給与表!$K$10*(AH$2-給与表!$T$4+1),IF($I122=給与表!$L$12,SUMIFS(給与表!$R$13:$R$52,給与表!$B$13:$B$52,AH$2-$E122)+給与表!$L$10*(AH$2-給与表!$T$4+1),(SUMIFS(給与表!$S$13:$S$52,給与表!$B$13:$B$52,AH$2-$E122)+給与表!$M$10*(AH$2-給与表!$T$4+1))*AI122))),IF($I122=給与表!$J$12,AB122+給与表!$J$10*(AH$2-給与表!$T$4+1),IF($I122=給与表!$K$12,AB122+給与表!$K$10*(AH$2-給与表!$T$4+1),IF($I122=給与表!$L$12,AB122+給与表!$L$10*(AH$2-給与表!$T$4+1),(AB122/AC122+給与表!$M$10)*AI122)))))))))</f>
        <v/>
      </c>
      <c r="AI122" s="392"/>
      <c r="AJ122" s="357"/>
      <c r="AK122" s="357"/>
      <c r="AL122" s="357"/>
      <c r="AM122" s="227" t="str">
        <f t="shared" si="54"/>
        <v/>
      </c>
      <c r="AN122" s="224" t="str">
        <f>IF(給与表!$T$4&gt;AN$2,"",IF($H122&lt;AN$2,"",IF($E122&gt;AN$2,"",IF($E122=AN$2,IF($I122=給与表!$J$12,給与表!$J$13,IF($I122=給与表!$K$12,給与表!$K$13,IF($I122=給与表!$L$12,給与表!$L$13,給与表!$M$13*AO122))),IF($E122&lt;AN$2,IF(AH122="",IF($I122=給与表!$J$12,SUMIFS(給与表!$P$13:$P$52,給与表!$B$13:$B$52,AN$2-$E122)+給与表!$J$10*(AN$2-給与表!$T$4+1),IF($I122=給与表!$K$12,SUMIFS(給与表!$Q$13:$Q$52,給与表!$B$13:$B$52,AN$2-$E122)+給与表!$K$10*(AN$2-給与表!$T$4+1),IF($I122=給与表!$L$12,SUMIFS(給与表!$R$13:$R$52,給与表!$B$13:$B$52,AN$2-$E122)+給与表!$L$10*(AN$2-給与表!$T$4+1),(SUMIFS(給与表!$S$13:$S$52,給与表!$B$13:$B$52,AN$2-$E122)+給与表!$M$10*(AN$2-給与表!$T$4+1))*AO122))),IF($I122=給与表!$J$12,AH122+給与表!$J$10*(AN$2-給与表!$T$4+1),IF($I122=給与表!$K$12,AH122+給与表!$K$10*(AN$2-給与表!$T$4+1),IF($I122=給与表!$L$12,AH122+給与表!$L$10*(AN$2-給与表!$T$4+1),(AH122/AI122+給与表!$M$10)*AO122)))))))))</f>
        <v/>
      </c>
      <c r="AO122" s="392"/>
      <c r="AP122" s="357"/>
      <c r="AQ122" s="357"/>
      <c r="AR122" s="357"/>
      <c r="AS122" s="227" t="str">
        <f t="shared" si="55"/>
        <v/>
      </c>
      <c r="AT122" s="224" t="str">
        <f>IF(給与表!$T$4&gt;AT$2,"",IF($H122&lt;AT$2,"",IF($E122&gt;AT$2,"",IF($E122=AT$2,IF($I122=給与表!$J$12,給与表!$J$13,IF($I122=給与表!$K$12,給与表!$K$13,IF($I122=給与表!$L$12,給与表!$L$13,給与表!$M$13*AU122))),IF($E122&lt;AT$2,IF(AN122="",IF($I122=給与表!$J$12,SUMIFS(給与表!$P$13:$P$52,給与表!$B$13:$B$52,AT$2-$E122)+給与表!$J$10*(AT$2-給与表!$T$4+1),IF($I122=給与表!$K$12,SUMIFS(給与表!$Q$13:$Q$52,給与表!$B$13:$B$52,AT$2-$E122)+給与表!$K$10*(AT$2-給与表!$T$4+1),IF($I122=給与表!$L$12,SUMIFS(給与表!$R$13:$R$52,給与表!$B$13:$B$52,AT$2-$E122)+給与表!$L$10*(AT$2-給与表!$T$4+1),(SUMIFS(給与表!$S$13:$S$52,給与表!$B$13:$B$52,AT$2-$E122)+給与表!$M$10*(AT$2-給与表!$T$4+1))*AU122))),IF($I122=給与表!$J$12,AN122+給与表!$J$10*(AT$2-給与表!$T$4+1),IF($I122=給与表!$K$12,AN122+給与表!$K$10*(AT$2-給与表!$T$4+1),IF($I122=給与表!$L$12,AN122+給与表!$L$10*(AT$2-給与表!$T$4+1),(AN122/AO122+給与表!$M$10)*AU122)))))))))</f>
        <v/>
      </c>
      <c r="AU122" s="392"/>
      <c r="AV122" s="357"/>
      <c r="AW122" s="357"/>
      <c r="AX122" s="357"/>
      <c r="AY122" s="227" t="str">
        <f t="shared" si="56"/>
        <v/>
      </c>
      <c r="AZ122" s="224" t="str">
        <f>IF(給与表!$T$4&gt;AZ$2,"",IF($H122&lt;AZ$2,"",IF($E122&gt;AZ$2,"",IF($E122=AZ$2,IF($I122=給与表!$J$12,給与表!$J$13,IF($I122=給与表!$K$12,給与表!$K$13,IF($I122=給与表!$L$12,給与表!$L$13,給与表!$M$13*BA122))),IF($E122&lt;AZ$2,IF(AT122="",IF($I122=給与表!$J$12,SUMIFS(給与表!$P$13:$P$52,給与表!$B$13:$B$52,AZ$2-$E122)+給与表!$J$10*(AZ$2-給与表!$T$4+1),IF($I122=給与表!$K$12,SUMIFS(給与表!$Q$13:$Q$52,給与表!$B$13:$B$52,AZ$2-$E122)+給与表!$K$10*(AZ$2-給与表!$T$4+1),IF($I122=給与表!$L$12,SUMIFS(給与表!$R$13:$R$52,給与表!$B$13:$B$52,AZ$2-$E122)+給与表!$L$10*(AZ$2-給与表!$T$4+1),(SUMIFS(給与表!$S$13:$S$52,給与表!$B$13:$B$52,AZ$2-$E122)+給与表!$M$10*(AZ$2-給与表!$T$4+1))*BA122))),IF($I122=給与表!$J$12,AT122+給与表!$J$10*(AZ$2-給与表!$T$4+1),IF($I122=給与表!$K$12,AT122+給与表!$K$10*(AZ$2-給与表!$T$4+1),IF($I122=給与表!$L$12,AT122+給与表!$L$10*(AZ$2-給与表!$T$4+1),(AT122/AU122+給与表!$M$10)*BA122)))))))))</f>
        <v/>
      </c>
      <c r="BA122" s="392"/>
      <c r="BB122" s="357"/>
      <c r="BC122" s="357"/>
      <c r="BD122" s="357"/>
      <c r="BE122" s="227" t="str">
        <f t="shared" si="57"/>
        <v/>
      </c>
      <c r="BF122" s="224" t="str">
        <f>IF(給与表!$T$4&gt;BF$2,"",IF($H122&lt;BF$2,"",IF($E122&gt;BF$2,"",IF($E122=BF$2,IF($I122=給与表!$J$12,給与表!$J$13,IF($I122=給与表!$K$12,給与表!$K$13,IF($I122=給与表!$L$12,給与表!$L$13,給与表!$M$13*BG122))),IF($E122&lt;BF$2,IF(AZ122="",IF($I122=給与表!$J$12,SUMIFS(給与表!$P$13:$P$52,給与表!$B$13:$B$52,BF$2-$E122)+給与表!$J$10*(BF$2-給与表!$T$4+1),IF($I122=給与表!$K$12,SUMIFS(給与表!$Q$13:$Q$52,給与表!$B$13:$B$52,BF$2-$E122)+給与表!$K$10*(BF$2-給与表!$T$4+1),IF($I122=給与表!$L$12,SUMIFS(給与表!$R$13:$R$52,給与表!$B$13:$B$52,BF$2-$E122)+給与表!$L$10*(BF$2-給与表!$T$4+1),(SUMIFS(給与表!$S$13:$S$52,給与表!$B$13:$B$52,BF$2-$E122)+給与表!$M$10*(BF$2-給与表!$T$4+1))*BG122))),IF($I122=給与表!$J$12,AZ122+給与表!$J$10*(BF$2-給与表!$T$4+1),IF($I122=給与表!$K$12,AZ122+給与表!$K$10*(BF$2-給与表!$T$4+1),IF($I122=給与表!$L$12,AZ122+給与表!$L$10*(BF$2-給与表!$T$4+1),(AZ122/BA122+給与表!$M$10)*BG122)))))))))</f>
        <v/>
      </c>
      <c r="BG122" s="392"/>
      <c r="BH122" s="357"/>
      <c r="BI122" s="357"/>
      <c r="BJ122" s="357"/>
      <c r="BK122" s="227" t="str">
        <f t="shared" si="58"/>
        <v/>
      </c>
      <c r="BL122" s="224" t="str">
        <f>IF(給与表!$T$4&gt;BL$2,"",IF($H122&lt;BL$2,"",IF($E122&gt;BL$2,"",IF($E122=BL$2,IF($I122=給与表!$J$12,給与表!$J$13,IF($I122=給与表!$K$12,給与表!$K$13,IF($I122=給与表!$L$12,給与表!$L$13,給与表!$M$13*BM122))),IF($E122&lt;BL$2,IF(BF122="",IF($I122=給与表!$J$12,SUMIFS(給与表!$P$13:$P$52,給与表!$B$13:$B$52,BL$2-$E122)+給与表!$J$10*(BL$2-給与表!$T$4+1),IF($I122=給与表!$K$12,SUMIFS(給与表!$Q$13:$Q$52,給与表!$B$13:$B$52,BL$2-$E122)+給与表!$K$10*(BL$2-給与表!$T$4+1),IF($I122=給与表!$L$12,SUMIFS(給与表!$R$13:$R$52,給与表!$B$13:$B$52,BL$2-$E122)+給与表!$L$10*(BL$2-給与表!$T$4+1),(SUMIFS(給与表!$S$13:$S$52,給与表!$B$13:$B$52,BL$2-$E122)+給与表!$M$10*(BL$2-給与表!$T$4+1))*BM122))),IF($I122=給与表!$J$12,BF122+給与表!$J$10*(BL$2-給与表!$T$4+1),IF($I122=給与表!$K$12,BF122+給与表!$K$10*(BL$2-給与表!$T$4+1),IF($I122=給与表!$L$12,BF122+給与表!$L$10*(BL$2-給与表!$T$4+1),(BF122/BG122+給与表!$M$10)*BM122)))))))))</f>
        <v/>
      </c>
      <c r="BM122" s="392"/>
      <c r="BN122" s="357"/>
      <c r="BO122" s="357"/>
      <c r="BP122" s="357"/>
      <c r="BQ122" s="227" t="str">
        <f t="shared" si="59"/>
        <v/>
      </c>
    </row>
    <row r="123" spans="1:69">
      <c r="A123" s="20">
        <f t="shared" ref="A123" si="75">A122+1</f>
        <v>118</v>
      </c>
      <c r="B123" s="359"/>
      <c r="C123" s="359"/>
      <c r="D123" s="359"/>
      <c r="E123" s="430" t="str">
        <f t="shared" si="47"/>
        <v/>
      </c>
      <c r="F123" s="359"/>
      <c r="G123" s="359"/>
      <c r="H123" s="430" t="str">
        <f t="shared" si="48"/>
        <v/>
      </c>
      <c r="I123" s="361"/>
      <c r="J123" s="224" t="str">
        <f>IF(給与表!$T$4&gt;J$2,"",IF($H123&lt;J$2,"",IF($E123&gt;J$2,"",IF($E123=J$2,IF($I123=給与表!$J$12,給与表!$J$13,IF($I123=給与表!$K$12,給与表!$K$13,IF($I123=給与表!$L$12,給与表!$L$13,給与表!$M$13*K123))),IF($E123&lt;J$2,IF($I123=給与表!$J$12,SUMIFS(給与表!$P$13:$P$52,給与表!$B$13:$B$52,J$2-$E123)+給与表!$J$10*(J$2-給与表!$T$4+1),IF($I123=給与表!$K$12,SUMIFS(給与表!$Q$13:$Q$52,給与表!$B$13:$B$52,J$2-$E123)+給与表!$K$10*(J$2-給与表!$T$4+1),IF($I123=給与表!$L$12,SUMIFS(給与表!$R$13:$R$52,給与表!$B$13:$B$52,J$2-$E123)+給与表!$L$10*(J$2-給与表!$T$4+1),(SUMIFS(給与表!$S$13:$S$52,給与表!$B$13:$B$52,J$2-$E123)+給与表!$M$10*(J$2-給与表!$T$4+1))*K123))))))))</f>
        <v/>
      </c>
      <c r="K123" s="392"/>
      <c r="L123" s="357"/>
      <c r="M123" s="357"/>
      <c r="N123" s="357"/>
      <c r="O123" s="227" t="str">
        <f t="shared" si="50"/>
        <v/>
      </c>
      <c r="P123" s="224" t="str">
        <f>IF(給与表!$T$4&gt;P$2,"",IF($H123&lt;P$2,"",IF($E123&gt;P$2,"",IF($E123=P$2,IF($I123=給与表!$J$12,給与表!$J$13,IF($I123=給与表!$K$12,給与表!$K$13,IF($I123=給与表!$L$12,給与表!$L$13,給与表!$M$13*Q123))),IF($E123&lt;P$2,IF(J123="",IF($I123=給与表!$J$12,SUMIFS(給与表!$P$13:$P$52,給与表!$B$13:$B$52,P$2-$E123)+給与表!$J$10*(P$2-給与表!$T$4+1),IF($I123=給与表!$K$12,SUMIFS(給与表!$Q$13:$Q$52,給与表!$B$13:$B$52,P$2-$E123)+給与表!$K$10*(P$2-給与表!$T$4+1),IF($I123=給与表!$L$12,SUMIFS(給与表!$R$13:$R$52,給与表!$B$13:$B$52,P$2-$E123)+給与表!$L$10*(P$2-給与表!$T$4+1),(SUMIFS(給与表!$S$13:$S$52,給与表!$B$13:$B$52,P$2-$E123)+給与表!$M$10*(P$2-給与表!$T$4+1))*Q123))),IF($I123=給与表!$J$12,J123+給与表!$J$10*(P$2-給与表!$T$4+1),IF($I123=給与表!$K$12,J123+給与表!$K$10*(P$2-給与表!$T$4+1),IF($I123=給与表!$L$12,J123+給与表!$L$10*(P$2-給与表!$T$4+1),(J123/K123+給与表!$M$10)*Q123)))))))))</f>
        <v/>
      </c>
      <c r="Q123" s="392"/>
      <c r="R123" s="357"/>
      <c r="S123" s="357"/>
      <c r="T123" s="357"/>
      <c r="U123" s="227" t="str">
        <f t="shared" si="51"/>
        <v/>
      </c>
      <c r="V123" s="224" t="str">
        <f>IF(給与表!$T$4&gt;V$2,"",IF($H123&lt;V$2,"",IF($E123&gt;V$2,"",IF($E123=V$2,IF($I123=給与表!$J$12,給与表!$J$13,IF($I123=給与表!$K$12,給与表!$K$13,IF($I123=給与表!$L$12,給与表!$L$13,給与表!$M$13*W123))),IF($E123&lt;V$2,IF(P123="",IF($I123=給与表!$J$12,SUMIFS(給与表!$P$13:$P$52,給与表!$B$13:$B$52,V$2-$E123)+給与表!$J$10*(V$2-給与表!$T$4+1),IF($I123=給与表!$K$12,SUMIFS(給与表!$Q$13:$Q$52,給与表!$B$13:$B$52,V$2-$E123)+給与表!$K$10*(V$2-給与表!$T$4+1),IF($I123=給与表!$L$12,SUMIFS(給与表!$R$13:$R$52,給与表!$B$13:$B$52,V$2-$E123)+給与表!$L$10*(V$2-給与表!$T$4+1),(SUMIFS(給与表!$S$13:$S$52,給与表!$B$13:$B$52,V$2-$E123)+給与表!$M$10*(V$2-給与表!$T$4+1))*W123))),IF($I123=給与表!$J$12,P123+給与表!$J$10*(V$2-給与表!$T$4+1),IF($I123=給与表!$K$12,P123+給与表!$K$10*(V$2-給与表!$T$4+1),IF($I123=給与表!$L$12,P123+給与表!$L$10*(V$2-給与表!$T$4+1),(P123/Q123+給与表!$M$10)*W123)))))))))</f>
        <v/>
      </c>
      <c r="W123" s="392"/>
      <c r="X123" s="357"/>
      <c r="Y123" s="357"/>
      <c r="Z123" s="357"/>
      <c r="AA123" s="227" t="str">
        <f t="shared" si="52"/>
        <v/>
      </c>
      <c r="AB123" s="224" t="str">
        <f>IF(給与表!$T$4&gt;AB$2,"",IF($H123&lt;AB$2,"",IF($E123&gt;AB$2,"",IF($E123=AB$2,IF($I123=給与表!$J$12,給与表!$J$13,IF($I123=給与表!$K$12,給与表!$K$13,IF($I123=給与表!$L$12,給与表!$L$13,給与表!$M$13*AC123))),IF($E123&lt;AB$2,IF(V123="",IF($I123=給与表!$J$12,SUMIFS(給与表!$P$13:$P$52,給与表!$B$13:$B$52,AB$2-$E123)+給与表!$J$10*(AB$2-給与表!$T$4+1),IF($I123=給与表!$K$12,SUMIFS(給与表!$Q$13:$Q$52,給与表!$B$13:$B$52,AB$2-$E123)+給与表!$K$10*(AB$2-給与表!$T$4+1),IF($I123=給与表!$L$12,SUMIFS(給与表!$R$13:$R$52,給与表!$B$13:$B$52,AB$2-$E123)+給与表!$L$10*(AB$2-給与表!$T$4+1),(SUMIFS(給与表!$S$13:$S$52,給与表!$B$13:$B$52,AB$2-$E123)+給与表!$M$10*(AB$2-給与表!$T$4+1))*AC123))),IF($I123=給与表!$J$12,V123+給与表!$J$10*(AB$2-給与表!$T$4+1),IF($I123=給与表!$K$12,V123+給与表!$K$10*(AB$2-給与表!$T$4+1),IF($I123=給与表!$L$12,V123+給与表!$L$10*(AB$2-給与表!$T$4+1),(V123/W123+給与表!$M$10)*AC123)))))))))</f>
        <v/>
      </c>
      <c r="AC123" s="392"/>
      <c r="AD123" s="357"/>
      <c r="AE123" s="357"/>
      <c r="AF123" s="357"/>
      <c r="AG123" s="227" t="str">
        <f t="shared" si="53"/>
        <v/>
      </c>
      <c r="AH123" s="224" t="str">
        <f>IF(給与表!$T$4&gt;AH$2,"",IF($H123&lt;AH$2,"",IF($E123&gt;AH$2,"",IF($E123=AH$2,IF($I123=給与表!$J$12,給与表!$J$13,IF($I123=給与表!$K$12,給与表!$K$13,IF($I123=給与表!$L$12,給与表!$L$13,給与表!$M$13*AI123))),IF($E123&lt;AH$2,IF(AB123="",IF($I123=給与表!$J$12,SUMIFS(給与表!$P$13:$P$52,給与表!$B$13:$B$52,AH$2-$E123)+給与表!$J$10*(AH$2-給与表!$T$4+1),IF($I123=給与表!$K$12,SUMIFS(給与表!$Q$13:$Q$52,給与表!$B$13:$B$52,AH$2-$E123)+給与表!$K$10*(AH$2-給与表!$T$4+1),IF($I123=給与表!$L$12,SUMIFS(給与表!$R$13:$R$52,給与表!$B$13:$B$52,AH$2-$E123)+給与表!$L$10*(AH$2-給与表!$T$4+1),(SUMIFS(給与表!$S$13:$S$52,給与表!$B$13:$B$52,AH$2-$E123)+給与表!$M$10*(AH$2-給与表!$T$4+1))*AI123))),IF($I123=給与表!$J$12,AB123+給与表!$J$10*(AH$2-給与表!$T$4+1),IF($I123=給与表!$K$12,AB123+給与表!$K$10*(AH$2-給与表!$T$4+1),IF($I123=給与表!$L$12,AB123+給与表!$L$10*(AH$2-給与表!$T$4+1),(AB123/AC123+給与表!$M$10)*AI123)))))))))</f>
        <v/>
      </c>
      <c r="AI123" s="392"/>
      <c r="AJ123" s="357"/>
      <c r="AK123" s="357"/>
      <c r="AL123" s="357"/>
      <c r="AM123" s="227" t="str">
        <f t="shared" si="54"/>
        <v/>
      </c>
      <c r="AN123" s="224" t="str">
        <f>IF(給与表!$T$4&gt;AN$2,"",IF($H123&lt;AN$2,"",IF($E123&gt;AN$2,"",IF($E123=AN$2,IF($I123=給与表!$J$12,給与表!$J$13,IF($I123=給与表!$K$12,給与表!$K$13,IF($I123=給与表!$L$12,給与表!$L$13,給与表!$M$13*AO123))),IF($E123&lt;AN$2,IF(AH123="",IF($I123=給与表!$J$12,SUMIFS(給与表!$P$13:$P$52,給与表!$B$13:$B$52,AN$2-$E123)+給与表!$J$10*(AN$2-給与表!$T$4+1),IF($I123=給与表!$K$12,SUMIFS(給与表!$Q$13:$Q$52,給与表!$B$13:$B$52,AN$2-$E123)+給与表!$K$10*(AN$2-給与表!$T$4+1),IF($I123=給与表!$L$12,SUMIFS(給与表!$R$13:$R$52,給与表!$B$13:$B$52,AN$2-$E123)+給与表!$L$10*(AN$2-給与表!$T$4+1),(SUMIFS(給与表!$S$13:$S$52,給与表!$B$13:$B$52,AN$2-$E123)+給与表!$M$10*(AN$2-給与表!$T$4+1))*AO123))),IF($I123=給与表!$J$12,AH123+給与表!$J$10*(AN$2-給与表!$T$4+1),IF($I123=給与表!$K$12,AH123+給与表!$K$10*(AN$2-給与表!$T$4+1),IF($I123=給与表!$L$12,AH123+給与表!$L$10*(AN$2-給与表!$T$4+1),(AH123/AI123+給与表!$M$10)*AO123)))))))))</f>
        <v/>
      </c>
      <c r="AO123" s="392"/>
      <c r="AP123" s="357"/>
      <c r="AQ123" s="357"/>
      <c r="AR123" s="357"/>
      <c r="AS123" s="227" t="str">
        <f t="shared" si="55"/>
        <v/>
      </c>
      <c r="AT123" s="224" t="str">
        <f>IF(給与表!$T$4&gt;AT$2,"",IF($H123&lt;AT$2,"",IF($E123&gt;AT$2,"",IF($E123=AT$2,IF($I123=給与表!$J$12,給与表!$J$13,IF($I123=給与表!$K$12,給与表!$K$13,IF($I123=給与表!$L$12,給与表!$L$13,給与表!$M$13*AU123))),IF($E123&lt;AT$2,IF(AN123="",IF($I123=給与表!$J$12,SUMIFS(給与表!$P$13:$P$52,給与表!$B$13:$B$52,AT$2-$E123)+給与表!$J$10*(AT$2-給与表!$T$4+1),IF($I123=給与表!$K$12,SUMIFS(給与表!$Q$13:$Q$52,給与表!$B$13:$B$52,AT$2-$E123)+給与表!$K$10*(AT$2-給与表!$T$4+1),IF($I123=給与表!$L$12,SUMIFS(給与表!$R$13:$R$52,給与表!$B$13:$B$52,AT$2-$E123)+給与表!$L$10*(AT$2-給与表!$T$4+1),(SUMIFS(給与表!$S$13:$S$52,給与表!$B$13:$B$52,AT$2-$E123)+給与表!$M$10*(AT$2-給与表!$T$4+1))*AU123))),IF($I123=給与表!$J$12,AN123+給与表!$J$10*(AT$2-給与表!$T$4+1),IF($I123=給与表!$K$12,AN123+給与表!$K$10*(AT$2-給与表!$T$4+1),IF($I123=給与表!$L$12,AN123+給与表!$L$10*(AT$2-給与表!$T$4+1),(AN123/AO123+給与表!$M$10)*AU123)))))))))</f>
        <v/>
      </c>
      <c r="AU123" s="392"/>
      <c r="AV123" s="357"/>
      <c r="AW123" s="357"/>
      <c r="AX123" s="357"/>
      <c r="AY123" s="227" t="str">
        <f t="shared" si="56"/>
        <v/>
      </c>
      <c r="AZ123" s="224" t="str">
        <f>IF(給与表!$T$4&gt;AZ$2,"",IF($H123&lt;AZ$2,"",IF($E123&gt;AZ$2,"",IF($E123=AZ$2,IF($I123=給与表!$J$12,給与表!$J$13,IF($I123=給与表!$K$12,給与表!$K$13,IF($I123=給与表!$L$12,給与表!$L$13,給与表!$M$13*BA123))),IF($E123&lt;AZ$2,IF(AT123="",IF($I123=給与表!$J$12,SUMIFS(給与表!$P$13:$P$52,給与表!$B$13:$B$52,AZ$2-$E123)+給与表!$J$10*(AZ$2-給与表!$T$4+1),IF($I123=給与表!$K$12,SUMIFS(給与表!$Q$13:$Q$52,給与表!$B$13:$B$52,AZ$2-$E123)+給与表!$K$10*(AZ$2-給与表!$T$4+1),IF($I123=給与表!$L$12,SUMIFS(給与表!$R$13:$R$52,給与表!$B$13:$B$52,AZ$2-$E123)+給与表!$L$10*(AZ$2-給与表!$T$4+1),(SUMIFS(給与表!$S$13:$S$52,給与表!$B$13:$B$52,AZ$2-$E123)+給与表!$M$10*(AZ$2-給与表!$T$4+1))*BA123))),IF($I123=給与表!$J$12,AT123+給与表!$J$10*(AZ$2-給与表!$T$4+1),IF($I123=給与表!$K$12,AT123+給与表!$K$10*(AZ$2-給与表!$T$4+1),IF($I123=給与表!$L$12,AT123+給与表!$L$10*(AZ$2-給与表!$T$4+1),(AT123/AU123+給与表!$M$10)*BA123)))))))))</f>
        <v/>
      </c>
      <c r="BA123" s="392"/>
      <c r="BB123" s="357"/>
      <c r="BC123" s="357"/>
      <c r="BD123" s="357"/>
      <c r="BE123" s="227" t="str">
        <f t="shared" si="57"/>
        <v/>
      </c>
      <c r="BF123" s="224" t="str">
        <f>IF(給与表!$T$4&gt;BF$2,"",IF($H123&lt;BF$2,"",IF($E123&gt;BF$2,"",IF($E123=BF$2,IF($I123=給与表!$J$12,給与表!$J$13,IF($I123=給与表!$K$12,給与表!$K$13,IF($I123=給与表!$L$12,給与表!$L$13,給与表!$M$13*BG123))),IF($E123&lt;BF$2,IF(AZ123="",IF($I123=給与表!$J$12,SUMIFS(給与表!$P$13:$P$52,給与表!$B$13:$B$52,BF$2-$E123)+給与表!$J$10*(BF$2-給与表!$T$4+1),IF($I123=給与表!$K$12,SUMIFS(給与表!$Q$13:$Q$52,給与表!$B$13:$B$52,BF$2-$E123)+給与表!$K$10*(BF$2-給与表!$T$4+1),IF($I123=給与表!$L$12,SUMIFS(給与表!$R$13:$R$52,給与表!$B$13:$B$52,BF$2-$E123)+給与表!$L$10*(BF$2-給与表!$T$4+1),(SUMIFS(給与表!$S$13:$S$52,給与表!$B$13:$B$52,BF$2-$E123)+給与表!$M$10*(BF$2-給与表!$T$4+1))*BG123))),IF($I123=給与表!$J$12,AZ123+給与表!$J$10*(BF$2-給与表!$T$4+1),IF($I123=給与表!$K$12,AZ123+給与表!$K$10*(BF$2-給与表!$T$4+1),IF($I123=給与表!$L$12,AZ123+給与表!$L$10*(BF$2-給与表!$T$4+1),(AZ123/BA123+給与表!$M$10)*BG123)))))))))</f>
        <v/>
      </c>
      <c r="BG123" s="392"/>
      <c r="BH123" s="357"/>
      <c r="BI123" s="357"/>
      <c r="BJ123" s="357"/>
      <c r="BK123" s="227" t="str">
        <f t="shared" si="58"/>
        <v/>
      </c>
      <c r="BL123" s="224" t="str">
        <f>IF(給与表!$T$4&gt;BL$2,"",IF($H123&lt;BL$2,"",IF($E123&gt;BL$2,"",IF($E123=BL$2,IF($I123=給与表!$J$12,給与表!$J$13,IF($I123=給与表!$K$12,給与表!$K$13,IF($I123=給与表!$L$12,給与表!$L$13,給与表!$M$13*BM123))),IF($E123&lt;BL$2,IF(BF123="",IF($I123=給与表!$J$12,SUMIFS(給与表!$P$13:$P$52,給与表!$B$13:$B$52,BL$2-$E123)+給与表!$J$10*(BL$2-給与表!$T$4+1),IF($I123=給与表!$K$12,SUMIFS(給与表!$Q$13:$Q$52,給与表!$B$13:$B$52,BL$2-$E123)+給与表!$K$10*(BL$2-給与表!$T$4+1),IF($I123=給与表!$L$12,SUMIFS(給与表!$R$13:$R$52,給与表!$B$13:$B$52,BL$2-$E123)+給与表!$L$10*(BL$2-給与表!$T$4+1),(SUMIFS(給与表!$S$13:$S$52,給与表!$B$13:$B$52,BL$2-$E123)+給与表!$M$10*(BL$2-給与表!$T$4+1))*BM123))),IF($I123=給与表!$J$12,BF123+給与表!$J$10*(BL$2-給与表!$T$4+1),IF($I123=給与表!$K$12,BF123+給与表!$K$10*(BL$2-給与表!$T$4+1),IF($I123=給与表!$L$12,BF123+給与表!$L$10*(BL$2-給与表!$T$4+1),(BF123/BG123+給与表!$M$10)*BM123)))))))))</f>
        <v/>
      </c>
      <c r="BM123" s="392"/>
      <c r="BN123" s="357"/>
      <c r="BO123" s="357"/>
      <c r="BP123" s="357"/>
      <c r="BQ123" s="227" t="str">
        <f t="shared" si="59"/>
        <v/>
      </c>
    </row>
    <row r="124" spans="1:69">
      <c r="A124" s="20">
        <f t="shared" ref="A124" si="76">A123+1</f>
        <v>119</v>
      </c>
      <c r="B124" s="359"/>
      <c r="C124" s="359"/>
      <c r="D124" s="359"/>
      <c r="E124" s="430" t="str">
        <f t="shared" si="47"/>
        <v/>
      </c>
      <c r="F124" s="359"/>
      <c r="G124" s="359"/>
      <c r="H124" s="430" t="str">
        <f t="shared" si="48"/>
        <v/>
      </c>
      <c r="I124" s="361"/>
      <c r="J124" s="224" t="str">
        <f>IF(給与表!$T$4&gt;J$2,"",IF($H124&lt;J$2,"",IF($E124&gt;J$2,"",IF($E124=J$2,IF($I124=給与表!$J$12,給与表!$J$13,IF($I124=給与表!$K$12,給与表!$K$13,IF($I124=給与表!$L$12,給与表!$L$13,給与表!$M$13*K124))),IF($E124&lt;J$2,IF($I124=給与表!$J$12,SUMIFS(給与表!$P$13:$P$52,給与表!$B$13:$B$52,J$2-$E124)+給与表!$J$10*(J$2-給与表!$T$4+1),IF($I124=給与表!$K$12,SUMIFS(給与表!$Q$13:$Q$52,給与表!$B$13:$B$52,J$2-$E124)+給与表!$K$10*(J$2-給与表!$T$4+1),IF($I124=給与表!$L$12,SUMIFS(給与表!$R$13:$R$52,給与表!$B$13:$B$52,J$2-$E124)+給与表!$L$10*(J$2-給与表!$T$4+1),(SUMIFS(給与表!$S$13:$S$52,給与表!$B$13:$B$52,J$2-$E124)+給与表!$M$10*(J$2-給与表!$T$4+1))*K124))))))))</f>
        <v/>
      </c>
      <c r="K124" s="392"/>
      <c r="L124" s="357"/>
      <c r="M124" s="357"/>
      <c r="N124" s="357"/>
      <c r="O124" s="227" t="str">
        <f t="shared" si="50"/>
        <v/>
      </c>
      <c r="P124" s="224" t="str">
        <f>IF(給与表!$T$4&gt;P$2,"",IF($H124&lt;P$2,"",IF($E124&gt;P$2,"",IF($E124=P$2,IF($I124=給与表!$J$12,給与表!$J$13,IF($I124=給与表!$K$12,給与表!$K$13,IF($I124=給与表!$L$12,給与表!$L$13,給与表!$M$13*Q124))),IF($E124&lt;P$2,IF(J124="",IF($I124=給与表!$J$12,SUMIFS(給与表!$P$13:$P$52,給与表!$B$13:$B$52,P$2-$E124)+給与表!$J$10*(P$2-給与表!$T$4+1),IF($I124=給与表!$K$12,SUMIFS(給与表!$Q$13:$Q$52,給与表!$B$13:$B$52,P$2-$E124)+給与表!$K$10*(P$2-給与表!$T$4+1),IF($I124=給与表!$L$12,SUMIFS(給与表!$R$13:$R$52,給与表!$B$13:$B$52,P$2-$E124)+給与表!$L$10*(P$2-給与表!$T$4+1),(SUMIFS(給与表!$S$13:$S$52,給与表!$B$13:$B$52,P$2-$E124)+給与表!$M$10*(P$2-給与表!$T$4+1))*Q124))),IF($I124=給与表!$J$12,J124+給与表!$J$10*(P$2-給与表!$T$4+1),IF($I124=給与表!$K$12,J124+給与表!$K$10*(P$2-給与表!$T$4+1),IF($I124=給与表!$L$12,J124+給与表!$L$10*(P$2-給与表!$T$4+1),(J124/K124+給与表!$M$10)*Q124)))))))))</f>
        <v/>
      </c>
      <c r="Q124" s="392"/>
      <c r="R124" s="357"/>
      <c r="S124" s="357"/>
      <c r="T124" s="357"/>
      <c r="U124" s="227" t="str">
        <f t="shared" si="51"/>
        <v/>
      </c>
      <c r="V124" s="224" t="str">
        <f>IF(給与表!$T$4&gt;V$2,"",IF($H124&lt;V$2,"",IF($E124&gt;V$2,"",IF($E124=V$2,IF($I124=給与表!$J$12,給与表!$J$13,IF($I124=給与表!$K$12,給与表!$K$13,IF($I124=給与表!$L$12,給与表!$L$13,給与表!$M$13*W124))),IF($E124&lt;V$2,IF(P124="",IF($I124=給与表!$J$12,SUMIFS(給与表!$P$13:$P$52,給与表!$B$13:$B$52,V$2-$E124)+給与表!$J$10*(V$2-給与表!$T$4+1),IF($I124=給与表!$K$12,SUMIFS(給与表!$Q$13:$Q$52,給与表!$B$13:$B$52,V$2-$E124)+給与表!$K$10*(V$2-給与表!$T$4+1),IF($I124=給与表!$L$12,SUMIFS(給与表!$R$13:$R$52,給与表!$B$13:$B$52,V$2-$E124)+給与表!$L$10*(V$2-給与表!$T$4+1),(SUMIFS(給与表!$S$13:$S$52,給与表!$B$13:$B$52,V$2-$E124)+給与表!$M$10*(V$2-給与表!$T$4+1))*W124))),IF($I124=給与表!$J$12,P124+給与表!$J$10*(V$2-給与表!$T$4+1),IF($I124=給与表!$K$12,P124+給与表!$K$10*(V$2-給与表!$T$4+1),IF($I124=給与表!$L$12,P124+給与表!$L$10*(V$2-給与表!$T$4+1),(P124/Q124+給与表!$M$10)*W124)))))))))</f>
        <v/>
      </c>
      <c r="W124" s="392"/>
      <c r="X124" s="357"/>
      <c r="Y124" s="357"/>
      <c r="Z124" s="357"/>
      <c r="AA124" s="227" t="str">
        <f t="shared" si="52"/>
        <v/>
      </c>
      <c r="AB124" s="224" t="str">
        <f>IF(給与表!$T$4&gt;AB$2,"",IF($H124&lt;AB$2,"",IF($E124&gt;AB$2,"",IF($E124=AB$2,IF($I124=給与表!$J$12,給与表!$J$13,IF($I124=給与表!$K$12,給与表!$K$13,IF($I124=給与表!$L$12,給与表!$L$13,給与表!$M$13*AC124))),IF($E124&lt;AB$2,IF(V124="",IF($I124=給与表!$J$12,SUMIFS(給与表!$P$13:$P$52,給与表!$B$13:$B$52,AB$2-$E124)+給与表!$J$10*(AB$2-給与表!$T$4+1),IF($I124=給与表!$K$12,SUMIFS(給与表!$Q$13:$Q$52,給与表!$B$13:$B$52,AB$2-$E124)+給与表!$K$10*(AB$2-給与表!$T$4+1),IF($I124=給与表!$L$12,SUMIFS(給与表!$R$13:$R$52,給与表!$B$13:$B$52,AB$2-$E124)+給与表!$L$10*(AB$2-給与表!$T$4+1),(SUMIFS(給与表!$S$13:$S$52,給与表!$B$13:$B$52,AB$2-$E124)+給与表!$M$10*(AB$2-給与表!$T$4+1))*AC124))),IF($I124=給与表!$J$12,V124+給与表!$J$10*(AB$2-給与表!$T$4+1),IF($I124=給与表!$K$12,V124+給与表!$K$10*(AB$2-給与表!$T$4+1),IF($I124=給与表!$L$12,V124+給与表!$L$10*(AB$2-給与表!$T$4+1),(V124/W124+給与表!$M$10)*AC124)))))))))</f>
        <v/>
      </c>
      <c r="AC124" s="392"/>
      <c r="AD124" s="357"/>
      <c r="AE124" s="357"/>
      <c r="AF124" s="357"/>
      <c r="AG124" s="227" t="str">
        <f t="shared" si="53"/>
        <v/>
      </c>
      <c r="AH124" s="224" t="str">
        <f>IF(給与表!$T$4&gt;AH$2,"",IF($H124&lt;AH$2,"",IF($E124&gt;AH$2,"",IF($E124=AH$2,IF($I124=給与表!$J$12,給与表!$J$13,IF($I124=給与表!$K$12,給与表!$K$13,IF($I124=給与表!$L$12,給与表!$L$13,給与表!$M$13*AI124))),IF($E124&lt;AH$2,IF(AB124="",IF($I124=給与表!$J$12,SUMIFS(給与表!$P$13:$P$52,給与表!$B$13:$B$52,AH$2-$E124)+給与表!$J$10*(AH$2-給与表!$T$4+1),IF($I124=給与表!$K$12,SUMIFS(給与表!$Q$13:$Q$52,給与表!$B$13:$B$52,AH$2-$E124)+給与表!$K$10*(AH$2-給与表!$T$4+1),IF($I124=給与表!$L$12,SUMIFS(給与表!$R$13:$R$52,給与表!$B$13:$B$52,AH$2-$E124)+給与表!$L$10*(AH$2-給与表!$T$4+1),(SUMIFS(給与表!$S$13:$S$52,給与表!$B$13:$B$52,AH$2-$E124)+給与表!$M$10*(AH$2-給与表!$T$4+1))*AI124))),IF($I124=給与表!$J$12,AB124+給与表!$J$10*(AH$2-給与表!$T$4+1),IF($I124=給与表!$K$12,AB124+給与表!$K$10*(AH$2-給与表!$T$4+1),IF($I124=給与表!$L$12,AB124+給与表!$L$10*(AH$2-給与表!$T$4+1),(AB124/AC124+給与表!$M$10)*AI124)))))))))</f>
        <v/>
      </c>
      <c r="AI124" s="392"/>
      <c r="AJ124" s="357"/>
      <c r="AK124" s="357"/>
      <c r="AL124" s="357"/>
      <c r="AM124" s="227" t="str">
        <f t="shared" si="54"/>
        <v/>
      </c>
      <c r="AN124" s="224" t="str">
        <f>IF(給与表!$T$4&gt;AN$2,"",IF($H124&lt;AN$2,"",IF($E124&gt;AN$2,"",IF($E124=AN$2,IF($I124=給与表!$J$12,給与表!$J$13,IF($I124=給与表!$K$12,給与表!$K$13,IF($I124=給与表!$L$12,給与表!$L$13,給与表!$M$13*AO124))),IF($E124&lt;AN$2,IF(AH124="",IF($I124=給与表!$J$12,SUMIFS(給与表!$P$13:$P$52,給与表!$B$13:$B$52,AN$2-$E124)+給与表!$J$10*(AN$2-給与表!$T$4+1),IF($I124=給与表!$K$12,SUMIFS(給与表!$Q$13:$Q$52,給与表!$B$13:$B$52,AN$2-$E124)+給与表!$K$10*(AN$2-給与表!$T$4+1),IF($I124=給与表!$L$12,SUMIFS(給与表!$R$13:$R$52,給与表!$B$13:$B$52,AN$2-$E124)+給与表!$L$10*(AN$2-給与表!$T$4+1),(SUMIFS(給与表!$S$13:$S$52,給与表!$B$13:$B$52,AN$2-$E124)+給与表!$M$10*(AN$2-給与表!$T$4+1))*AO124))),IF($I124=給与表!$J$12,AH124+給与表!$J$10*(AN$2-給与表!$T$4+1),IF($I124=給与表!$K$12,AH124+給与表!$K$10*(AN$2-給与表!$T$4+1),IF($I124=給与表!$L$12,AH124+給与表!$L$10*(AN$2-給与表!$T$4+1),(AH124/AI124+給与表!$M$10)*AO124)))))))))</f>
        <v/>
      </c>
      <c r="AO124" s="392"/>
      <c r="AP124" s="357"/>
      <c r="AQ124" s="357"/>
      <c r="AR124" s="357"/>
      <c r="AS124" s="227" t="str">
        <f t="shared" si="55"/>
        <v/>
      </c>
      <c r="AT124" s="224" t="str">
        <f>IF(給与表!$T$4&gt;AT$2,"",IF($H124&lt;AT$2,"",IF($E124&gt;AT$2,"",IF($E124=AT$2,IF($I124=給与表!$J$12,給与表!$J$13,IF($I124=給与表!$K$12,給与表!$K$13,IF($I124=給与表!$L$12,給与表!$L$13,給与表!$M$13*AU124))),IF($E124&lt;AT$2,IF(AN124="",IF($I124=給与表!$J$12,SUMIFS(給与表!$P$13:$P$52,給与表!$B$13:$B$52,AT$2-$E124)+給与表!$J$10*(AT$2-給与表!$T$4+1),IF($I124=給与表!$K$12,SUMIFS(給与表!$Q$13:$Q$52,給与表!$B$13:$B$52,AT$2-$E124)+給与表!$K$10*(AT$2-給与表!$T$4+1),IF($I124=給与表!$L$12,SUMIFS(給与表!$R$13:$R$52,給与表!$B$13:$B$52,AT$2-$E124)+給与表!$L$10*(AT$2-給与表!$T$4+1),(SUMIFS(給与表!$S$13:$S$52,給与表!$B$13:$B$52,AT$2-$E124)+給与表!$M$10*(AT$2-給与表!$T$4+1))*AU124))),IF($I124=給与表!$J$12,AN124+給与表!$J$10*(AT$2-給与表!$T$4+1),IF($I124=給与表!$K$12,AN124+給与表!$K$10*(AT$2-給与表!$T$4+1),IF($I124=給与表!$L$12,AN124+給与表!$L$10*(AT$2-給与表!$T$4+1),(AN124/AO124+給与表!$M$10)*AU124)))))))))</f>
        <v/>
      </c>
      <c r="AU124" s="392"/>
      <c r="AV124" s="357"/>
      <c r="AW124" s="357"/>
      <c r="AX124" s="357"/>
      <c r="AY124" s="227" t="str">
        <f t="shared" si="56"/>
        <v/>
      </c>
      <c r="AZ124" s="224" t="str">
        <f>IF(給与表!$T$4&gt;AZ$2,"",IF($H124&lt;AZ$2,"",IF($E124&gt;AZ$2,"",IF($E124=AZ$2,IF($I124=給与表!$J$12,給与表!$J$13,IF($I124=給与表!$K$12,給与表!$K$13,IF($I124=給与表!$L$12,給与表!$L$13,給与表!$M$13*BA124))),IF($E124&lt;AZ$2,IF(AT124="",IF($I124=給与表!$J$12,SUMIFS(給与表!$P$13:$P$52,給与表!$B$13:$B$52,AZ$2-$E124)+給与表!$J$10*(AZ$2-給与表!$T$4+1),IF($I124=給与表!$K$12,SUMIFS(給与表!$Q$13:$Q$52,給与表!$B$13:$B$52,AZ$2-$E124)+給与表!$K$10*(AZ$2-給与表!$T$4+1),IF($I124=給与表!$L$12,SUMIFS(給与表!$R$13:$R$52,給与表!$B$13:$B$52,AZ$2-$E124)+給与表!$L$10*(AZ$2-給与表!$T$4+1),(SUMIFS(給与表!$S$13:$S$52,給与表!$B$13:$B$52,AZ$2-$E124)+給与表!$M$10*(AZ$2-給与表!$T$4+1))*BA124))),IF($I124=給与表!$J$12,AT124+給与表!$J$10*(AZ$2-給与表!$T$4+1),IF($I124=給与表!$K$12,AT124+給与表!$K$10*(AZ$2-給与表!$T$4+1),IF($I124=給与表!$L$12,AT124+給与表!$L$10*(AZ$2-給与表!$T$4+1),(AT124/AU124+給与表!$M$10)*BA124)))))))))</f>
        <v/>
      </c>
      <c r="BA124" s="392"/>
      <c r="BB124" s="357"/>
      <c r="BC124" s="357"/>
      <c r="BD124" s="357"/>
      <c r="BE124" s="227" t="str">
        <f t="shared" si="57"/>
        <v/>
      </c>
      <c r="BF124" s="224" t="str">
        <f>IF(給与表!$T$4&gt;BF$2,"",IF($H124&lt;BF$2,"",IF($E124&gt;BF$2,"",IF($E124=BF$2,IF($I124=給与表!$J$12,給与表!$J$13,IF($I124=給与表!$K$12,給与表!$K$13,IF($I124=給与表!$L$12,給与表!$L$13,給与表!$M$13*BG124))),IF($E124&lt;BF$2,IF(AZ124="",IF($I124=給与表!$J$12,SUMIFS(給与表!$P$13:$P$52,給与表!$B$13:$B$52,BF$2-$E124)+給与表!$J$10*(BF$2-給与表!$T$4+1),IF($I124=給与表!$K$12,SUMIFS(給与表!$Q$13:$Q$52,給与表!$B$13:$B$52,BF$2-$E124)+給与表!$K$10*(BF$2-給与表!$T$4+1),IF($I124=給与表!$L$12,SUMIFS(給与表!$R$13:$R$52,給与表!$B$13:$B$52,BF$2-$E124)+給与表!$L$10*(BF$2-給与表!$T$4+1),(SUMIFS(給与表!$S$13:$S$52,給与表!$B$13:$B$52,BF$2-$E124)+給与表!$M$10*(BF$2-給与表!$T$4+1))*BG124))),IF($I124=給与表!$J$12,AZ124+給与表!$J$10*(BF$2-給与表!$T$4+1),IF($I124=給与表!$K$12,AZ124+給与表!$K$10*(BF$2-給与表!$T$4+1),IF($I124=給与表!$L$12,AZ124+給与表!$L$10*(BF$2-給与表!$T$4+1),(AZ124/BA124+給与表!$M$10)*BG124)))))))))</f>
        <v/>
      </c>
      <c r="BG124" s="392"/>
      <c r="BH124" s="357"/>
      <c r="BI124" s="357"/>
      <c r="BJ124" s="357"/>
      <c r="BK124" s="227" t="str">
        <f t="shared" si="58"/>
        <v/>
      </c>
      <c r="BL124" s="224" t="str">
        <f>IF(給与表!$T$4&gt;BL$2,"",IF($H124&lt;BL$2,"",IF($E124&gt;BL$2,"",IF($E124=BL$2,IF($I124=給与表!$J$12,給与表!$J$13,IF($I124=給与表!$K$12,給与表!$K$13,IF($I124=給与表!$L$12,給与表!$L$13,給与表!$M$13*BM124))),IF($E124&lt;BL$2,IF(BF124="",IF($I124=給与表!$J$12,SUMIFS(給与表!$P$13:$P$52,給与表!$B$13:$B$52,BL$2-$E124)+給与表!$J$10*(BL$2-給与表!$T$4+1),IF($I124=給与表!$K$12,SUMIFS(給与表!$Q$13:$Q$52,給与表!$B$13:$B$52,BL$2-$E124)+給与表!$K$10*(BL$2-給与表!$T$4+1),IF($I124=給与表!$L$12,SUMIFS(給与表!$R$13:$R$52,給与表!$B$13:$B$52,BL$2-$E124)+給与表!$L$10*(BL$2-給与表!$T$4+1),(SUMIFS(給与表!$S$13:$S$52,給与表!$B$13:$B$52,BL$2-$E124)+給与表!$M$10*(BL$2-給与表!$T$4+1))*BM124))),IF($I124=給与表!$J$12,BF124+給与表!$J$10*(BL$2-給与表!$T$4+1),IF($I124=給与表!$K$12,BF124+給与表!$K$10*(BL$2-給与表!$T$4+1),IF($I124=給与表!$L$12,BF124+給与表!$L$10*(BL$2-給与表!$T$4+1),(BF124/BG124+給与表!$M$10)*BM124)))))))))</f>
        <v/>
      </c>
      <c r="BM124" s="392"/>
      <c r="BN124" s="357"/>
      <c r="BO124" s="357"/>
      <c r="BP124" s="357"/>
      <c r="BQ124" s="227" t="str">
        <f t="shared" si="59"/>
        <v/>
      </c>
    </row>
    <row r="125" spans="1:69">
      <c r="A125" s="20">
        <f t="shared" ref="A125" si="77">A124+1</f>
        <v>120</v>
      </c>
      <c r="B125" s="359"/>
      <c r="C125" s="359"/>
      <c r="D125" s="359"/>
      <c r="E125" s="430" t="str">
        <f t="shared" si="47"/>
        <v/>
      </c>
      <c r="F125" s="359"/>
      <c r="G125" s="359"/>
      <c r="H125" s="430" t="str">
        <f t="shared" si="48"/>
        <v/>
      </c>
      <c r="I125" s="361"/>
      <c r="J125" s="224" t="str">
        <f>IF(給与表!$T$4&gt;J$2,"",IF($H125&lt;J$2,"",IF($E125&gt;J$2,"",IF($E125=J$2,IF($I125=給与表!$J$12,給与表!$J$13,IF($I125=給与表!$K$12,給与表!$K$13,IF($I125=給与表!$L$12,給与表!$L$13,給与表!$M$13*K125))),IF($E125&lt;J$2,IF($I125=給与表!$J$12,SUMIFS(給与表!$P$13:$P$52,給与表!$B$13:$B$52,J$2-$E125)+給与表!$J$10*(J$2-給与表!$T$4+1),IF($I125=給与表!$K$12,SUMIFS(給与表!$Q$13:$Q$52,給与表!$B$13:$B$52,J$2-$E125)+給与表!$K$10*(J$2-給与表!$T$4+1),IF($I125=給与表!$L$12,SUMIFS(給与表!$R$13:$R$52,給与表!$B$13:$B$52,J$2-$E125)+給与表!$L$10*(J$2-給与表!$T$4+1),(SUMIFS(給与表!$S$13:$S$52,給与表!$B$13:$B$52,J$2-$E125)+給与表!$M$10*(J$2-給与表!$T$4+1))*K125))))))))</f>
        <v/>
      </c>
      <c r="K125" s="392"/>
      <c r="L125" s="357"/>
      <c r="M125" s="357"/>
      <c r="N125" s="357"/>
      <c r="O125" s="227" t="str">
        <f t="shared" si="50"/>
        <v/>
      </c>
      <c r="P125" s="224" t="str">
        <f>IF(給与表!$T$4&gt;P$2,"",IF($H125&lt;P$2,"",IF($E125&gt;P$2,"",IF($E125=P$2,IF($I125=給与表!$J$12,給与表!$J$13,IF($I125=給与表!$K$12,給与表!$K$13,IF($I125=給与表!$L$12,給与表!$L$13,給与表!$M$13*Q125))),IF($E125&lt;P$2,IF(J125="",IF($I125=給与表!$J$12,SUMIFS(給与表!$P$13:$P$52,給与表!$B$13:$B$52,P$2-$E125)+給与表!$J$10*(P$2-給与表!$T$4+1),IF($I125=給与表!$K$12,SUMIFS(給与表!$Q$13:$Q$52,給与表!$B$13:$B$52,P$2-$E125)+給与表!$K$10*(P$2-給与表!$T$4+1),IF($I125=給与表!$L$12,SUMIFS(給与表!$R$13:$R$52,給与表!$B$13:$B$52,P$2-$E125)+給与表!$L$10*(P$2-給与表!$T$4+1),(SUMIFS(給与表!$S$13:$S$52,給与表!$B$13:$B$52,P$2-$E125)+給与表!$M$10*(P$2-給与表!$T$4+1))*Q125))),IF($I125=給与表!$J$12,J125+給与表!$J$10*(P$2-給与表!$T$4+1),IF($I125=給与表!$K$12,J125+給与表!$K$10*(P$2-給与表!$T$4+1),IF($I125=給与表!$L$12,J125+給与表!$L$10*(P$2-給与表!$T$4+1),(J125/K125+給与表!$M$10)*Q125)))))))))</f>
        <v/>
      </c>
      <c r="Q125" s="392"/>
      <c r="R125" s="357"/>
      <c r="S125" s="357"/>
      <c r="T125" s="357"/>
      <c r="U125" s="227" t="str">
        <f t="shared" si="51"/>
        <v/>
      </c>
      <c r="V125" s="224" t="str">
        <f>IF(給与表!$T$4&gt;V$2,"",IF($H125&lt;V$2,"",IF($E125&gt;V$2,"",IF($E125=V$2,IF($I125=給与表!$J$12,給与表!$J$13,IF($I125=給与表!$K$12,給与表!$K$13,IF($I125=給与表!$L$12,給与表!$L$13,給与表!$M$13*W125))),IF($E125&lt;V$2,IF(P125="",IF($I125=給与表!$J$12,SUMIFS(給与表!$P$13:$P$52,給与表!$B$13:$B$52,V$2-$E125)+給与表!$J$10*(V$2-給与表!$T$4+1),IF($I125=給与表!$K$12,SUMIFS(給与表!$Q$13:$Q$52,給与表!$B$13:$B$52,V$2-$E125)+給与表!$K$10*(V$2-給与表!$T$4+1),IF($I125=給与表!$L$12,SUMIFS(給与表!$R$13:$R$52,給与表!$B$13:$B$52,V$2-$E125)+給与表!$L$10*(V$2-給与表!$T$4+1),(SUMIFS(給与表!$S$13:$S$52,給与表!$B$13:$B$52,V$2-$E125)+給与表!$M$10*(V$2-給与表!$T$4+1))*W125))),IF($I125=給与表!$J$12,P125+給与表!$J$10*(V$2-給与表!$T$4+1),IF($I125=給与表!$K$12,P125+給与表!$K$10*(V$2-給与表!$T$4+1),IF($I125=給与表!$L$12,P125+給与表!$L$10*(V$2-給与表!$T$4+1),(P125/Q125+給与表!$M$10)*W125)))))))))</f>
        <v/>
      </c>
      <c r="W125" s="392"/>
      <c r="X125" s="357"/>
      <c r="Y125" s="357"/>
      <c r="Z125" s="357"/>
      <c r="AA125" s="227" t="str">
        <f t="shared" si="52"/>
        <v/>
      </c>
      <c r="AB125" s="224" t="str">
        <f>IF(給与表!$T$4&gt;AB$2,"",IF($H125&lt;AB$2,"",IF($E125&gt;AB$2,"",IF($E125=AB$2,IF($I125=給与表!$J$12,給与表!$J$13,IF($I125=給与表!$K$12,給与表!$K$13,IF($I125=給与表!$L$12,給与表!$L$13,給与表!$M$13*AC125))),IF($E125&lt;AB$2,IF(V125="",IF($I125=給与表!$J$12,SUMIFS(給与表!$P$13:$P$52,給与表!$B$13:$B$52,AB$2-$E125)+給与表!$J$10*(AB$2-給与表!$T$4+1),IF($I125=給与表!$K$12,SUMIFS(給与表!$Q$13:$Q$52,給与表!$B$13:$B$52,AB$2-$E125)+給与表!$K$10*(AB$2-給与表!$T$4+1),IF($I125=給与表!$L$12,SUMIFS(給与表!$R$13:$R$52,給与表!$B$13:$B$52,AB$2-$E125)+給与表!$L$10*(AB$2-給与表!$T$4+1),(SUMIFS(給与表!$S$13:$S$52,給与表!$B$13:$B$52,AB$2-$E125)+給与表!$M$10*(AB$2-給与表!$T$4+1))*AC125))),IF($I125=給与表!$J$12,V125+給与表!$J$10*(AB$2-給与表!$T$4+1),IF($I125=給与表!$K$12,V125+給与表!$K$10*(AB$2-給与表!$T$4+1),IF($I125=給与表!$L$12,V125+給与表!$L$10*(AB$2-給与表!$T$4+1),(V125/W125+給与表!$M$10)*AC125)))))))))</f>
        <v/>
      </c>
      <c r="AC125" s="392"/>
      <c r="AD125" s="357"/>
      <c r="AE125" s="357"/>
      <c r="AF125" s="357"/>
      <c r="AG125" s="227" t="str">
        <f t="shared" si="53"/>
        <v/>
      </c>
      <c r="AH125" s="224" t="str">
        <f>IF(給与表!$T$4&gt;AH$2,"",IF($H125&lt;AH$2,"",IF($E125&gt;AH$2,"",IF($E125=AH$2,IF($I125=給与表!$J$12,給与表!$J$13,IF($I125=給与表!$K$12,給与表!$K$13,IF($I125=給与表!$L$12,給与表!$L$13,給与表!$M$13*AI125))),IF($E125&lt;AH$2,IF(AB125="",IF($I125=給与表!$J$12,SUMIFS(給与表!$P$13:$P$52,給与表!$B$13:$B$52,AH$2-$E125)+給与表!$J$10*(AH$2-給与表!$T$4+1),IF($I125=給与表!$K$12,SUMIFS(給与表!$Q$13:$Q$52,給与表!$B$13:$B$52,AH$2-$E125)+給与表!$K$10*(AH$2-給与表!$T$4+1),IF($I125=給与表!$L$12,SUMIFS(給与表!$R$13:$R$52,給与表!$B$13:$B$52,AH$2-$E125)+給与表!$L$10*(AH$2-給与表!$T$4+1),(SUMIFS(給与表!$S$13:$S$52,給与表!$B$13:$B$52,AH$2-$E125)+給与表!$M$10*(AH$2-給与表!$T$4+1))*AI125))),IF($I125=給与表!$J$12,AB125+給与表!$J$10*(AH$2-給与表!$T$4+1),IF($I125=給与表!$K$12,AB125+給与表!$K$10*(AH$2-給与表!$T$4+1),IF($I125=給与表!$L$12,AB125+給与表!$L$10*(AH$2-給与表!$T$4+1),(AB125/AC125+給与表!$M$10)*AI125)))))))))</f>
        <v/>
      </c>
      <c r="AI125" s="392"/>
      <c r="AJ125" s="357"/>
      <c r="AK125" s="357"/>
      <c r="AL125" s="357"/>
      <c r="AM125" s="227" t="str">
        <f t="shared" si="54"/>
        <v/>
      </c>
      <c r="AN125" s="224" t="str">
        <f>IF(給与表!$T$4&gt;AN$2,"",IF($H125&lt;AN$2,"",IF($E125&gt;AN$2,"",IF($E125=AN$2,IF($I125=給与表!$J$12,給与表!$J$13,IF($I125=給与表!$K$12,給与表!$K$13,IF($I125=給与表!$L$12,給与表!$L$13,給与表!$M$13*AO125))),IF($E125&lt;AN$2,IF(AH125="",IF($I125=給与表!$J$12,SUMIFS(給与表!$P$13:$P$52,給与表!$B$13:$B$52,AN$2-$E125)+給与表!$J$10*(AN$2-給与表!$T$4+1),IF($I125=給与表!$K$12,SUMIFS(給与表!$Q$13:$Q$52,給与表!$B$13:$B$52,AN$2-$E125)+給与表!$K$10*(AN$2-給与表!$T$4+1),IF($I125=給与表!$L$12,SUMIFS(給与表!$R$13:$R$52,給与表!$B$13:$B$52,AN$2-$E125)+給与表!$L$10*(AN$2-給与表!$T$4+1),(SUMIFS(給与表!$S$13:$S$52,給与表!$B$13:$B$52,AN$2-$E125)+給与表!$M$10*(AN$2-給与表!$T$4+1))*AO125))),IF($I125=給与表!$J$12,AH125+給与表!$J$10*(AN$2-給与表!$T$4+1),IF($I125=給与表!$K$12,AH125+給与表!$K$10*(AN$2-給与表!$T$4+1),IF($I125=給与表!$L$12,AH125+給与表!$L$10*(AN$2-給与表!$T$4+1),(AH125/AI125+給与表!$M$10)*AO125)))))))))</f>
        <v/>
      </c>
      <c r="AO125" s="392"/>
      <c r="AP125" s="357"/>
      <c r="AQ125" s="357"/>
      <c r="AR125" s="357"/>
      <c r="AS125" s="227" t="str">
        <f t="shared" si="55"/>
        <v/>
      </c>
      <c r="AT125" s="224" t="str">
        <f>IF(給与表!$T$4&gt;AT$2,"",IF($H125&lt;AT$2,"",IF($E125&gt;AT$2,"",IF($E125=AT$2,IF($I125=給与表!$J$12,給与表!$J$13,IF($I125=給与表!$K$12,給与表!$K$13,IF($I125=給与表!$L$12,給与表!$L$13,給与表!$M$13*AU125))),IF($E125&lt;AT$2,IF(AN125="",IF($I125=給与表!$J$12,SUMIFS(給与表!$P$13:$P$52,給与表!$B$13:$B$52,AT$2-$E125)+給与表!$J$10*(AT$2-給与表!$T$4+1),IF($I125=給与表!$K$12,SUMIFS(給与表!$Q$13:$Q$52,給与表!$B$13:$B$52,AT$2-$E125)+給与表!$K$10*(AT$2-給与表!$T$4+1),IF($I125=給与表!$L$12,SUMIFS(給与表!$R$13:$R$52,給与表!$B$13:$B$52,AT$2-$E125)+給与表!$L$10*(AT$2-給与表!$T$4+1),(SUMIFS(給与表!$S$13:$S$52,給与表!$B$13:$B$52,AT$2-$E125)+給与表!$M$10*(AT$2-給与表!$T$4+1))*AU125))),IF($I125=給与表!$J$12,AN125+給与表!$J$10*(AT$2-給与表!$T$4+1),IF($I125=給与表!$K$12,AN125+給与表!$K$10*(AT$2-給与表!$T$4+1),IF($I125=給与表!$L$12,AN125+給与表!$L$10*(AT$2-給与表!$T$4+1),(AN125/AO125+給与表!$M$10)*AU125)))))))))</f>
        <v/>
      </c>
      <c r="AU125" s="392"/>
      <c r="AV125" s="357"/>
      <c r="AW125" s="357"/>
      <c r="AX125" s="357"/>
      <c r="AY125" s="227" t="str">
        <f t="shared" si="56"/>
        <v/>
      </c>
      <c r="AZ125" s="224" t="str">
        <f>IF(給与表!$T$4&gt;AZ$2,"",IF($H125&lt;AZ$2,"",IF($E125&gt;AZ$2,"",IF($E125=AZ$2,IF($I125=給与表!$J$12,給与表!$J$13,IF($I125=給与表!$K$12,給与表!$K$13,IF($I125=給与表!$L$12,給与表!$L$13,給与表!$M$13*BA125))),IF($E125&lt;AZ$2,IF(AT125="",IF($I125=給与表!$J$12,SUMIFS(給与表!$P$13:$P$52,給与表!$B$13:$B$52,AZ$2-$E125)+給与表!$J$10*(AZ$2-給与表!$T$4+1),IF($I125=給与表!$K$12,SUMIFS(給与表!$Q$13:$Q$52,給与表!$B$13:$B$52,AZ$2-$E125)+給与表!$K$10*(AZ$2-給与表!$T$4+1),IF($I125=給与表!$L$12,SUMIFS(給与表!$R$13:$R$52,給与表!$B$13:$B$52,AZ$2-$E125)+給与表!$L$10*(AZ$2-給与表!$T$4+1),(SUMIFS(給与表!$S$13:$S$52,給与表!$B$13:$B$52,AZ$2-$E125)+給与表!$M$10*(AZ$2-給与表!$T$4+1))*BA125))),IF($I125=給与表!$J$12,AT125+給与表!$J$10*(AZ$2-給与表!$T$4+1),IF($I125=給与表!$K$12,AT125+給与表!$K$10*(AZ$2-給与表!$T$4+1),IF($I125=給与表!$L$12,AT125+給与表!$L$10*(AZ$2-給与表!$T$4+1),(AT125/AU125+給与表!$M$10)*BA125)))))))))</f>
        <v/>
      </c>
      <c r="BA125" s="392"/>
      <c r="BB125" s="357"/>
      <c r="BC125" s="357"/>
      <c r="BD125" s="357"/>
      <c r="BE125" s="227" t="str">
        <f t="shared" si="57"/>
        <v/>
      </c>
      <c r="BF125" s="224" t="str">
        <f>IF(給与表!$T$4&gt;BF$2,"",IF($H125&lt;BF$2,"",IF($E125&gt;BF$2,"",IF($E125=BF$2,IF($I125=給与表!$J$12,給与表!$J$13,IF($I125=給与表!$K$12,給与表!$K$13,IF($I125=給与表!$L$12,給与表!$L$13,給与表!$M$13*BG125))),IF($E125&lt;BF$2,IF(AZ125="",IF($I125=給与表!$J$12,SUMIFS(給与表!$P$13:$P$52,給与表!$B$13:$B$52,BF$2-$E125)+給与表!$J$10*(BF$2-給与表!$T$4+1),IF($I125=給与表!$K$12,SUMIFS(給与表!$Q$13:$Q$52,給与表!$B$13:$B$52,BF$2-$E125)+給与表!$K$10*(BF$2-給与表!$T$4+1),IF($I125=給与表!$L$12,SUMIFS(給与表!$R$13:$R$52,給与表!$B$13:$B$52,BF$2-$E125)+給与表!$L$10*(BF$2-給与表!$T$4+1),(SUMIFS(給与表!$S$13:$S$52,給与表!$B$13:$B$52,BF$2-$E125)+給与表!$M$10*(BF$2-給与表!$T$4+1))*BG125))),IF($I125=給与表!$J$12,AZ125+給与表!$J$10*(BF$2-給与表!$T$4+1),IF($I125=給与表!$K$12,AZ125+給与表!$K$10*(BF$2-給与表!$T$4+1),IF($I125=給与表!$L$12,AZ125+給与表!$L$10*(BF$2-給与表!$T$4+1),(AZ125/BA125+給与表!$M$10)*BG125)))))))))</f>
        <v/>
      </c>
      <c r="BG125" s="392"/>
      <c r="BH125" s="357"/>
      <c r="BI125" s="357"/>
      <c r="BJ125" s="357"/>
      <c r="BK125" s="227" t="str">
        <f t="shared" si="58"/>
        <v/>
      </c>
      <c r="BL125" s="224" t="str">
        <f>IF(給与表!$T$4&gt;BL$2,"",IF($H125&lt;BL$2,"",IF($E125&gt;BL$2,"",IF($E125=BL$2,IF($I125=給与表!$J$12,給与表!$J$13,IF($I125=給与表!$K$12,給与表!$K$13,IF($I125=給与表!$L$12,給与表!$L$13,給与表!$M$13*BM125))),IF($E125&lt;BL$2,IF(BF125="",IF($I125=給与表!$J$12,SUMIFS(給与表!$P$13:$P$52,給与表!$B$13:$B$52,BL$2-$E125)+給与表!$J$10*(BL$2-給与表!$T$4+1),IF($I125=給与表!$K$12,SUMIFS(給与表!$Q$13:$Q$52,給与表!$B$13:$B$52,BL$2-$E125)+給与表!$K$10*(BL$2-給与表!$T$4+1),IF($I125=給与表!$L$12,SUMIFS(給与表!$R$13:$R$52,給与表!$B$13:$B$52,BL$2-$E125)+給与表!$L$10*(BL$2-給与表!$T$4+1),(SUMIFS(給与表!$S$13:$S$52,給与表!$B$13:$B$52,BL$2-$E125)+給与表!$M$10*(BL$2-給与表!$T$4+1))*BM125))),IF($I125=給与表!$J$12,BF125+給与表!$J$10*(BL$2-給与表!$T$4+1),IF($I125=給与表!$K$12,BF125+給与表!$K$10*(BL$2-給与表!$T$4+1),IF($I125=給与表!$L$12,BF125+給与表!$L$10*(BL$2-給与表!$T$4+1),(BF125/BG125+給与表!$M$10)*BM125)))))))))</f>
        <v/>
      </c>
      <c r="BM125" s="392"/>
      <c r="BN125" s="357"/>
      <c r="BO125" s="357"/>
      <c r="BP125" s="357"/>
      <c r="BQ125" s="227" t="str">
        <f t="shared" si="59"/>
        <v/>
      </c>
    </row>
    <row r="126" spans="1:69">
      <c r="A126" s="20">
        <f t="shared" ref="A126" si="78">A125+1</f>
        <v>121</v>
      </c>
      <c r="B126" s="359"/>
      <c r="C126" s="359"/>
      <c r="D126" s="359"/>
      <c r="E126" s="430" t="str">
        <f t="shared" si="47"/>
        <v/>
      </c>
      <c r="F126" s="359"/>
      <c r="G126" s="359"/>
      <c r="H126" s="430" t="str">
        <f t="shared" si="48"/>
        <v/>
      </c>
      <c r="I126" s="361"/>
      <c r="J126" s="224" t="str">
        <f>IF(給与表!$T$4&gt;J$2,"",IF($H126&lt;J$2,"",IF($E126&gt;J$2,"",IF($E126=J$2,IF($I126=給与表!$J$12,給与表!$J$13,IF($I126=給与表!$K$12,給与表!$K$13,IF($I126=給与表!$L$12,給与表!$L$13,給与表!$M$13*K126))),IF($E126&lt;J$2,IF($I126=給与表!$J$12,SUMIFS(給与表!$P$13:$P$52,給与表!$B$13:$B$52,J$2-$E126)+給与表!$J$10*(J$2-給与表!$T$4+1),IF($I126=給与表!$K$12,SUMIFS(給与表!$Q$13:$Q$52,給与表!$B$13:$B$52,J$2-$E126)+給与表!$K$10*(J$2-給与表!$T$4+1),IF($I126=給与表!$L$12,SUMIFS(給与表!$R$13:$R$52,給与表!$B$13:$B$52,J$2-$E126)+給与表!$L$10*(J$2-給与表!$T$4+1),(SUMIFS(給与表!$S$13:$S$52,給与表!$B$13:$B$52,J$2-$E126)+給与表!$M$10*(J$2-給与表!$T$4+1))*K126))))))))</f>
        <v/>
      </c>
      <c r="K126" s="392"/>
      <c r="L126" s="357"/>
      <c r="M126" s="357"/>
      <c r="N126" s="357"/>
      <c r="O126" s="227" t="str">
        <f t="shared" si="50"/>
        <v/>
      </c>
      <c r="P126" s="224" t="str">
        <f>IF(給与表!$T$4&gt;P$2,"",IF($H126&lt;P$2,"",IF($E126&gt;P$2,"",IF($E126=P$2,IF($I126=給与表!$J$12,給与表!$J$13,IF($I126=給与表!$K$12,給与表!$K$13,IF($I126=給与表!$L$12,給与表!$L$13,給与表!$M$13*Q126))),IF($E126&lt;P$2,IF(J126="",IF($I126=給与表!$J$12,SUMIFS(給与表!$P$13:$P$52,給与表!$B$13:$B$52,P$2-$E126)+給与表!$J$10*(P$2-給与表!$T$4+1),IF($I126=給与表!$K$12,SUMIFS(給与表!$Q$13:$Q$52,給与表!$B$13:$B$52,P$2-$E126)+給与表!$K$10*(P$2-給与表!$T$4+1),IF($I126=給与表!$L$12,SUMIFS(給与表!$R$13:$R$52,給与表!$B$13:$B$52,P$2-$E126)+給与表!$L$10*(P$2-給与表!$T$4+1),(SUMIFS(給与表!$S$13:$S$52,給与表!$B$13:$B$52,P$2-$E126)+給与表!$M$10*(P$2-給与表!$T$4+1))*Q126))),IF($I126=給与表!$J$12,J126+給与表!$J$10*(P$2-給与表!$T$4+1),IF($I126=給与表!$K$12,J126+給与表!$K$10*(P$2-給与表!$T$4+1),IF($I126=給与表!$L$12,J126+給与表!$L$10*(P$2-給与表!$T$4+1),(J126/K126+給与表!$M$10)*Q126)))))))))</f>
        <v/>
      </c>
      <c r="Q126" s="392"/>
      <c r="R126" s="357"/>
      <c r="S126" s="357"/>
      <c r="T126" s="357"/>
      <c r="U126" s="227" t="str">
        <f t="shared" si="51"/>
        <v/>
      </c>
      <c r="V126" s="224" t="str">
        <f>IF(給与表!$T$4&gt;V$2,"",IF($H126&lt;V$2,"",IF($E126&gt;V$2,"",IF($E126=V$2,IF($I126=給与表!$J$12,給与表!$J$13,IF($I126=給与表!$K$12,給与表!$K$13,IF($I126=給与表!$L$12,給与表!$L$13,給与表!$M$13*W126))),IF($E126&lt;V$2,IF(P126="",IF($I126=給与表!$J$12,SUMIFS(給与表!$P$13:$P$52,給与表!$B$13:$B$52,V$2-$E126)+給与表!$J$10*(V$2-給与表!$T$4+1),IF($I126=給与表!$K$12,SUMIFS(給与表!$Q$13:$Q$52,給与表!$B$13:$B$52,V$2-$E126)+給与表!$K$10*(V$2-給与表!$T$4+1),IF($I126=給与表!$L$12,SUMIFS(給与表!$R$13:$R$52,給与表!$B$13:$B$52,V$2-$E126)+給与表!$L$10*(V$2-給与表!$T$4+1),(SUMIFS(給与表!$S$13:$S$52,給与表!$B$13:$B$52,V$2-$E126)+給与表!$M$10*(V$2-給与表!$T$4+1))*W126))),IF($I126=給与表!$J$12,P126+給与表!$J$10*(V$2-給与表!$T$4+1),IF($I126=給与表!$K$12,P126+給与表!$K$10*(V$2-給与表!$T$4+1),IF($I126=給与表!$L$12,P126+給与表!$L$10*(V$2-給与表!$T$4+1),(P126/Q126+給与表!$M$10)*W126)))))))))</f>
        <v/>
      </c>
      <c r="W126" s="392"/>
      <c r="X126" s="357"/>
      <c r="Y126" s="357"/>
      <c r="Z126" s="357"/>
      <c r="AA126" s="227" t="str">
        <f t="shared" si="52"/>
        <v/>
      </c>
      <c r="AB126" s="224" t="str">
        <f>IF(給与表!$T$4&gt;AB$2,"",IF($H126&lt;AB$2,"",IF($E126&gt;AB$2,"",IF($E126=AB$2,IF($I126=給与表!$J$12,給与表!$J$13,IF($I126=給与表!$K$12,給与表!$K$13,IF($I126=給与表!$L$12,給与表!$L$13,給与表!$M$13*AC126))),IF($E126&lt;AB$2,IF(V126="",IF($I126=給与表!$J$12,SUMIFS(給与表!$P$13:$P$52,給与表!$B$13:$B$52,AB$2-$E126)+給与表!$J$10*(AB$2-給与表!$T$4+1),IF($I126=給与表!$K$12,SUMIFS(給与表!$Q$13:$Q$52,給与表!$B$13:$B$52,AB$2-$E126)+給与表!$K$10*(AB$2-給与表!$T$4+1),IF($I126=給与表!$L$12,SUMIFS(給与表!$R$13:$R$52,給与表!$B$13:$B$52,AB$2-$E126)+給与表!$L$10*(AB$2-給与表!$T$4+1),(SUMIFS(給与表!$S$13:$S$52,給与表!$B$13:$B$52,AB$2-$E126)+給与表!$M$10*(AB$2-給与表!$T$4+1))*AC126))),IF($I126=給与表!$J$12,V126+給与表!$J$10*(AB$2-給与表!$T$4+1),IF($I126=給与表!$K$12,V126+給与表!$K$10*(AB$2-給与表!$T$4+1),IF($I126=給与表!$L$12,V126+給与表!$L$10*(AB$2-給与表!$T$4+1),(V126/W126+給与表!$M$10)*AC126)))))))))</f>
        <v/>
      </c>
      <c r="AC126" s="392"/>
      <c r="AD126" s="357"/>
      <c r="AE126" s="357"/>
      <c r="AF126" s="357"/>
      <c r="AG126" s="227" t="str">
        <f t="shared" si="53"/>
        <v/>
      </c>
      <c r="AH126" s="224" t="str">
        <f>IF(給与表!$T$4&gt;AH$2,"",IF($H126&lt;AH$2,"",IF($E126&gt;AH$2,"",IF($E126=AH$2,IF($I126=給与表!$J$12,給与表!$J$13,IF($I126=給与表!$K$12,給与表!$K$13,IF($I126=給与表!$L$12,給与表!$L$13,給与表!$M$13*AI126))),IF($E126&lt;AH$2,IF(AB126="",IF($I126=給与表!$J$12,SUMIFS(給与表!$P$13:$P$52,給与表!$B$13:$B$52,AH$2-$E126)+給与表!$J$10*(AH$2-給与表!$T$4+1),IF($I126=給与表!$K$12,SUMIFS(給与表!$Q$13:$Q$52,給与表!$B$13:$B$52,AH$2-$E126)+給与表!$K$10*(AH$2-給与表!$T$4+1),IF($I126=給与表!$L$12,SUMIFS(給与表!$R$13:$R$52,給与表!$B$13:$B$52,AH$2-$E126)+給与表!$L$10*(AH$2-給与表!$T$4+1),(SUMIFS(給与表!$S$13:$S$52,給与表!$B$13:$B$52,AH$2-$E126)+給与表!$M$10*(AH$2-給与表!$T$4+1))*AI126))),IF($I126=給与表!$J$12,AB126+給与表!$J$10*(AH$2-給与表!$T$4+1),IF($I126=給与表!$K$12,AB126+給与表!$K$10*(AH$2-給与表!$T$4+1),IF($I126=給与表!$L$12,AB126+給与表!$L$10*(AH$2-給与表!$T$4+1),(AB126/AC126+給与表!$M$10)*AI126)))))))))</f>
        <v/>
      </c>
      <c r="AI126" s="392"/>
      <c r="AJ126" s="357"/>
      <c r="AK126" s="357"/>
      <c r="AL126" s="357"/>
      <c r="AM126" s="227" t="str">
        <f t="shared" si="54"/>
        <v/>
      </c>
      <c r="AN126" s="224" t="str">
        <f>IF(給与表!$T$4&gt;AN$2,"",IF($H126&lt;AN$2,"",IF($E126&gt;AN$2,"",IF($E126=AN$2,IF($I126=給与表!$J$12,給与表!$J$13,IF($I126=給与表!$K$12,給与表!$K$13,IF($I126=給与表!$L$12,給与表!$L$13,給与表!$M$13*AO126))),IF($E126&lt;AN$2,IF(AH126="",IF($I126=給与表!$J$12,SUMIFS(給与表!$P$13:$P$52,給与表!$B$13:$B$52,AN$2-$E126)+給与表!$J$10*(AN$2-給与表!$T$4+1),IF($I126=給与表!$K$12,SUMIFS(給与表!$Q$13:$Q$52,給与表!$B$13:$B$52,AN$2-$E126)+給与表!$K$10*(AN$2-給与表!$T$4+1),IF($I126=給与表!$L$12,SUMIFS(給与表!$R$13:$R$52,給与表!$B$13:$B$52,AN$2-$E126)+給与表!$L$10*(AN$2-給与表!$T$4+1),(SUMIFS(給与表!$S$13:$S$52,給与表!$B$13:$B$52,AN$2-$E126)+給与表!$M$10*(AN$2-給与表!$T$4+1))*AO126))),IF($I126=給与表!$J$12,AH126+給与表!$J$10*(AN$2-給与表!$T$4+1),IF($I126=給与表!$K$12,AH126+給与表!$K$10*(AN$2-給与表!$T$4+1),IF($I126=給与表!$L$12,AH126+給与表!$L$10*(AN$2-給与表!$T$4+1),(AH126/AI126+給与表!$M$10)*AO126)))))))))</f>
        <v/>
      </c>
      <c r="AO126" s="392"/>
      <c r="AP126" s="357"/>
      <c r="AQ126" s="357"/>
      <c r="AR126" s="357"/>
      <c r="AS126" s="227" t="str">
        <f t="shared" si="55"/>
        <v/>
      </c>
      <c r="AT126" s="224" t="str">
        <f>IF(給与表!$T$4&gt;AT$2,"",IF($H126&lt;AT$2,"",IF($E126&gt;AT$2,"",IF($E126=AT$2,IF($I126=給与表!$J$12,給与表!$J$13,IF($I126=給与表!$K$12,給与表!$K$13,IF($I126=給与表!$L$12,給与表!$L$13,給与表!$M$13*AU126))),IF($E126&lt;AT$2,IF(AN126="",IF($I126=給与表!$J$12,SUMIFS(給与表!$P$13:$P$52,給与表!$B$13:$B$52,AT$2-$E126)+給与表!$J$10*(AT$2-給与表!$T$4+1),IF($I126=給与表!$K$12,SUMIFS(給与表!$Q$13:$Q$52,給与表!$B$13:$B$52,AT$2-$E126)+給与表!$K$10*(AT$2-給与表!$T$4+1),IF($I126=給与表!$L$12,SUMIFS(給与表!$R$13:$R$52,給与表!$B$13:$B$52,AT$2-$E126)+給与表!$L$10*(AT$2-給与表!$T$4+1),(SUMIFS(給与表!$S$13:$S$52,給与表!$B$13:$B$52,AT$2-$E126)+給与表!$M$10*(AT$2-給与表!$T$4+1))*AU126))),IF($I126=給与表!$J$12,AN126+給与表!$J$10*(AT$2-給与表!$T$4+1),IF($I126=給与表!$K$12,AN126+給与表!$K$10*(AT$2-給与表!$T$4+1),IF($I126=給与表!$L$12,AN126+給与表!$L$10*(AT$2-給与表!$T$4+1),(AN126/AO126+給与表!$M$10)*AU126)))))))))</f>
        <v/>
      </c>
      <c r="AU126" s="392"/>
      <c r="AV126" s="357"/>
      <c r="AW126" s="357"/>
      <c r="AX126" s="357"/>
      <c r="AY126" s="227" t="str">
        <f t="shared" si="56"/>
        <v/>
      </c>
      <c r="AZ126" s="224" t="str">
        <f>IF(給与表!$T$4&gt;AZ$2,"",IF($H126&lt;AZ$2,"",IF($E126&gt;AZ$2,"",IF($E126=AZ$2,IF($I126=給与表!$J$12,給与表!$J$13,IF($I126=給与表!$K$12,給与表!$K$13,IF($I126=給与表!$L$12,給与表!$L$13,給与表!$M$13*BA126))),IF($E126&lt;AZ$2,IF(AT126="",IF($I126=給与表!$J$12,SUMIFS(給与表!$P$13:$P$52,給与表!$B$13:$B$52,AZ$2-$E126)+給与表!$J$10*(AZ$2-給与表!$T$4+1),IF($I126=給与表!$K$12,SUMIFS(給与表!$Q$13:$Q$52,給与表!$B$13:$B$52,AZ$2-$E126)+給与表!$K$10*(AZ$2-給与表!$T$4+1),IF($I126=給与表!$L$12,SUMIFS(給与表!$R$13:$R$52,給与表!$B$13:$B$52,AZ$2-$E126)+給与表!$L$10*(AZ$2-給与表!$T$4+1),(SUMIFS(給与表!$S$13:$S$52,給与表!$B$13:$B$52,AZ$2-$E126)+給与表!$M$10*(AZ$2-給与表!$T$4+1))*BA126))),IF($I126=給与表!$J$12,AT126+給与表!$J$10*(AZ$2-給与表!$T$4+1),IF($I126=給与表!$K$12,AT126+給与表!$K$10*(AZ$2-給与表!$T$4+1),IF($I126=給与表!$L$12,AT126+給与表!$L$10*(AZ$2-給与表!$T$4+1),(AT126/AU126+給与表!$M$10)*BA126)))))))))</f>
        <v/>
      </c>
      <c r="BA126" s="392"/>
      <c r="BB126" s="357"/>
      <c r="BC126" s="357"/>
      <c r="BD126" s="357"/>
      <c r="BE126" s="227" t="str">
        <f t="shared" si="57"/>
        <v/>
      </c>
      <c r="BF126" s="224" t="str">
        <f>IF(給与表!$T$4&gt;BF$2,"",IF($H126&lt;BF$2,"",IF($E126&gt;BF$2,"",IF($E126=BF$2,IF($I126=給与表!$J$12,給与表!$J$13,IF($I126=給与表!$K$12,給与表!$K$13,IF($I126=給与表!$L$12,給与表!$L$13,給与表!$M$13*BG126))),IF($E126&lt;BF$2,IF(AZ126="",IF($I126=給与表!$J$12,SUMIFS(給与表!$P$13:$P$52,給与表!$B$13:$B$52,BF$2-$E126)+給与表!$J$10*(BF$2-給与表!$T$4+1),IF($I126=給与表!$K$12,SUMIFS(給与表!$Q$13:$Q$52,給与表!$B$13:$B$52,BF$2-$E126)+給与表!$K$10*(BF$2-給与表!$T$4+1),IF($I126=給与表!$L$12,SUMIFS(給与表!$R$13:$R$52,給与表!$B$13:$B$52,BF$2-$E126)+給与表!$L$10*(BF$2-給与表!$T$4+1),(SUMIFS(給与表!$S$13:$S$52,給与表!$B$13:$B$52,BF$2-$E126)+給与表!$M$10*(BF$2-給与表!$T$4+1))*BG126))),IF($I126=給与表!$J$12,AZ126+給与表!$J$10*(BF$2-給与表!$T$4+1),IF($I126=給与表!$K$12,AZ126+給与表!$K$10*(BF$2-給与表!$T$4+1),IF($I126=給与表!$L$12,AZ126+給与表!$L$10*(BF$2-給与表!$T$4+1),(AZ126/BA126+給与表!$M$10)*BG126)))))))))</f>
        <v/>
      </c>
      <c r="BG126" s="392"/>
      <c r="BH126" s="357"/>
      <c r="BI126" s="357"/>
      <c r="BJ126" s="357"/>
      <c r="BK126" s="227" t="str">
        <f t="shared" si="58"/>
        <v/>
      </c>
      <c r="BL126" s="224" t="str">
        <f>IF(給与表!$T$4&gt;BL$2,"",IF($H126&lt;BL$2,"",IF($E126&gt;BL$2,"",IF($E126=BL$2,IF($I126=給与表!$J$12,給与表!$J$13,IF($I126=給与表!$K$12,給与表!$K$13,IF($I126=給与表!$L$12,給与表!$L$13,給与表!$M$13*BM126))),IF($E126&lt;BL$2,IF(BF126="",IF($I126=給与表!$J$12,SUMIFS(給与表!$P$13:$P$52,給与表!$B$13:$B$52,BL$2-$E126)+給与表!$J$10*(BL$2-給与表!$T$4+1),IF($I126=給与表!$K$12,SUMIFS(給与表!$Q$13:$Q$52,給与表!$B$13:$B$52,BL$2-$E126)+給与表!$K$10*(BL$2-給与表!$T$4+1),IF($I126=給与表!$L$12,SUMIFS(給与表!$R$13:$R$52,給与表!$B$13:$B$52,BL$2-$E126)+給与表!$L$10*(BL$2-給与表!$T$4+1),(SUMIFS(給与表!$S$13:$S$52,給与表!$B$13:$B$52,BL$2-$E126)+給与表!$M$10*(BL$2-給与表!$T$4+1))*BM126))),IF($I126=給与表!$J$12,BF126+給与表!$J$10*(BL$2-給与表!$T$4+1),IF($I126=給与表!$K$12,BF126+給与表!$K$10*(BL$2-給与表!$T$4+1),IF($I126=給与表!$L$12,BF126+給与表!$L$10*(BL$2-給与表!$T$4+1),(BF126/BG126+給与表!$M$10)*BM126)))))))))</f>
        <v/>
      </c>
      <c r="BM126" s="392"/>
      <c r="BN126" s="357"/>
      <c r="BO126" s="357"/>
      <c r="BP126" s="357"/>
      <c r="BQ126" s="227" t="str">
        <f t="shared" si="59"/>
        <v/>
      </c>
    </row>
    <row r="127" spans="1:69">
      <c r="A127" s="20">
        <f t="shared" ref="A127" si="79">A126+1</f>
        <v>122</v>
      </c>
      <c r="B127" s="359"/>
      <c r="C127" s="359"/>
      <c r="D127" s="359"/>
      <c r="E127" s="430" t="str">
        <f t="shared" si="47"/>
        <v/>
      </c>
      <c r="F127" s="359"/>
      <c r="G127" s="359"/>
      <c r="H127" s="430" t="str">
        <f t="shared" si="48"/>
        <v/>
      </c>
      <c r="I127" s="361"/>
      <c r="J127" s="224" t="str">
        <f>IF(給与表!$T$4&gt;J$2,"",IF($H127&lt;J$2,"",IF($E127&gt;J$2,"",IF($E127=J$2,IF($I127=給与表!$J$12,給与表!$J$13,IF($I127=給与表!$K$12,給与表!$K$13,IF($I127=給与表!$L$12,給与表!$L$13,給与表!$M$13*K127))),IF($E127&lt;J$2,IF($I127=給与表!$J$12,SUMIFS(給与表!$P$13:$P$52,給与表!$B$13:$B$52,J$2-$E127)+給与表!$J$10*(J$2-給与表!$T$4+1),IF($I127=給与表!$K$12,SUMIFS(給与表!$Q$13:$Q$52,給与表!$B$13:$B$52,J$2-$E127)+給与表!$K$10*(J$2-給与表!$T$4+1),IF($I127=給与表!$L$12,SUMIFS(給与表!$R$13:$R$52,給与表!$B$13:$B$52,J$2-$E127)+給与表!$L$10*(J$2-給与表!$T$4+1),(SUMIFS(給与表!$S$13:$S$52,給与表!$B$13:$B$52,J$2-$E127)+給与表!$M$10*(J$2-給与表!$T$4+1))*K127))))))))</f>
        <v/>
      </c>
      <c r="K127" s="392"/>
      <c r="L127" s="357"/>
      <c r="M127" s="357"/>
      <c r="N127" s="357"/>
      <c r="O127" s="227" t="str">
        <f t="shared" si="50"/>
        <v/>
      </c>
      <c r="P127" s="224" t="str">
        <f>IF(給与表!$T$4&gt;P$2,"",IF($H127&lt;P$2,"",IF($E127&gt;P$2,"",IF($E127=P$2,IF($I127=給与表!$J$12,給与表!$J$13,IF($I127=給与表!$K$12,給与表!$K$13,IF($I127=給与表!$L$12,給与表!$L$13,給与表!$M$13*Q127))),IF($E127&lt;P$2,IF(J127="",IF($I127=給与表!$J$12,SUMIFS(給与表!$P$13:$P$52,給与表!$B$13:$B$52,P$2-$E127)+給与表!$J$10*(P$2-給与表!$T$4+1),IF($I127=給与表!$K$12,SUMIFS(給与表!$Q$13:$Q$52,給与表!$B$13:$B$52,P$2-$E127)+給与表!$K$10*(P$2-給与表!$T$4+1),IF($I127=給与表!$L$12,SUMIFS(給与表!$R$13:$R$52,給与表!$B$13:$B$52,P$2-$E127)+給与表!$L$10*(P$2-給与表!$T$4+1),(SUMIFS(給与表!$S$13:$S$52,給与表!$B$13:$B$52,P$2-$E127)+給与表!$M$10*(P$2-給与表!$T$4+1))*Q127))),IF($I127=給与表!$J$12,J127+給与表!$J$10*(P$2-給与表!$T$4+1),IF($I127=給与表!$K$12,J127+給与表!$K$10*(P$2-給与表!$T$4+1),IF($I127=給与表!$L$12,J127+給与表!$L$10*(P$2-給与表!$T$4+1),(J127/K127+給与表!$M$10)*Q127)))))))))</f>
        <v/>
      </c>
      <c r="Q127" s="392"/>
      <c r="R127" s="357"/>
      <c r="S127" s="357"/>
      <c r="T127" s="357"/>
      <c r="U127" s="227" t="str">
        <f t="shared" si="51"/>
        <v/>
      </c>
      <c r="V127" s="224" t="str">
        <f>IF(給与表!$T$4&gt;V$2,"",IF($H127&lt;V$2,"",IF($E127&gt;V$2,"",IF($E127=V$2,IF($I127=給与表!$J$12,給与表!$J$13,IF($I127=給与表!$K$12,給与表!$K$13,IF($I127=給与表!$L$12,給与表!$L$13,給与表!$M$13*W127))),IF($E127&lt;V$2,IF(P127="",IF($I127=給与表!$J$12,SUMIFS(給与表!$P$13:$P$52,給与表!$B$13:$B$52,V$2-$E127)+給与表!$J$10*(V$2-給与表!$T$4+1),IF($I127=給与表!$K$12,SUMIFS(給与表!$Q$13:$Q$52,給与表!$B$13:$B$52,V$2-$E127)+給与表!$K$10*(V$2-給与表!$T$4+1),IF($I127=給与表!$L$12,SUMIFS(給与表!$R$13:$R$52,給与表!$B$13:$B$52,V$2-$E127)+給与表!$L$10*(V$2-給与表!$T$4+1),(SUMIFS(給与表!$S$13:$S$52,給与表!$B$13:$B$52,V$2-$E127)+給与表!$M$10*(V$2-給与表!$T$4+1))*W127))),IF($I127=給与表!$J$12,P127+給与表!$J$10*(V$2-給与表!$T$4+1),IF($I127=給与表!$K$12,P127+給与表!$K$10*(V$2-給与表!$T$4+1),IF($I127=給与表!$L$12,P127+給与表!$L$10*(V$2-給与表!$T$4+1),(P127/Q127+給与表!$M$10)*W127)))))))))</f>
        <v/>
      </c>
      <c r="W127" s="392"/>
      <c r="X127" s="357"/>
      <c r="Y127" s="357"/>
      <c r="Z127" s="357"/>
      <c r="AA127" s="227" t="str">
        <f t="shared" si="52"/>
        <v/>
      </c>
      <c r="AB127" s="224" t="str">
        <f>IF(給与表!$T$4&gt;AB$2,"",IF($H127&lt;AB$2,"",IF($E127&gt;AB$2,"",IF($E127=AB$2,IF($I127=給与表!$J$12,給与表!$J$13,IF($I127=給与表!$K$12,給与表!$K$13,IF($I127=給与表!$L$12,給与表!$L$13,給与表!$M$13*AC127))),IF($E127&lt;AB$2,IF(V127="",IF($I127=給与表!$J$12,SUMIFS(給与表!$P$13:$P$52,給与表!$B$13:$B$52,AB$2-$E127)+給与表!$J$10*(AB$2-給与表!$T$4+1),IF($I127=給与表!$K$12,SUMIFS(給与表!$Q$13:$Q$52,給与表!$B$13:$B$52,AB$2-$E127)+給与表!$K$10*(AB$2-給与表!$T$4+1),IF($I127=給与表!$L$12,SUMIFS(給与表!$R$13:$R$52,給与表!$B$13:$B$52,AB$2-$E127)+給与表!$L$10*(AB$2-給与表!$T$4+1),(SUMIFS(給与表!$S$13:$S$52,給与表!$B$13:$B$52,AB$2-$E127)+給与表!$M$10*(AB$2-給与表!$T$4+1))*AC127))),IF($I127=給与表!$J$12,V127+給与表!$J$10*(AB$2-給与表!$T$4+1),IF($I127=給与表!$K$12,V127+給与表!$K$10*(AB$2-給与表!$T$4+1),IF($I127=給与表!$L$12,V127+給与表!$L$10*(AB$2-給与表!$T$4+1),(V127/W127+給与表!$M$10)*AC127)))))))))</f>
        <v/>
      </c>
      <c r="AC127" s="392"/>
      <c r="AD127" s="357"/>
      <c r="AE127" s="357"/>
      <c r="AF127" s="357"/>
      <c r="AG127" s="227" t="str">
        <f t="shared" si="53"/>
        <v/>
      </c>
      <c r="AH127" s="224" t="str">
        <f>IF(給与表!$T$4&gt;AH$2,"",IF($H127&lt;AH$2,"",IF($E127&gt;AH$2,"",IF($E127=AH$2,IF($I127=給与表!$J$12,給与表!$J$13,IF($I127=給与表!$K$12,給与表!$K$13,IF($I127=給与表!$L$12,給与表!$L$13,給与表!$M$13*AI127))),IF($E127&lt;AH$2,IF(AB127="",IF($I127=給与表!$J$12,SUMIFS(給与表!$P$13:$P$52,給与表!$B$13:$B$52,AH$2-$E127)+給与表!$J$10*(AH$2-給与表!$T$4+1),IF($I127=給与表!$K$12,SUMIFS(給与表!$Q$13:$Q$52,給与表!$B$13:$B$52,AH$2-$E127)+給与表!$K$10*(AH$2-給与表!$T$4+1),IF($I127=給与表!$L$12,SUMIFS(給与表!$R$13:$R$52,給与表!$B$13:$B$52,AH$2-$E127)+給与表!$L$10*(AH$2-給与表!$T$4+1),(SUMIFS(給与表!$S$13:$S$52,給与表!$B$13:$B$52,AH$2-$E127)+給与表!$M$10*(AH$2-給与表!$T$4+1))*AI127))),IF($I127=給与表!$J$12,AB127+給与表!$J$10*(AH$2-給与表!$T$4+1),IF($I127=給与表!$K$12,AB127+給与表!$K$10*(AH$2-給与表!$T$4+1),IF($I127=給与表!$L$12,AB127+給与表!$L$10*(AH$2-給与表!$T$4+1),(AB127/AC127+給与表!$M$10)*AI127)))))))))</f>
        <v/>
      </c>
      <c r="AI127" s="392"/>
      <c r="AJ127" s="357"/>
      <c r="AK127" s="357"/>
      <c r="AL127" s="357"/>
      <c r="AM127" s="227" t="str">
        <f t="shared" si="54"/>
        <v/>
      </c>
      <c r="AN127" s="224" t="str">
        <f>IF(給与表!$T$4&gt;AN$2,"",IF($H127&lt;AN$2,"",IF($E127&gt;AN$2,"",IF($E127=AN$2,IF($I127=給与表!$J$12,給与表!$J$13,IF($I127=給与表!$K$12,給与表!$K$13,IF($I127=給与表!$L$12,給与表!$L$13,給与表!$M$13*AO127))),IF($E127&lt;AN$2,IF(AH127="",IF($I127=給与表!$J$12,SUMIFS(給与表!$P$13:$P$52,給与表!$B$13:$B$52,AN$2-$E127)+給与表!$J$10*(AN$2-給与表!$T$4+1),IF($I127=給与表!$K$12,SUMIFS(給与表!$Q$13:$Q$52,給与表!$B$13:$B$52,AN$2-$E127)+給与表!$K$10*(AN$2-給与表!$T$4+1),IF($I127=給与表!$L$12,SUMIFS(給与表!$R$13:$R$52,給与表!$B$13:$B$52,AN$2-$E127)+給与表!$L$10*(AN$2-給与表!$T$4+1),(SUMIFS(給与表!$S$13:$S$52,給与表!$B$13:$B$52,AN$2-$E127)+給与表!$M$10*(AN$2-給与表!$T$4+1))*AO127))),IF($I127=給与表!$J$12,AH127+給与表!$J$10*(AN$2-給与表!$T$4+1),IF($I127=給与表!$K$12,AH127+給与表!$K$10*(AN$2-給与表!$T$4+1),IF($I127=給与表!$L$12,AH127+給与表!$L$10*(AN$2-給与表!$T$4+1),(AH127/AI127+給与表!$M$10)*AO127)))))))))</f>
        <v/>
      </c>
      <c r="AO127" s="392"/>
      <c r="AP127" s="357"/>
      <c r="AQ127" s="357"/>
      <c r="AR127" s="357"/>
      <c r="AS127" s="227" t="str">
        <f t="shared" si="55"/>
        <v/>
      </c>
      <c r="AT127" s="224" t="str">
        <f>IF(給与表!$T$4&gt;AT$2,"",IF($H127&lt;AT$2,"",IF($E127&gt;AT$2,"",IF($E127=AT$2,IF($I127=給与表!$J$12,給与表!$J$13,IF($I127=給与表!$K$12,給与表!$K$13,IF($I127=給与表!$L$12,給与表!$L$13,給与表!$M$13*AU127))),IF($E127&lt;AT$2,IF(AN127="",IF($I127=給与表!$J$12,SUMIFS(給与表!$P$13:$P$52,給与表!$B$13:$B$52,AT$2-$E127)+給与表!$J$10*(AT$2-給与表!$T$4+1),IF($I127=給与表!$K$12,SUMIFS(給与表!$Q$13:$Q$52,給与表!$B$13:$B$52,AT$2-$E127)+給与表!$K$10*(AT$2-給与表!$T$4+1),IF($I127=給与表!$L$12,SUMIFS(給与表!$R$13:$R$52,給与表!$B$13:$B$52,AT$2-$E127)+給与表!$L$10*(AT$2-給与表!$T$4+1),(SUMIFS(給与表!$S$13:$S$52,給与表!$B$13:$B$52,AT$2-$E127)+給与表!$M$10*(AT$2-給与表!$T$4+1))*AU127))),IF($I127=給与表!$J$12,AN127+給与表!$J$10*(AT$2-給与表!$T$4+1),IF($I127=給与表!$K$12,AN127+給与表!$K$10*(AT$2-給与表!$T$4+1),IF($I127=給与表!$L$12,AN127+給与表!$L$10*(AT$2-給与表!$T$4+1),(AN127/AO127+給与表!$M$10)*AU127)))))))))</f>
        <v/>
      </c>
      <c r="AU127" s="392"/>
      <c r="AV127" s="357"/>
      <c r="AW127" s="357"/>
      <c r="AX127" s="357"/>
      <c r="AY127" s="227" t="str">
        <f t="shared" si="56"/>
        <v/>
      </c>
      <c r="AZ127" s="224" t="str">
        <f>IF(給与表!$T$4&gt;AZ$2,"",IF($H127&lt;AZ$2,"",IF($E127&gt;AZ$2,"",IF($E127=AZ$2,IF($I127=給与表!$J$12,給与表!$J$13,IF($I127=給与表!$K$12,給与表!$K$13,IF($I127=給与表!$L$12,給与表!$L$13,給与表!$M$13*BA127))),IF($E127&lt;AZ$2,IF(AT127="",IF($I127=給与表!$J$12,SUMIFS(給与表!$P$13:$P$52,給与表!$B$13:$B$52,AZ$2-$E127)+給与表!$J$10*(AZ$2-給与表!$T$4+1),IF($I127=給与表!$K$12,SUMIFS(給与表!$Q$13:$Q$52,給与表!$B$13:$B$52,AZ$2-$E127)+給与表!$K$10*(AZ$2-給与表!$T$4+1),IF($I127=給与表!$L$12,SUMIFS(給与表!$R$13:$R$52,給与表!$B$13:$B$52,AZ$2-$E127)+給与表!$L$10*(AZ$2-給与表!$T$4+1),(SUMIFS(給与表!$S$13:$S$52,給与表!$B$13:$B$52,AZ$2-$E127)+給与表!$M$10*(AZ$2-給与表!$T$4+1))*BA127))),IF($I127=給与表!$J$12,AT127+給与表!$J$10*(AZ$2-給与表!$T$4+1),IF($I127=給与表!$K$12,AT127+給与表!$K$10*(AZ$2-給与表!$T$4+1),IF($I127=給与表!$L$12,AT127+給与表!$L$10*(AZ$2-給与表!$T$4+1),(AT127/AU127+給与表!$M$10)*BA127)))))))))</f>
        <v/>
      </c>
      <c r="BA127" s="392"/>
      <c r="BB127" s="357"/>
      <c r="BC127" s="357"/>
      <c r="BD127" s="357"/>
      <c r="BE127" s="227" t="str">
        <f t="shared" si="57"/>
        <v/>
      </c>
      <c r="BF127" s="224" t="str">
        <f>IF(給与表!$T$4&gt;BF$2,"",IF($H127&lt;BF$2,"",IF($E127&gt;BF$2,"",IF($E127=BF$2,IF($I127=給与表!$J$12,給与表!$J$13,IF($I127=給与表!$K$12,給与表!$K$13,IF($I127=給与表!$L$12,給与表!$L$13,給与表!$M$13*BG127))),IF($E127&lt;BF$2,IF(AZ127="",IF($I127=給与表!$J$12,SUMIFS(給与表!$P$13:$P$52,給与表!$B$13:$B$52,BF$2-$E127)+給与表!$J$10*(BF$2-給与表!$T$4+1),IF($I127=給与表!$K$12,SUMIFS(給与表!$Q$13:$Q$52,給与表!$B$13:$B$52,BF$2-$E127)+給与表!$K$10*(BF$2-給与表!$T$4+1),IF($I127=給与表!$L$12,SUMIFS(給与表!$R$13:$R$52,給与表!$B$13:$B$52,BF$2-$E127)+給与表!$L$10*(BF$2-給与表!$T$4+1),(SUMIFS(給与表!$S$13:$S$52,給与表!$B$13:$B$52,BF$2-$E127)+給与表!$M$10*(BF$2-給与表!$T$4+1))*BG127))),IF($I127=給与表!$J$12,AZ127+給与表!$J$10*(BF$2-給与表!$T$4+1),IF($I127=給与表!$K$12,AZ127+給与表!$K$10*(BF$2-給与表!$T$4+1),IF($I127=給与表!$L$12,AZ127+給与表!$L$10*(BF$2-給与表!$T$4+1),(AZ127/BA127+給与表!$M$10)*BG127)))))))))</f>
        <v/>
      </c>
      <c r="BG127" s="392"/>
      <c r="BH127" s="357"/>
      <c r="BI127" s="357"/>
      <c r="BJ127" s="357"/>
      <c r="BK127" s="227" t="str">
        <f t="shared" si="58"/>
        <v/>
      </c>
      <c r="BL127" s="224" t="str">
        <f>IF(給与表!$T$4&gt;BL$2,"",IF($H127&lt;BL$2,"",IF($E127&gt;BL$2,"",IF($E127=BL$2,IF($I127=給与表!$J$12,給与表!$J$13,IF($I127=給与表!$K$12,給与表!$K$13,IF($I127=給与表!$L$12,給与表!$L$13,給与表!$M$13*BM127))),IF($E127&lt;BL$2,IF(BF127="",IF($I127=給与表!$J$12,SUMIFS(給与表!$P$13:$P$52,給与表!$B$13:$B$52,BL$2-$E127)+給与表!$J$10*(BL$2-給与表!$T$4+1),IF($I127=給与表!$K$12,SUMIFS(給与表!$Q$13:$Q$52,給与表!$B$13:$B$52,BL$2-$E127)+給与表!$K$10*(BL$2-給与表!$T$4+1),IF($I127=給与表!$L$12,SUMIFS(給与表!$R$13:$R$52,給与表!$B$13:$B$52,BL$2-$E127)+給与表!$L$10*(BL$2-給与表!$T$4+1),(SUMIFS(給与表!$S$13:$S$52,給与表!$B$13:$B$52,BL$2-$E127)+給与表!$M$10*(BL$2-給与表!$T$4+1))*BM127))),IF($I127=給与表!$J$12,BF127+給与表!$J$10*(BL$2-給与表!$T$4+1),IF($I127=給与表!$K$12,BF127+給与表!$K$10*(BL$2-給与表!$T$4+1),IF($I127=給与表!$L$12,BF127+給与表!$L$10*(BL$2-給与表!$T$4+1),(BF127/BG127+給与表!$M$10)*BM127)))))))))</f>
        <v/>
      </c>
      <c r="BM127" s="392"/>
      <c r="BN127" s="357"/>
      <c r="BO127" s="357"/>
      <c r="BP127" s="357"/>
      <c r="BQ127" s="227" t="str">
        <f t="shared" si="59"/>
        <v/>
      </c>
    </row>
    <row r="128" spans="1:69">
      <c r="A128" s="20">
        <f t="shared" ref="A128" si="80">A127+1</f>
        <v>123</v>
      </c>
      <c r="B128" s="359"/>
      <c r="C128" s="359"/>
      <c r="D128" s="359"/>
      <c r="E128" s="430" t="str">
        <f t="shared" si="47"/>
        <v/>
      </c>
      <c r="F128" s="359"/>
      <c r="G128" s="359"/>
      <c r="H128" s="430" t="str">
        <f t="shared" si="48"/>
        <v/>
      </c>
      <c r="I128" s="361"/>
      <c r="J128" s="224" t="str">
        <f>IF(給与表!$T$4&gt;J$2,"",IF($H128&lt;J$2,"",IF($E128&gt;J$2,"",IF($E128=J$2,IF($I128=給与表!$J$12,給与表!$J$13,IF($I128=給与表!$K$12,給与表!$K$13,IF($I128=給与表!$L$12,給与表!$L$13,給与表!$M$13*K128))),IF($E128&lt;J$2,IF($I128=給与表!$J$12,SUMIFS(給与表!$P$13:$P$52,給与表!$B$13:$B$52,J$2-$E128)+給与表!$J$10*(J$2-給与表!$T$4+1),IF($I128=給与表!$K$12,SUMIFS(給与表!$Q$13:$Q$52,給与表!$B$13:$B$52,J$2-$E128)+給与表!$K$10*(J$2-給与表!$T$4+1),IF($I128=給与表!$L$12,SUMIFS(給与表!$R$13:$R$52,給与表!$B$13:$B$52,J$2-$E128)+給与表!$L$10*(J$2-給与表!$T$4+1),(SUMIFS(給与表!$S$13:$S$52,給与表!$B$13:$B$52,J$2-$E128)+給与表!$M$10*(J$2-給与表!$T$4+1))*K128))))))))</f>
        <v/>
      </c>
      <c r="K128" s="392"/>
      <c r="L128" s="357"/>
      <c r="M128" s="357"/>
      <c r="N128" s="357"/>
      <c r="O128" s="227" t="str">
        <f t="shared" si="50"/>
        <v/>
      </c>
      <c r="P128" s="224" t="str">
        <f>IF(給与表!$T$4&gt;P$2,"",IF($H128&lt;P$2,"",IF($E128&gt;P$2,"",IF($E128=P$2,IF($I128=給与表!$J$12,給与表!$J$13,IF($I128=給与表!$K$12,給与表!$K$13,IF($I128=給与表!$L$12,給与表!$L$13,給与表!$M$13*Q128))),IF($E128&lt;P$2,IF(J128="",IF($I128=給与表!$J$12,SUMIFS(給与表!$P$13:$P$52,給与表!$B$13:$B$52,P$2-$E128)+給与表!$J$10*(P$2-給与表!$T$4+1),IF($I128=給与表!$K$12,SUMIFS(給与表!$Q$13:$Q$52,給与表!$B$13:$B$52,P$2-$E128)+給与表!$K$10*(P$2-給与表!$T$4+1),IF($I128=給与表!$L$12,SUMIFS(給与表!$R$13:$R$52,給与表!$B$13:$B$52,P$2-$E128)+給与表!$L$10*(P$2-給与表!$T$4+1),(SUMIFS(給与表!$S$13:$S$52,給与表!$B$13:$B$52,P$2-$E128)+給与表!$M$10*(P$2-給与表!$T$4+1))*Q128))),IF($I128=給与表!$J$12,J128+給与表!$J$10*(P$2-給与表!$T$4+1),IF($I128=給与表!$K$12,J128+給与表!$K$10*(P$2-給与表!$T$4+1),IF($I128=給与表!$L$12,J128+給与表!$L$10*(P$2-給与表!$T$4+1),(J128/K128+給与表!$M$10)*Q128)))))))))</f>
        <v/>
      </c>
      <c r="Q128" s="392"/>
      <c r="R128" s="357"/>
      <c r="S128" s="357"/>
      <c r="T128" s="357"/>
      <c r="U128" s="227" t="str">
        <f t="shared" si="51"/>
        <v/>
      </c>
      <c r="V128" s="224" t="str">
        <f>IF(給与表!$T$4&gt;V$2,"",IF($H128&lt;V$2,"",IF($E128&gt;V$2,"",IF($E128=V$2,IF($I128=給与表!$J$12,給与表!$J$13,IF($I128=給与表!$K$12,給与表!$K$13,IF($I128=給与表!$L$12,給与表!$L$13,給与表!$M$13*W128))),IF($E128&lt;V$2,IF(P128="",IF($I128=給与表!$J$12,SUMIFS(給与表!$P$13:$P$52,給与表!$B$13:$B$52,V$2-$E128)+給与表!$J$10*(V$2-給与表!$T$4+1),IF($I128=給与表!$K$12,SUMIFS(給与表!$Q$13:$Q$52,給与表!$B$13:$B$52,V$2-$E128)+給与表!$K$10*(V$2-給与表!$T$4+1),IF($I128=給与表!$L$12,SUMIFS(給与表!$R$13:$R$52,給与表!$B$13:$B$52,V$2-$E128)+給与表!$L$10*(V$2-給与表!$T$4+1),(SUMIFS(給与表!$S$13:$S$52,給与表!$B$13:$B$52,V$2-$E128)+給与表!$M$10*(V$2-給与表!$T$4+1))*W128))),IF($I128=給与表!$J$12,P128+給与表!$J$10*(V$2-給与表!$T$4+1),IF($I128=給与表!$K$12,P128+給与表!$K$10*(V$2-給与表!$T$4+1),IF($I128=給与表!$L$12,P128+給与表!$L$10*(V$2-給与表!$T$4+1),(P128/Q128+給与表!$M$10)*W128)))))))))</f>
        <v/>
      </c>
      <c r="W128" s="392"/>
      <c r="X128" s="357"/>
      <c r="Y128" s="357"/>
      <c r="Z128" s="357"/>
      <c r="AA128" s="227" t="str">
        <f t="shared" si="52"/>
        <v/>
      </c>
      <c r="AB128" s="224" t="str">
        <f>IF(給与表!$T$4&gt;AB$2,"",IF($H128&lt;AB$2,"",IF($E128&gt;AB$2,"",IF($E128=AB$2,IF($I128=給与表!$J$12,給与表!$J$13,IF($I128=給与表!$K$12,給与表!$K$13,IF($I128=給与表!$L$12,給与表!$L$13,給与表!$M$13*AC128))),IF($E128&lt;AB$2,IF(V128="",IF($I128=給与表!$J$12,SUMIFS(給与表!$P$13:$P$52,給与表!$B$13:$B$52,AB$2-$E128)+給与表!$J$10*(AB$2-給与表!$T$4+1),IF($I128=給与表!$K$12,SUMIFS(給与表!$Q$13:$Q$52,給与表!$B$13:$B$52,AB$2-$E128)+給与表!$K$10*(AB$2-給与表!$T$4+1),IF($I128=給与表!$L$12,SUMIFS(給与表!$R$13:$R$52,給与表!$B$13:$B$52,AB$2-$E128)+給与表!$L$10*(AB$2-給与表!$T$4+1),(SUMIFS(給与表!$S$13:$S$52,給与表!$B$13:$B$52,AB$2-$E128)+給与表!$M$10*(AB$2-給与表!$T$4+1))*AC128))),IF($I128=給与表!$J$12,V128+給与表!$J$10*(AB$2-給与表!$T$4+1),IF($I128=給与表!$K$12,V128+給与表!$K$10*(AB$2-給与表!$T$4+1),IF($I128=給与表!$L$12,V128+給与表!$L$10*(AB$2-給与表!$T$4+1),(V128/W128+給与表!$M$10)*AC128)))))))))</f>
        <v/>
      </c>
      <c r="AC128" s="392"/>
      <c r="AD128" s="357"/>
      <c r="AE128" s="357"/>
      <c r="AF128" s="357"/>
      <c r="AG128" s="227" t="str">
        <f t="shared" si="53"/>
        <v/>
      </c>
      <c r="AH128" s="224" t="str">
        <f>IF(給与表!$T$4&gt;AH$2,"",IF($H128&lt;AH$2,"",IF($E128&gt;AH$2,"",IF($E128=AH$2,IF($I128=給与表!$J$12,給与表!$J$13,IF($I128=給与表!$K$12,給与表!$K$13,IF($I128=給与表!$L$12,給与表!$L$13,給与表!$M$13*AI128))),IF($E128&lt;AH$2,IF(AB128="",IF($I128=給与表!$J$12,SUMIFS(給与表!$P$13:$P$52,給与表!$B$13:$B$52,AH$2-$E128)+給与表!$J$10*(AH$2-給与表!$T$4+1),IF($I128=給与表!$K$12,SUMIFS(給与表!$Q$13:$Q$52,給与表!$B$13:$B$52,AH$2-$E128)+給与表!$K$10*(AH$2-給与表!$T$4+1),IF($I128=給与表!$L$12,SUMIFS(給与表!$R$13:$R$52,給与表!$B$13:$B$52,AH$2-$E128)+給与表!$L$10*(AH$2-給与表!$T$4+1),(SUMIFS(給与表!$S$13:$S$52,給与表!$B$13:$B$52,AH$2-$E128)+給与表!$M$10*(AH$2-給与表!$T$4+1))*AI128))),IF($I128=給与表!$J$12,AB128+給与表!$J$10*(AH$2-給与表!$T$4+1),IF($I128=給与表!$K$12,AB128+給与表!$K$10*(AH$2-給与表!$T$4+1),IF($I128=給与表!$L$12,AB128+給与表!$L$10*(AH$2-給与表!$T$4+1),(AB128/AC128+給与表!$M$10)*AI128)))))))))</f>
        <v/>
      </c>
      <c r="AI128" s="392"/>
      <c r="AJ128" s="357"/>
      <c r="AK128" s="357"/>
      <c r="AL128" s="357"/>
      <c r="AM128" s="227" t="str">
        <f t="shared" si="54"/>
        <v/>
      </c>
      <c r="AN128" s="224" t="str">
        <f>IF(給与表!$T$4&gt;AN$2,"",IF($H128&lt;AN$2,"",IF($E128&gt;AN$2,"",IF($E128=AN$2,IF($I128=給与表!$J$12,給与表!$J$13,IF($I128=給与表!$K$12,給与表!$K$13,IF($I128=給与表!$L$12,給与表!$L$13,給与表!$M$13*AO128))),IF($E128&lt;AN$2,IF(AH128="",IF($I128=給与表!$J$12,SUMIFS(給与表!$P$13:$P$52,給与表!$B$13:$B$52,AN$2-$E128)+給与表!$J$10*(AN$2-給与表!$T$4+1),IF($I128=給与表!$K$12,SUMIFS(給与表!$Q$13:$Q$52,給与表!$B$13:$B$52,AN$2-$E128)+給与表!$K$10*(AN$2-給与表!$T$4+1),IF($I128=給与表!$L$12,SUMIFS(給与表!$R$13:$R$52,給与表!$B$13:$B$52,AN$2-$E128)+給与表!$L$10*(AN$2-給与表!$T$4+1),(SUMIFS(給与表!$S$13:$S$52,給与表!$B$13:$B$52,AN$2-$E128)+給与表!$M$10*(AN$2-給与表!$T$4+1))*AO128))),IF($I128=給与表!$J$12,AH128+給与表!$J$10*(AN$2-給与表!$T$4+1),IF($I128=給与表!$K$12,AH128+給与表!$K$10*(AN$2-給与表!$T$4+1),IF($I128=給与表!$L$12,AH128+給与表!$L$10*(AN$2-給与表!$T$4+1),(AH128/AI128+給与表!$M$10)*AO128)))))))))</f>
        <v/>
      </c>
      <c r="AO128" s="392"/>
      <c r="AP128" s="357"/>
      <c r="AQ128" s="357"/>
      <c r="AR128" s="357"/>
      <c r="AS128" s="227" t="str">
        <f t="shared" si="55"/>
        <v/>
      </c>
      <c r="AT128" s="224" t="str">
        <f>IF(給与表!$T$4&gt;AT$2,"",IF($H128&lt;AT$2,"",IF($E128&gt;AT$2,"",IF($E128=AT$2,IF($I128=給与表!$J$12,給与表!$J$13,IF($I128=給与表!$K$12,給与表!$K$13,IF($I128=給与表!$L$12,給与表!$L$13,給与表!$M$13*AU128))),IF($E128&lt;AT$2,IF(AN128="",IF($I128=給与表!$J$12,SUMIFS(給与表!$P$13:$P$52,給与表!$B$13:$B$52,AT$2-$E128)+給与表!$J$10*(AT$2-給与表!$T$4+1),IF($I128=給与表!$K$12,SUMIFS(給与表!$Q$13:$Q$52,給与表!$B$13:$B$52,AT$2-$E128)+給与表!$K$10*(AT$2-給与表!$T$4+1),IF($I128=給与表!$L$12,SUMIFS(給与表!$R$13:$R$52,給与表!$B$13:$B$52,AT$2-$E128)+給与表!$L$10*(AT$2-給与表!$T$4+1),(SUMIFS(給与表!$S$13:$S$52,給与表!$B$13:$B$52,AT$2-$E128)+給与表!$M$10*(AT$2-給与表!$T$4+1))*AU128))),IF($I128=給与表!$J$12,AN128+給与表!$J$10*(AT$2-給与表!$T$4+1),IF($I128=給与表!$K$12,AN128+給与表!$K$10*(AT$2-給与表!$T$4+1),IF($I128=給与表!$L$12,AN128+給与表!$L$10*(AT$2-給与表!$T$4+1),(AN128/AO128+給与表!$M$10)*AU128)))))))))</f>
        <v/>
      </c>
      <c r="AU128" s="392"/>
      <c r="AV128" s="357"/>
      <c r="AW128" s="357"/>
      <c r="AX128" s="357"/>
      <c r="AY128" s="227" t="str">
        <f t="shared" si="56"/>
        <v/>
      </c>
      <c r="AZ128" s="224" t="str">
        <f>IF(給与表!$T$4&gt;AZ$2,"",IF($H128&lt;AZ$2,"",IF($E128&gt;AZ$2,"",IF($E128=AZ$2,IF($I128=給与表!$J$12,給与表!$J$13,IF($I128=給与表!$K$12,給与表!$K$13,IF($I128=給与表!$L$12,給与表!$L$13,給与表!$M$13*BA128))),IF($E128&lt;AZ$2,IF(AT128="",IF($I128=給与表!$J$12,SUMIFS(給与表!$P$13:$P$52,給与表!$B$13:$B$52,AZ$2-$E128)+給与表!$J$10*(AZ$2-給与表!$T$4+1),IF($I128=給与表!$K$12,SUMIFS(給与表!$Q$13:$Q$52,給与表!$B$13:$B$52,AZ$2-$E128)+給与表!$K$10*(AZ$2-給与表!$T$4+1),IF($I128=給与表!$L$12,SUMIFS(給与表!$R$13:$R$52,給与表!$B$13:$B$52,AZ$2-$E128)+給与表!$L$10*(AZ$2-給与表!$T$4+1),(SUMIFS(給与表!$S$13:$S$52,給与表!$B$13:$B$52,AZ$2-$E128)+給与表!$M$10*(AZ$2-給与表!$T$4+1))*BA128))),IF($I128=給与表!$J$12,AT128+給与表!$J$10*(AZ$2-給与表!$T$4+1),IF($I128=給与表!$K$12,AT128+給与表!$K$10*(AZ$2-給与表!$T$4+1),IF($I128=給与表!$L$12,AT128+給与表!$L$10*(AZ$2-給与表!$T$4+1),(AT128/AU128+給与表!$M$10)*BA128)))))))))</f>
        <v/>
      </c>
      <c r="BA128" s="392"/>
      <c r="BB128" s="357"/>
      <c r="BC128" s="357"/>
      <c r="BD128" s="357"/>
      <c r="BE128" s="227" t="str">
        <f t="shared" si="57"/>
        <v/>
      </c>
      <c r="BF128" s="224" t="str">
        <f>IF(給与表!$T$4&gt;BF$2,"",IF($H128&lt;BF$2,"",IF($E128&gt;BF$2,"",IF($E128=BF$2,IF($I128=給与表!$J$12,給与表!$J$13,IF($I128=給与表!$K$12,給与表!$K$13,IF($I128=給与表!$L$12,給与表!$L$13,給与表!$M$13*BG128))),IF($E128&lt;BF$2,IF(AZ128="",IF($I128=給与表!$J$12,SUMIFS(給与表!$P$13:$P$52,給与表!$B$13:$B$52,BF$2-$E128)+給与表!$J$10*(BF$2-給与表!$T$4+1),IF($I128=給与表!$K$12,SUMIFS(給与表!$Q$13:$Q$52,給与表!$B$13:$B$52,BF$2-$E128)+給与表!$K$10*(BF$2-給与表!$T$4+1),IF($I128=給与表!$L$12,SUMIFS(給与表!$R$13:$R$52,給与表!$B$13:$B$52,BF$2-$E128)+給与表!$L$10*(BF$2-給与表!$T$4+1),(SUMIFS(給与表!$S$13:$S$52,給与表!$B$13:$B$52,BF$2-$E128)+給与表!$M$10*(BF$2-給与表!$T$4+1))*BG128))),IF($I128=給与表!$J$12,AZ128+給与表!$J$10*(BF$2-給与表!$T$4+1),IF($I128=給与表!$K$12,AZ128+給与表!$K$10*(BF$2-給与表!$T$4+1),IF($I128=給与表!$L$12,AZ128+給与表!$L$10*(BF$2-給与表!$T$4+1),(AZ128/BA128+給与表!$M$10)*BG128)))))))))</f>
        <v/>
      </c>
      <c r="BG128" s="392"/>
      <c r="BH128" s="357"/>
      <c r="BI128" s="357"/>
      <c r="BJ128" s="357"/>
      <c r="BK128" s="227" t="str">
        <f t="shared" si="58"/>
        <v/>
      </c>
      <c r="BL128" s="224" t="str">
        <f>IF(給与表!$T$4&gt;BL$2,"",IF($H128&lt;BL$2,"",IF($E128&gt;BL$2,"",IF($E128=BL$2,IF($I128=給与表!$J$12,給与表!$J$13,IF($I128=給与表!$K$12,給与表!$K$13,IF($I128=給与表!$L$12,給与表!$L$13,給与表!$M$13*BM128))),IF($E128&lt;BL$2,IF(BF128="",IF($I128=給与表!$J$12,SUMIFS(給与表!$P$13:$P$52,給与表!$B$13:$B$52,BL$2-$E128)+給与表!$J$10*(BL$2-給与表!$T$4+1),IF($I128=給与表!$K$12,SUMIFS(給与表!$Q$13:$Q$52,給与表!$B$13:$B$52,BL$2-$E128)+給与表!$K$10*(BL$2-給与表!$T$4+1),IF($I128=給与表!$L$12,SUMIFS(給与表!$R$13:$R$52,給与表!$B$13:$B$52,BL$2-$E128)+給与表!$L$10*(BL$2-給与表!$T$4+1),(SUMIFS(給与表!$S$13:$S$52,給与表!$B$13:$B$52,BL$2-$E128)+給与表!$M$10*(BL$2-給与表!$T$4+1))*BM128))),IF($I128=給与表!$J$12,BF128+給与表!$J$10*(BL$2-給与表!$T$4+1),IF($I128=給与表!$K$12,BF128+給与表!$K$10*(BL$2-給与表!$T$4+1),IF($I128=給与表!$L$12,BF128+給与表!$L$10*(BL$2-給与表!$T$4+1),(BF128/BG128+給与表!$M$10)*BM128)))))))))</f>
        <v/>
      </c>
      <c r="BM128" s="392"/>
      <c r="BN128" s="357"/>
      <c r="BO128" s="357"/>
      <c r="BP128" s="357"/>
      <c r="BQ128" s="227" t="str">
        <f t="shared" si="59"/>
        <v/>
      </c>
    </row>
    <row r="129" spans="1:69">
      <c r="A129" s="20">
        <f t="shared" ref="A129" si="81">A128+1</f>
        <v>124</v>
      </c>
      <c r="B129" s="359"/>
      <c r="C129" s="359"/>
      <c r="D129" s="359"/>
      <c r="E129" s="430" t="str">
        <f t="shared" si="47"/>
        <v/>
      </c>
      <c r="F129" s="359"/>
      <c r="G129" s="359"/>
      <c r="H129" s="430" t="str">
        <f t="shared" si="48"/>
        <v/>
      </c>
      <c r="I129" s="361"/>
      <c r="J129" s="224" t="str">
        <f>IF(給与表!$T$4&gt;J$2,"",IF($H129&lt;J$2,"",IF($E129&gt;J$2,"",IF($E129=J$2,IF($I129=給与表!$J$12,給与表!$J$13,IF($I129=給与表!$K$12,給与表!$K$13,IF($I129=給与表!$L$12,給与表!$L$13,給与表!$M$13*K129))),IF($E129&lt;J$2,IF($I129=給与表!$J$12,SUMIFS(給与表!$P$13:$P$52,給与表!$B$13:$B$52,J$2-$E129)+給与表!$J$10*(J$2-給与表!$T$4+1),IF($I129=給与表!$K$12,SUMIFS(給与表!$Q$13:$Q$52,給与表!$B$13:$B$52,J$2-$E129)+給与表!$K$10*(J$2-給与表!$T$4+1),IF($I129=給与表!$L$12,SUMIFS(給与表!$R$13:$R$52,給与表!$B$13:$B$52,J$2-$E129)+給与表!$L$10*(J$2-給与表!$T$4+1),(SUMIFS(給与表!$S$13:$S$52,給与表!$B$13:$B$52,J$2-$E129)+給与表!$M$10*(J$2-給与表!$T$4+1))*K129))))))))</f>
        <v/>
      </c>
      <c r="K129" s="392"/>
      <c r="L129" s="357"/>
      <c r="M129" s="357"/>
      <c r="N129" s="357"/>
      <c r="O129" s="227" t="str">
        <f t="shared" si="50"/>
        <v/>
      </c>
      <c r="P129" s="224" t="str">
        <f>IF(給与表!$T$4&gt;P$2,"",IF($H129&lt;P$2,"",IF($E129&gt;P$2,"",IF($E129=P$2,IF($I129=給与表!$J$12,給与表!$J$13,IF($I129=給与表!$K$12,給与表!$K$13,IF($I129=給与表!$L$12,給与表!$L$13,給与表!$M$13*Q129))),IF($E129&lt;P$2,IF(J129="",IF($I129=給与表!$J$12,SUMIFS(給与表!$P$13:$P$52,給与表!$B$13:$B$52,P$2-$E129)+給与表!$J$10*(P$2-給与表!$T$4+1),IF($I129=給与表!$K$12,SUMIFS(給与表!$Q$13:$Q$52,給与表!$B$13:$B$52,P$2-$E129)+給与表!$K$10*(P$2-給与表!$T$4+1),IF($I129=給与表!$L$12,SUMIFS(給与表!$R$13:$R$52,給与表!$B$13:$B$52,P$2-$E129)+給与表!$L$10*(P$2-給与表!$T$4+1),(SUMIFS(給与表!$S$13:$S$52,給与表!$B$13:$B$52,P$2-$E129)+給与表!$M$10*(P$2-給与表!$T$4+1))*Q129))),IF($I129=給与表!$J$12,J129+給与表!$J$10*(P$2-給与表!$T$4+1),IF($I129=給与表!$K$12,J129+給与表!$K$10*(P$2-給与表!$T$4+1),IF($I129=給与表!$L$12,J129+給与表!$L$10*(P$2-給与表!$T$4+1),(J129/K129+給与表!$M$10)*Q129)))))))))</f>
        <v/>
      </c>
      <c r="Q129" s="392"/>
      <c r="R129" s="357"/>
      <c r="S129" s="357"/>
      <c r="T129" s="357"/>
      <c r="U129" s="227" t="str">
        <f t="shared" si="51"/>
        <v/>
      </c>
      <c r="V129" s="224" t="str">
        <f>IF(給与表!$T$4&gt;V$2,"",IF($H129&lt;V$2,"",IF($E129&gt;V$2,"",IF($E129=V$2,IF($I129=給与表!$J$12,給与表!$J$13,IF($I129=給与表!$K$12,給与表!$K$13,IF($I129=給与表!$L$12,給与表!$L$13,給与表!$M$13*W129))),IF($E129&lt;V$2,IF(P129="",IF($I129=給与表!$J$12,SUMIFS(給与表!$P$13:$P$52,給与表!$B$13:$B$52,V$2-$E129)+給与表!$J$10*(V$2-給与表!$T$4+1),IF($I129=給与表!$K$12,SUMIFS(給与表!$Q$13:$Q$52,給与表!$B$13:$B$52,V$2-$E129)+給与表!$K$10*(V$2-給与表!$T$4+1),IF($I129=給与表!$L$12,SUMIFS(給与表!$R$13:$R$52,給与表!$B$13:$B$52,V$2-$E129)+給与表!$L$10*(V$2-給与表!$T$4+1),(SUMIFS(給与表!$S$13:$S$52,給与表!$B$13:$B$52,V$2-$E129)+給与表!$M$10*(V$2-給与表!$T$4+1))*W129))),IF($I129=給与表!$J$12,P129+給与表!$J$10*(V$2-給与表!$T$4+1),IF($I129=給与表!$K$12,P129+給与表!$K$10*(V$2-給与表!$T$4+1),IF($I129=給与表!$L$12,P129+給与表!$L$10*(V$2-給与表!$T$4+1),(P129/Q129+給与表!$M$10)*W129)))))))))</f>
        <v/>
      </c>
      <c r="W129" s="392"/>
      <c r="X129" s="357"/>
      <c r="Y129" s="357"/>
      <c r="Z129" s="357"/>
      <c r="AA129" s="227" t="str">
        <f t="shared" si="52"/>
        <v/>
      </c>
      <c r="AB129" s="224" t="str">
        <f>IF(給与表!$T$4&gt;AB$2,"",IF($H129&lt;AB$2,"",IF($E129&gt;AB$2,"",IF($E129=AB$2,IF($I129=給与表!$J$12,給与表!$J$13,IF($I129=給与表!$K$12,給与表!$K$13,IF($I129=給与表!$L$12,給与表!$L$13,給与表!$M$13*AC129))),IF($E129&lt;AB$2,IF(V129="",IF($I129=給与表!$J$12,SUMIFS(給与表!$P$13:$P$52,給与表!$B$13:$B$52,AB$2-$E129)+給与表!$J$10*(AB$2-給与表!$T$4+1),IF($I129=給与表!$K$12,SUMIFS(給与表!$Q$13:$Q$52,給与表!$B$13:$B$52,AB$2-$E129)+給与表!$K$10*(AB$2-給与表!$T$4+1),IF($I129=給与表!$L$12,SUMIFS(給与表!$R$13:$R$52,給与表!$B$13:$B$52,AB$2-$E129)+給与表!$L$10*(AB$2-給与表!$T$4+1),(SUMIFS(給与表!$S$13:$S$52,給与表!$B$13:$B$52,AB$2-$E129)+給与表!$M$10*(AB$2-給与表!$T$4+1))*AC129))),IF($I129=給与表!$J$12,V129+給与表!$J$10*(AB$2-給与表!$T$4+1),IF($I129=給与表!$K$12,V129+給与表!$K$10*(AB$2-給与表!$T$4+1),IF($I129=給与表!$L$12,V129+給与表!$L$10*(AB$2-給与表!$T$4+1),(V129/W129+給与表!$M$10)*AC129)))))))))</f>
        <v/>
      </c>
      <c r="AC129" s="392"/>
      <c r="AD129" s="357"/>
      <c r="AE129" s="357"/>
      <c r="AF129" s="357"/>
      <c r="AG129" s="227" t="str">
        <f t="shared" si="53"/>
        <v/>
      </c>
      <c r="AH129" s="224" t="str">
        <f>IF(給与表!$T$4&gt;AH$2,"",IF($H129&lt;AH$2,"",IF($E129&gt;AH$2,"",IF($E129=AH$2,IF($I129=給与表!$J$12,給与表!$J$13,IF($I129=給与表!$K$12,給与表!$K$13,IF($I129=給与表!$L$12,給与表!$L$13,給与表!$M$13*AI129))),IF($E129&lt;AH$2,IF(AB129="",IF($I129=給与表!$J$12,SUMIFS(給与表!$P$13:$P$52,給与表!$B$13:$B$52,AH$2-$E129)+給与表!$J$10*(AH$2-給与表!$T$4+1),IF($I129=給与表!$K$12,SUMIFS(給与表!$Q$13:$Q$52,給与表!$B$13:$B$52,AH$2-$E129)+給与表!$K$10*(AH$2-給与表!$T$4+1),IF($I129=給与表!$L$12,SUMIFS(給与表!$R$13:$R$52,給与表!$B$13:$B$52,AH$2-$E129)+給与表!$L$10*(AH$2-給与表!$T$4+1),(SUMIFS(給与表!$S$13:$S$52,給与表!$B$13:$B$52,AH$2-$E129)+給与表!$M$10*(AH$2-給与表!$T$4+1))*AI129))),IF($I129=給与表!$J$12,AB129+給与表!$J$10*(AH$2-給与表!$T$4+1),IF($I129=給与表!$K$12,AB129+給与表!$K$10*(AH$2-給与表!$T$4+1),IF($I129=給与表!$L$12,AB129+給与表!$L$10*(AH$2-給与表!$T$4+1),(AB129/AC129+給与表!$M$10)*AI129)))))))))</f>
        <v/>
      </c>
      <c r="AI129" s="392"/>
      <c r="AJ129" s="357"/>
      <c r="AK129" s="357"/>
      <c r="AL129" s="357"/>
      <c r="AM129" s="227" t="str">
        <f t="shared" si="54"/>
        <v/>
      </c>
      <c r="AN129" s="224" t="str">
        <f>IF(給与表!$T$4&gt;AN$2,"",IF($H129&lt;AN$2,"",IF($E129&gt;AN$2,"",IF($E129=AN$2,IF($I129=給与表!$J$12,給与表!$J$13,IF($I129=給与表!$K$12,給与表!$K$13,IF($I129=給与表!$L$12,給与表!$L$13,給与表!$M$13*AO129))),IF($E129&lt;AN$2,IF(AH129="",IF($I129=給与表!$J$12,SUMIFS(給与表!$P$13:$P$52,給与表!$B$13:$B$52,AN$2-$E129)+給与表!$J$10*(AN$2-給与表!$T$4+1),IF($I129=給与表!$K$12,SUMIFS(給与表!$Q$13:$Q$52,給与表!$B$13:$B$52,AN$2-$E129)+給与表!$K$10*(AN$2-給与表!$T$4+1),IF($I129=給与表!$L$12,SUMIFS(給与表!$R$13:$R$52,給与表!$B$13:$B$52,AN$2-$E129)+給与表!$L$10*(AN$2-給与表!$T$4+1),(SUMIFS(給与表!$S$13:$S$52,給与表!$B$13:$B$52,AN$2-$E129)+給与表!$M$10*(AN$2-給与表!$T$4+1))*AO129))),IF($I129=給与表!$J$12,AH129+給与表!$J$10*(AN$2-給与表!$T$4+1),IF($I129=給与表!$K$12,AH129+給与表!$K$10*(AN$2-給与表!$T$4+1),IF($I129=給与表!$L$12,AH129+給与表!$L$10*(AN$2-給与表!$T$4+1),(AH129/AI129+給与表!$M$10)*AO129)))))))))</f>
        <v/>
      </c>
      <c r="AO129" s="392"/>
      <c r="AP129" s="357"/>
      <c r="AQ129" s="357"/>
      <c r="AR129" s="357"/>
      <c r="AS129" s="227" t="str">
        <f t="shared" si="55"/>
        <v/>
      </c>
      <c r="AT129" s="224" t="str">
        <f>IF(給与表!$T$4&gt;AT$2,"",IF($H129&lt;AT$2,"",IF($E129&gt;AT$2,"",IF($E129=AT$2,IF($I129=給与表!$J$12,給与表!$J$13,IF($I129=給与表!$K$12,給与表!$K$13,IF($I129=給与表!$L$12,給与表!$L$13,給与表!$M$13*AU129))),IF($E129&lt;AT$2,IF(AN129="",IF($I129=給与表!$J$12,SUMIFS(給与表!$P$13:$P$52,給与表!$B$13:$B$52,AT$2-$E129)+給与表!$J$10*(AT$2-給与表!$T$4+1),IF($I129=給与表!$K$12,SUMIFS(給与表!$Q$13:$Q$52,給与表!$B$13:$B$52,AT$2-$E129)+給与表!$K$10*(AT$2-給与表!$T$4+1),IF($I129=給与表!$L$12,SUMIFS(給与表!$R$13:$R$52,給与表!$B$13:$B$52,AT$2-$E129)+給与表!$L$10*(AT$2-給与表!$T$4+1),(SUMIFS(給与表!$S$13:$S$52,給与表!$B$13:$B$52,AT$2-$E129)+給与表!$M$10*(AT$2-給与表!$T$4+1))*AU129))),IF($I129=給与表!$J$12,AN129+給与表!$J$10*(AT$2-給与表!$T$4+1),IF($I129=給与表!$K$12,AN129+給与表!$K$10*(AT$2-給与表!$T$4+1),IF($I129=給与表!$L$12,AN129+給与表!$L$10*(AT$2-給与表!$T$4+1),(AN129/AO129+給与表!$M$10)*AU129)))))))))</f>
        <v/>
      </c>
      <c r="AU129" s="392"/>
      <c r="AV129" s="357"/>
      <c r="AW129" s="357"/>
      <c r="AX129" s="357"/>
      <c r="AY129" s="227" t="str">
        <f t="shared" si="56"/>
        <v/>
      </c>
      <c r="AZ129" s="224" t="str">
        <f>IF(給与表!$T$4&gt;AZ$2,"",IF($H129&lt;AZ$2,"",IF($E129&gt;AZ$2,"",IF($E129=AZ$2,IF($I129=給与表!$J$12,給与表!$J$13,IF($I129=給与表!$K$12,給与表!$K$13,IF($I129=給与表!$L$12,給与表!$L$13,給与表!$M$13*BA129))),IF($E129&lt;AZ$2,IF(AT129="",IF($I129=給与表!$J$12,SUMIFS(給与表!$P$13:$P$52,給与表!$B$13:$B$52,AZ$2-$E129)+給与表!$J$10*(AZ$2-給与表!$T$4+1),IF($I129=給与表!$K$12,SUMIFS(給与表!$Q$13:$Q$52,給与表!$B$13:$B$52,AZ$2-$E129)+給与表!$K$10*(AZ$2-給与表!$T$4+1),IF($I129=給与表!$L$12,SUMIFS(給与表!$R$13:$R$52,給与表!$B$13:$B$52,AZ$2-$E129)+給与表!$L$10*(AZ$2-給与表!$T$4+1),(SUMIFS(給与表!$S$13:$S$52,給与表!$B$13:$B$52,AZ$2-$E129)+給与表!$M$10*(AZ$2-給与表!$T$4+1))*BA129))),IF($I129=給与表!$J$12,AT129+給与表!$J$10*(AZ$2-給与表!$T$4+1),IF($I129=給与表!$K$12,AT129+給与表!$K$10*(AZ$2-給与表!$T$4+1),IF($I129=給与表!$L$12,AT129+給与表!$L$10*(AZ$2-給与表!$T$4+1),(AT129/AU129+給与表!$M$10)*BA129)))))))))</f>
        <v/>
      </c>
      <c r="BA129" s="392"/>
      <c r="BB129" s="357"/>
      <c r="BC129" s="357"/>
      <c r="BD129" s="357"/>
      <c r="BE129" s="227" t="str">
        <f t="shared" si="57"/>
        <v/>
      </c>
      <c r="BF129" s="224" t="str">
        <f>IF(給与表!$T$4&gt;BF$2,"",IF($H129&lt;BF$2,"",IF($E129&gt;BF$2,"",IF($E129=BF$2,IF($I129=給与表!$J$12,給与表!$J$13,IF($I129=給与表!$K$12,給与表!$K$13,IF($I129=給与表!$L$12,給与表!$L$13,給与表!$M$13*BG129))),IF($E129&lt;BF$2,IF(AZ129="",IF($I129=給与表!$J$12,SUMIFS(給与表!$P$13:$P$52,給与表!$B$13:$B$52,BF$2-$E129)+給与表!$J$10*(BF$2-給与表!$T$4+1),IF($I129=給与表!$K$12,SUMIFS(給与表!$Q$13:$Q$52,給与表!$B$13:$B$52,BF$2-$E129)+給与表!$K$10*(BF$2-給与表!$T$4+1),IF($I129=給与表!$L$12,SUMIFS(給与表!$R$13:$R$52,給与表!$B$13:$B$52,BF$2-$E129)+給与表!$L$10*(BF$2-給与表!$T$4+1),(SUMIFS(給与表!$S$13:$S$52,給与表!$B$13:$B$52,BF$2-$E129)+給与表!$M$10*(BF$2-給与表!$T$4+1))*BG129))),IF($I129=給与表!$J$12,AZ129+給与表!$J$10*(BF$2-給与表!$T$4+1),IF($I129=給与表!$K$12,AZ129+給与表!$K$10*(BF$2-給与表!$T$4+1),IF($I129=給与表!$L$12,AZ129+給与表!$L$10*(BF$2-給与表!$T$4+1),(AZ129/BA129+給与表!$M$10)*BG129)))))))))</f>
        <v/>
      </c>
      <c r="BG129" s="392"/>
      <c r="BH129" s="357"/>
      <c r="BI129" s="357"/>
      <c r="BJ129" s="357"/>
      <c r="BK129" s="227" t="str">
        <f t="shared" si="58"/>
        <v/>
      </c>
      <c r="BL129" s="224" t="str">
        <f>IF(給与表!$T$4&gt;BL$2,"",IF($H129&lt;BL$2,"",IF($E129&gt;BL$2,"",IF($E129=BL$2,IF($I129=給与表!$J$12,給与表!$J$13,IF($I129=給与表!$K$12,給与表!$K$13,IF($I129=給与表!$L$12,給与表!$L$13,給与表!$M$13*BM129))),IF($E129&lt;BL$2,IF(BF129="",IF($I129=給与表!$J$12,SUMIFS(給与表!$P$13:$P$52,給与表!$B$13:$B$52,BL$2-$E129)+給与表!$J$10*(BL$2-給与表!$T$4+1),IF($I129=給与表!$K$12,SUMIFS(給与表!$Q$13:$Q$52,給与表!$B$13:$B$52,BL$2-$E129)+給与表!$K$10*(BL$2-給与表!$T$4+1),IF($I129=給与表!$L$12,SUMIFS(給与表!$R$13:$R$52,給与表!$B$13:$B$52,BL$2-$E129)+給与表!$L$10*(BL$2-給与表!$T$4+1),(SUMIFS(給与表!$S$13:$S$52,給与表!$B$13:$B$52,BL$2-$E129)+給与表!$M$10*(BL$2-給与表!$T$4+1))*BM129))),IF($I129=給与表!$J$12,BF129+給与表!$J$10*(BL$2-給与表!$T$4+1),IF($I129=給与表!$K$12,BF129+給与表!$K$10*(BL$2-給与表!$T$4+1),IF($I129=給与表!$L$12,BF129+給与表!$L$10*(BL$2-給与表!$T$4+1),(BF129/BG129+給与表!$M$10)*BM129)))))))))</f>
        <v/>
      </c>
      <c r="BM129" s="392"/>
      <c r="BN129" s="357"/>
      <c r="BO129" s="357"/>
      <c r="BP129" s="357"/>
      <c r="BQ129" s="227" t="str">
        <f t="shared" si="59"/>
        <v/>
      </c>
    </row>
    <row r="130" spans="1:69">
      <c r="A130" s="20">
        <f t="shared" ref="A130" si="82">A129+1</f>
        <v>125</v>
      </c>
      <c r="B130" s="359"/>
      <c r="C130" s="359"/>
      <c r="D130" s="359"/>
      <c r="E130" s="430" t="str">
        <f t="shared" si="47"/>
        <v/>
      </c>
      <c r="F130" s="359"/>
      <c r="G130" s="359"/>
      <c r="H130" s="430" t="str">
        <f t="shared" si="48"/>
        <v/>
      </c>
      <c r="I130" s="361"/>
      <c r="J130" s="224" t="str">
        <f>IF(給与表!$T$4&gt;J$2,"",IF($H130&lt;J$2,"",IF($E130&gt;J$2,"",IF($E130=J$2,IF($I130=給与表!$J$12,給与表!$J$13,IF($I130=給与表!$K$12,給与表!$K$13,IF($I130=給与表!$L$12,給与表!$L$13,給与表!$M$13*K130))),IF($E130&lt;J$2,IF($I130=給与表!$J$12,SUMIFS(給与表!$P$13:$P$52,給与表!$B$13:$B$52,J$2-$E130)+給与表!$J$10*(J$2-給与表!$T$4+1),IF($I130=給与表!$K$12,SUMIFS(給与表!$Q$13:$Q$52,給与表!$B$13:$B$52,J$2-$E130)+給与表!$K$10*(J$2-給与表!$T$4+1),IF($I130=給与表!$L$12,SUMIFS(給与表!$R$13:$R$52,給与表!$B$13:$B$52,J$2-$E130)+給与表!$L$10*(J$2-給与表!$T$4+1),(SUMIFS(給与表!$S$13:$S$52,給与表!$B$13:$B$52,J$2-$E130)+給与表!$M$10*(J$2-給与表!$T$4+1))*K130))))))))</f>
        <v/>
      </c>
      <c r="K130" s="392"/>
      <c r="L130" s="357"/>
      <c r="M130" s="357"/>
      <c r="N130" s="357"/>
      <c r="O130" s="227" t="str">
        <f t="shared" si="50"/>
        <v/>
      </c>
      <c r="P130" s="224" t="str">
        <f>IF(給与表!$T$4&gt;P$2,"",IF($H130&lt;P$2,"",IF($E130&gt;P$2,"",IF($E130=P$2,IF($I130=給与表!$J$12,給与表!$J$13,IF($I130=給与表!$K$12,給与表!$K$13,IF($I130=給与表!$L$12,給与表!$L$13,給与表!$M$13*Q130))),IF($E130&lt;P$2,IF(J130="",IF($I130=給与表!$J$12,SUMIFS(給与表!$P$13:$P$52,給与表!$B$13:$B$52,P$2-$E130)+給与表!$J$10*(P$2-給与表!$T$4+1),IF($I130=給与表!$K$12,SUMIFS(給与表!$Q$13:$Q$52,給与表!$B$13:$B$52,P$2-$E130)+給与表!$K$10*(P$2-給与表!$T$4+1),IF($I130=給与表!$L$12,SUMIFS(給与表!$R$13:$R$52,給与表!$B$13:$B$52,P$2-$E130)+給与表!$L$10*(P$2-給与表!$T$4+1),(SUMIFS(給与表!$S$13:$S$52,給与表!$B$13:$B$52,P$2-$E130)+給与表!$M$10*(P$2-給与表!$T$4+1))*Q130))),IF($I130=給与表!$J$12,J130+給与表!$J$10*(P$2-給与表!$T$4+1),IF($I130=給与表!$K$12,J130+給与表!$K$10*(P$2-給与表!$T$4+1),IF($I130=給与表!$L$12,J130+給与表!$L$10*(P$2-給与表!$T$4+1),(J130/K130+給与表!$M$10)*Q130)))))))))</f>
        <v/>
      </c>
      <c r="Q130" s="392"/>
      <c r="R130" s="357"/>
      <c r="S130" s="357"/>
      <c r="T130" s="357"/>
      <c r="U130" s="227" t="str">
        <f t="shared" si="51"/>
        <v/>
      </c>
      <c r="V130" s="224" t="str">
        <f>IF(給与表!$T$4&gt;V$2,"",IF($H130&lt;V$2,"",IF($E130&gt;V$2,"",IF($E130=V$2,IF($I130=給与表!$J$12,給与表!$J$13,IF($I130=給与表!$K$12,給与表!$K$13,IF($I130=給与表!$L$12,給与表!$L$13,給与表!$M$13*W130))),IF($E130&lt;V$2,IF(P130="",IF($I130=給与表!$J$12,SUMIFS(給与表!$P$13:$P$52,給与表!$B$13:$B$52,V$2-$E130)+給与表!$J$10*(V$2-給与表!$T$4+1),IF($I130=給与表!$K$12,SUMIFS(給与表!$Q$13:$Q$52,給与表!$B$13:$B$52,V$2-$E130)+給与表!$K$10*(V$2-給与表!$T$4+1),IF($I130=給与表!$L$12,SUMIFS(給与表!$R$13:$R$52,給与表!$B$13:$B$52,V$2-$E130)+給与表!$L$10*(V$2-給与表!$T$4+1),(SUMIFS(給与表!$S$13:$S$52,給与表!$B$13:$B$52,V$2-$E130)+給与表!$M$10*(V$2-給与表!$T$4+1))*W130))),IF($I130=給与表!$J$12,P130+給与表!$J$10*(V$2-給与表!$T$4+1),IF($I130=給与表!$K$12,P130+給与表!$K$10*(V$2-給与表!$T$4+1),IF($I130=給与表!$L$12,P130+給与表!$L$10*(V$2-給与表!$T$4+1),(P130/Q130+給与表!$M$10)*W130)))))))))</f>
        <v/>
      </c>
      <c r="W130" s="392"/>
      <c r="X130" s="357"/>
      <c r="Y130" s="357"/>
      <c r="Z130" s="357"/>
      <c r="AA130" s="227" t="str">
        <f t="shared" si="52"/>
        <v/>
      </c>
      <c r="AB130" s="224" t="str">
        <f>IF(給与表!$T$4&gt;AB$2,"",IF($H130&lt;AB$2,"",IF($E130&gt;AB$2,"",IF($E130=AB$2,IF($I130=給与表!$J$12,給与表!$J$13,IF($I130=給与表!$K$12,給与表!$K$13,IF($I130=給与表!$L$12,給与表!$L$13,給与表!$M$13*AC130))),IF($E130&lt;AB$2,IF(V130="",IF($I130=給与表!$J$12,SUMIFS(給与表!$P$13:$P$52,給与表!$B$13:$B$52,AB$2-$E130)+給与表!$J$10*(AB$2-給与表!$T$4+1),IF($I130=給与表!$K$12,SUMIFS(給与表!$Q$13:$Q$52,給与表!$B$13:$B$52,AB$2-$E130)+給与表!$K$10*(AB$2-給与表!$T$4+1),IF($I130=給与表!$L$12,SUMIFS(給与表!$R$13:$R$52,給与表!$B$13:$B$52,AB$2-$E130)+給与表!$L$10*(AB$2-給与表!$T$4+1),(SUMIFS(給与表!$S$13:$S$52,給与表!$B$13:$B$52,AB$2-$E130)+給与表!$M$10*(AB$2-給与表!$T$4+1))*AC130))),IF($I130=給与表!$J$12,V130+給与表!$J$10*(AB$2-給与表!$T$4+1),IF($I130=給与表!$K$12,V130+給与表!$K$10*(AB$2-給与表!$T$4+1),IF($I130=給与表!$L$12,V130+給与表!$L$10*(AB$2-給与表!$T$4+1),(V130/W130+給与表!$M$10)*AC130)))))))))</f>
        <v/>
      </c>
      <c r="AC130" s="392"/>
      <c r="AD130" s="357"/>
      <c r="AE130" s="357"/>
      <c r="AF130" s="357"/>
      <c r="AG130" s="227" t="str">
        <f t="shared" si="53"/>
        <v/>
      </c>
      <c r="AH130" s="224" t="str">
        <f>IF(給与表!$T$4&gt;AH$2,"",IF($H130&lt;AH$2,"",IF($E130&gt;AH$2,"",IF($E130=AH$2,IF($I130=給与表!$J$12,給与表!$J$13,IF($I130=給与表!$K$12,給与表!$K$13,IF($I130=給与表!$L$12,給与表!$L$13,給与表!$M$13*AI130))),IF($E130&lt;AH$2,IF(AB130="",IF($I130=給与表!$J$12,SUMIFS(給与表!$P$13:$P$52,給与表!$B$13:$B$52,AH$2-$E130)+給与表!$J$10*(AH$2-給与表!$T$4+1),IF($I130=給与表!$K$12,SUMIFS(給与表!$Q$13:$Q$52,給与表!$B$13:$B$52,AH$2-$E130)+給与表!$K$10*(AH$2-給与表!$T$4+1),IF($I130=給与表!$L$12,SUMIFS(給与表!$R$13:$R$52,給与表!$B$13:$B$52,AH$2-$E130)+給与表!$L$10*(AH$2-給与表!$T$4+1),(SUMIFS(給与表!$S$13:$S$52,給与表!$B$13:$B$52,AH$2-$E130)+給与表!$M$10*(AH$2-給与表!$T$4+1))*AI130))),IF($I130=給与表!$J$12,AB130+給与表!$J$10*(AH$2-給与表!$T$4+1),IF($I130=給与表!$K$12,AB130+給与表!$K$10*(AH$2-給与表!$T$4+1),IF($I130=給与表!$L$12,AB130+給与表!$L$10*(AH$2-給与表!$T$4+1),(AB130/AC130+給与表!$M$10)*AI130)))))))))</f>
        <v/>
      </c>
      <c r="AI130" s="392"/>
      <c r="AJ130" s="357"/>
      <c r="AK130" s="357"/>
      <c r="AL130" s="357"/>
      <c r="AM130" s="227" t="str">
        <f t="shared" si="54"/>
        <v/>
      </c>
      <c r="AN130" s="224" t="str">
        <f>IF(給与表!$T$4&gt;AN$2,"",IF($H130&lt;AN$2,"",IF($E130&gt;AN$2,"",IF($E130=AN$2,IF($I130=給与表!$J$12,給与表!$J$13,IF($I130=給与表!$K$12,給与表!$K$13,IF($I130=給与表!$L$12,給与表!$L$13,給与表!$M$13*AO130))),IF($E130&lt;AN$2,IF(AH130="",IF($I130=給与表!$J$12,SUMIFS(給与表!$P$13:$P$52,給与表!$B$13:$B$52,AN$2-$E130)+給与表!$J$10*(AN$2-給与表!$T$4+1),IF($I130=給与表!$K$12,SUMIFS(給与表!$Q$13:$Q$52,給与表!$B$13:$B$52,AN$2-$E130)+給与表!$K$10*(AN$2-給与表!$T$4+1),IF($I130=給与表!$L$12,SUMIFS(給与表!$R$13:$R$52,給与表!$B$13:$B$52,AN$2-$E130)+給与表!$L$10*(AN$2-給与表!$T$4+1),(SUMIFS(給与表!$S$13:$S$52,給与表!$B$13:$B$52,AN$2-$E130)+給与表!$M$10*(AN$2-給与表!$T$4+1))*AO130))),IF($I130=給与表!$J$12,AH130+給与表!$J$10*(AN$2-給与表!$T$4+1),IF($I130=給与表!$K$12,AH130+給与表!$K$10*(AN$2-給与表!$T$4+1),IF($I130=給与表!$L$12,AH130+給与表!$L$10*(AN$2-給与表!$T$4+1),(AH130/AI130+給与表!$M$10)*AO130)))))))))</f>
        <v/>
      </c>
      <c r="AO130" s="392"/>
      <c r="AP130" s="357"/>
      <c r="AQ130" s="357"/>
      <c r="AR130" s="357"/>
      <c r="AS130" s="227" t="str">
        <f t="shared" si="55"/>
        <v/>
      </c>
      <c r="AT130" s="224" t="str">
        <f>IF(給与表!$T$4&gt;AT$2,"",IF($H130&lt;AT$2,"",IF($E130&gt;AT$2,"",IF($E130=AT$2,IF($I130=給与表!$J$12,給与表!$J$13,IF($I130=給与表!$K$12,給与表!$K$13,IF($I130=給与表!$L$12,給与表!$L$13,給与表!$M$13*AU130))),IF($E130&lt;AT$2,IF(AN130="",IF($I130=給与表!$J$12,SUMIFS(給与表!$P$13:$P$52,給与表!$B$13:$B$52,AT$2-$E130)+給与表!$J$10*(AT$2-給与表!$T$4+1),IF($I130=給与表!$K$12,SUMIFS(給与表!$Q$13:$Q$52,給与表!$B$13:$B$52,AT$2-$E130)+給与表!$K$10*(AT$2-給与表!$T$4+1),IF($I130=給与表!$L$12,SUMIFS(給与表!$R$13:$R$52,給与表!$B$13:$B$52,AT$2-$E130)+給与表!$L$10*(AT$2-給与表!$T$4+1),(SUMIFS(給与表!$S$13:$S$52,給与表!$B$13:$B$52,AT$2-$E130)+給与表!$M$10*(AT$2-給与表!$T$4+1))*AU130))),IF($I130=給与表!$J$12,AN130+給与表!$J$10*(AT$2-給与表!$T$4+1),IF($I130=給与表!$K$12,AN130+給与表!$K$10*(AT$2-給与表!$T$4+1),IF($I130=給与表!$L$12,AN130+給与表!$L$10*(AT$2-給与表!$T$4+1),(AN130/AO130+給与表!$M$10)*AU130)))))))))</f>
        <v/>
      </c>
      <c r="AU130" s="392"/>
      <c r="AV130" s="357"/>
      <c r="AW130" s="357"/>
      <c r="AX130" s="357"/>
      <c r="AY130" s="227" t="str">
        <f t="shared" si="56"/>
        <v/>
      </c>
      <c r="AZ130" s="224" t="str">
        <f>IF(給与表!$T$4&gt;AZ$2,"",IF($H130&lt;AZ$2,"",IF($E130&gt;AZ$2,"",IF($E130=AZ$2,IF($I130=給与表!$J$12,給与表!$J$13,IF($I130=給与表!$K$12,給与表!$K$13,IF($I130=給与表!$L$12,給与表!$L$13,給与表!$M$13*BA130))),IF($E130&lt;AZ$2,IF(AT130="",IF($I130=給与表!$J$12,SUMIFS(給与表!$P$13:$P$52,給与表!$B$13:$B$52,AZ$2-$E130)+給与表!$J$10*(AZ$2-給与表!$T$4+1),IF($I130=給与表!$K$12,SUMIFS(給与表!$Q$13:$Q$52,給与表!$B$13:$B$52,AZ$2-$E130)+給与表!$K$10*(AZ$2-給与表!$T$4+1),IF($I130=給与表!$L$12,SUMIFS(給与表!$R$13:$R$52,給与表!$B$13:$B$52,AZ$2-$E130)+給与表!$L$10*(AZ$2-給与表!$T$4+1),(SUMIFS(給与表!$S$13:$S$52,給与表!$B$13:$B$52,AZ$2-$E130)+給与表!$M$10*(AZ$2-給与表!$T$4+1))*BA130))),IF($I130=給与表!$J$12,AT130+給与表!$J$10*(AZ$2-給与表!$T$4+1),IF($I130=給与表!$K$12,AT130+給与表!$K$10*(AZ$2-給与表!$T$4+1),IF($I130=給与表!$L$12,AT130+給与表!$L$10*(AZ$2-給与表!$T$4+1),(AT130/AU130+給与表!$M$10)*BA130)))))))))</f>
        <v/>
      </c>
      <c r="BA130" s="392"/>
      <c r="BB130" s="357"/>
      <c r="BC130" s="357"/>
      <c r="BD130" s="357"/>
      <c r="BE130" s="227" t="str">
        <f t="shared" si="57"/>
        <v/>
      </c>
      <c r="BF130" s="224" t="str">
        <f>IF(給与表!$T$4&gt;BF$2,"",IF($H130&lt;BF$2,"",IF($E130&gt;BF$2,"",IF($E130=BF$2,IF($I130=給与表!$J$12,給与表!$J$13,IF($I130=給与表!$K$12,給与表!$K$13,IF($I130=給与表!$L$12,給与表!$L$13,給与表!$M$13*BG130))),IF($E130&lt;BF$2,IF(AZ130="",IF($I130=給与表!$J$12,SUMIFS(給与表!$P$13:$P$52,給与表!$B$13:$B$52,BF$2-$E130)+給与表!$J$10*(BF$2-給与表!$T$4+1),IF($I130=給与表!$K$12,SUMIFS(給与表!$Q$13:$Q$52,給与表!$B$13:$B$52,BF$2-$E130)+給与表!$K$10*(BF$2-給与表!$T$4+1),IF($I130=給与表!$L$12,SUMIFS(給与表!$R$13:$R$52,給与表!$B$13:$B$52,BF$2-$E130)+給与表!$L$10*(BF$2-給与表!$T$4+1),(SUMIFS(給与表!$S$13:$S$52,給与表!$B$13:$B$52,BF$2-$E130)+給与表!$M$10*(BF$2-給与表!$T$4+1))*BG130))),IF($I130=給与表!$J$12,AZ130+給与表!$J$10*(BF$2-給与表!$T$4+1),IF($I130=給与表!$K$12,AZ130+給与表!$K$10*(BF$2-給与表!$T$4+1),IF($I130=給与表!$L$12,AZ130+給与表!$L$10*(BF$2-給与表!$T$4+1),(AZ130/BA130+給与表!$M$10)*BG130)))))))))</f>
        <v/>
      </c>
      <c r="BG130" s="392"/>
      <c r="BH130" s="357"/>
      <c r="BI130" s="357"/>
      <c r="BJ130" s="357"/>
      <c r="BK130" s="227" t="str">
        <f t="shared" si="58"/>
        <v/>
      </c>
      <c r="BL130" s="224" t="str">
        <f>IF(給与表!$T$4&gt;BL$2,"",IF($H130&lt;BL$2,"",IF($E130&gt;BL$2,"",IF($E130=BL$2,IF($I130=給与表!$J$12,給与表!$J$13,IF($I130=給与表!$K$12,給与表!$K$13,IF($I130=給与表!$L$12,給与表!$L$13,給与表!$M$13*BM130))),IF($E130&lt;BL$2,IF(BF130="",IF($I130=給与表!$J$12,SUMIFS(給与表!$P$13:$P$52,給与表!$B$13:$B$52,BL$2-$E130)+給与表!$J$10*(BL$2-給与表!$T$4+1),IF($I130=給与表!$K$12,SUMIFS(給与表!$Q$13:$Q$52,給与表!$B$13:$B$52,BL$2-$E130)+給与表!$K$10*(BL$2-給与表!$T$4+1),IF($I130=給与表!$L$12,SUMIFS(給与表!$R$13:$R$52,給与表!$B$13:$B$52,BL$2-$E130)+給与表!$L$10*(BL$2-給与表!$T$4+1),(SUMIFS(給与表!$S$13:$S$52,給与表!$B$13:$B$52,BL$2-$E130)+給与表!$M$10*(BL$2-給与表!$T$4+1))*BM130))),IF($I130=給与表!$J$12,BF130+給与表!$J$10*(BL$2-給与表!$T$4+1),IF($I130=給与表!$K$12,BF130+給与表!$K$10*(BL$2-給与表!$T$4+1),IF($I130=給与表!$L$12,BF130+給与表!$L$10*(BL$2-給与表!$T$4+1),(BF130/BG130+給与表!$M$10)*BM130)))))))))</f>
        <v/>
      </c>
      <c r="BM130" s="392"/>
      <c r="BN130" s="357"/>
      <c r="BO130" s="357"/>
      <c r="BP130" s="357"/>
      <c r="BQ130" s="227" t="str">
        <f t="shared" si="59"/>
        <v/>
      </c>
    </row>
    <row r="131" spans="1:69">
      <c r="A131" s="20">
        <f t="shared" ref="A131" si="83">A130+1</f>
        <v>126</v>
      </c>
      <c r="B131" s="359"/>
      <c r="C131" s="359"/>
      <c r="D131" s="359"/>
      <c r="E131" s="430" t="str">
        <f t="shared" si="47"/>
        <v/>
      </c>
      <c r="F131" s="359"/>
      <c r="G131" s="359"/>
      <c r="H131" s="430" t="str">
        <f t="shared" si="48"/>
        <v/>
      </c>
      <c r="I131" s="361"/>
      <c r="J131" s="224" t="str">
        <f>IF(給与表!$T$4&gt;J$2,"",IF($H131&lt;J$2,"",IF($E131&gt;J$2,"",IF($E131=J$2,IF($I131=給与表!$J$12,給与表!$J$13,IF($I131=給与表!$K$12,給与表!$K$13,IF($I131=給与表!$L$12,給与表!$L$13,給与表!$M$13*K131))),IF($E131&lt;J$2,IF($I131=給与表!$J$12,SUMIFS(給与表!$P$13:$P$52,給与表!$B$13:$B$52,J$2-$E131)+給与表!$J$10*(J$2-給与表!$T$4+1),IF($I131=給与表!$K$12,SUMIFS(給与表!$Q$13:$Q$52,給与表!$B$13:$B$52,J$2-$E131)+給与表!$K$10*(J$2-給与表!$T$4+1),IF($I131=給与表!$L$12,SUMIFS(給与表!$R$13:$R$52,給与表!$B$13:$B$52,J$2-$E131)+給与表!$L$10*(J$2-給与表!$T$4+1),(SUMIFS(給与表!$S$13:$S$52,給与表!$B$13:$B$52,J$2-$E131)+給与表!$M$10*(J$2-給与表!$T$4+1))*K131))))))))</f>
        <v/>
      </c>
      <c r="K131" s="392"/>
      <c r="L131" s="357"/>
      <c r="M131" s="357"/>
      <c r="N131" s="357"/>
      <c r="O131" s="227" t="str">
        <f t="shared" si="50"/>
        <v/>
      </c>
      <c r="P131" s="224" t="str">
        <f>IF(給与表!$T$4&gt;P$2,"",IF($H131&lt;P$2,"",IF($E131&gt;P$2,"",IF($E131=P$2,IF($I131=給与表!$J$12,給与表!$J$13,IF($I131=給与表!$K$12,給与表!$K$13,IF($I131=給与表!$L$12,給与表!$L$13,給与表!$M$13*Q131))),IF($E131&lt;P$2,IF(J131="",IF($I131=給与表!$J$12,SUMIFS(給与表!$P$13:$P$52,給与表!$B$13:$B$52,P$2-$E131)+給与表!$J$10*(P$2-給与表!$T$4+1),IF($I131=給与表!$K$12,SUMIFS(給与表!$Q$13:$Q$52,給与表!$B$13:$B$52,P$2-$E131)+給与表!$K$10*(P$2-給与表!$T$4+1),IF($I131=給与表!$L$12,SUMIFS(給与表!$R$13:$R$52,給与表!$B$13:$B$52,P$2-$E131)+給与表!$L$10*(P$2-給与表!$T$4+1),(SUMIFS(給与表!$S$13:$S$52,給与表!$B$13:$B$52,P$2-$E131)+給与表!$M$10*(P$2-給与表!$T$4+1))*Q131))),IF($I131=給与表!$J$12,J131+給与表!$J$10*(P$2-給与表!$T$4+1),IF($I131=給与表!$K$12,J131+給与表!$K$10*(P$2-給与表!$T$4+1),IF($I131=給与表!$L$12,J131+給与表!$L$10*(P$2-給与表!$T$4+1),(J131/K131+給与表!$M$10)*Q131)))))))))</f>
        <v/>
      </c>
      <c r="Q131" s="392"/>
      <c r="R131" s="357"/>
      <c r="S131" s="357"/>
      <c r="T131" s="357"/>
      <c r="U131" s="227" t="str">
        <f t="shared" si="51"/>
        <v/>
      </c>
      <c r="V131" s="224" t="str">
        <f>IF(給与表!$T$4&gt;V$2,"",IF($H131&lt;V$2,"",IF($E131&gt;V$2,"",IF($E131=V$2,IF($I131=給与表!$J$12,給与表!$J$13,IF($I131=給与表!$K$12,給与表!$K$13,IF($I131=給与表!$L$12,給与表!$L$13,給与表!$M$13*W131))),IF($E131&lt;V$2,IF(P131="",IF($I131=給与表!$J$12,SUMIFS(給与表!$P$13:$P$52,給与表!$B$13:$B$52,V$2-$E131)+給与表!$J$10*(V$2-給与表!$T$4+1),IF($I131=給与表!$K$12,SUMIFS(給与表!$Q$13:$Q$52,給与表!$B$13:$B$52,V$2-$E131)+給与表!$K$10*(V$2-給与表!$T$4+1),IF($I131=給与表!$L$12,SUMIFS(給与表!$R$13:$R$52,給与表!$B$13:$B$52,V$2-$E131)+給与表!$L$10*(V$2-給与表!$T$4+1),(SUMIFS(給与表!$S$13:$S$52,給与表!$B$13:$B$52,V$2-$E131)+給与表!$M$10*(V$2-給与表!$T$4+1))*W131))),IF($I131=給与表!$J$12,P131+給与表!$J$10*(V$2-給与表!$T$4+1),IF($I131=給与表!$K$12,P131+給与表!$K$10*(V$2-給与表!$T$4+1),IF($I131=給与表!$L$12,P131+給与表!$L$10*(V$2-給与表!$T$4+1),(P131/Q131+給与表!$M$10)*W131)))))))))</f>
        <v/>
      </c>
      <c r="W131" s="392"/>
      <c r="X131" s="357"/>
      <c r="Y131" s="357"/>
      <c r="Z131" s="357"/>
      <c r="AA131" s="227" t="str">
        <f t="shared" si="52"/>
        <v/>
      </c>
      <c r="AB131" s="224" t="str">
        <f>IF(給与表!$T$4&gt;AB$2,"",IF($H131&lt;AB$2,"",IF($E131&gt;AB$2,"",IF($E131=AB$2,IF($I131=給与表!$J$12,給与表!$J$13,IF($I131=給与表!$K$12,給与表!$K$13,IF($I131=給与表!$L$12,給与表!$L$13,給与表!$M$13*AC131))),IF($E131&lt;AB$2,IF(V131="",IF($I131=給与表!$J$12,SUMIFS(給与表!$P$13:$P$52,給与表!$B$13:$B$52,AB$2-$E131)+給与表!$J$10*(AB$2-給与表!$T$4+1),IF($I131=給与表!$K$12,SUMIFS(給与表!$Q$13:$Q$52,給与表!$B$13:$B$52,AB$2-$E131)+給与表!$K$10*(AB$2-給与表!$T$4+1),IF($I131=給与表!$L$12,SUMIFS(給与表!$R$13:$R$52,給与表!$B$13:$B$52,AB$2-$E131)+給与表!$L$10*(AB$2-給与表!$T$4+1),(SUMIFS(給与表!$S$13:$S$52,給与表!$B$13:$B$52,AB$2-$E131)+給与表!$M$10*(AB$2-給与表!$T$4+1))*AC131))),IF($I131=給与表!$J$12,V131+給与表!$J$10*(AB$2-給与表!$T$4+1),IF($I131=給与表!$K$12,V131+給与表!$K$10*(AB$2-給与表!$T$4+1),IF($I131=給与表!$L$12,V131+給与表!$L$10*(AB$2-給与表!$T$4+1),(V131/W131+給与表!$M$10)*AC131)))))))))</f>
        <v/>
      </c>
      <c r="AC131" s="392"/>
      <c r="AD131" s="357"/>
      <c r="AE131" s="357"/>
      <c r="AF131" s="357"/>
      <c r="AG131" s="227" t="str">
        <f t="shared" si="53"/>
        <v/>
      </c>
      <c r="AH131" s="224" t="str">
        <f>IF(給与表!$T$4&gt;AH$2,"",IF($H131&lt;AH$2,"",IF($E131&gt;AH$2,"",IF($E131=AH$2,IF($I131=給与表!$J$12,給与表!$J$13,IF($I131=給与表!$K$12,給与表!$K$13,IF($I131=給与表!$L$12,給与表!$L$13,給与表!$M$13*AI131))),IF($E131&lt;AH$2,IF(AB131="",IF($I131=給与表!$J$12,SUMIFS(給与表!$P$13:$P$52,給与表!$B$13:$B$52,AH$2-$E131)+給与表!$J$10*(AH$2-給与表!$T$4+1),IF($I131=給与表!$K$12,SUMIFS(給与表!$Q$13:$Q$52,給与表!$B$13:$B$52,AH$2-$E131)+給与表!$K$10*(AH$2-給与表!$T$4+1),IF($I131=給与表!$L$12,SUMIFS(給与表!$R$13:$R$52,給与表!$B$13:$B$52,AH$2-$E131)+給与表!$L$10*(AH$2-給与表!$T$4+1),(SUMIFS(給与表!$S$13:$S$52,給与表!$B$13:$B$52,AH$2-$E131)+給与表!$M$10*(AH$2-給与表!$T$4+1))*AI131))),IF($I131=給与表!$J$12,AB131+給与表!$J$10*(AH$2-給与表!$T$4+1),IF($I131=給与表!$K$12,AB131+給与表!$K$10*(AH$2-給与表!$T$4+1),IF($I131=給与表!$L$12,AB131+給与表!$L$10*(AH$2-給与表!$T$4+1),(AB131/AC131+給与表!$M$10)*AI131)))))))))</f>
        <v/>
      </c>
      <c r="AI131" s="392"/>
      <c r="AJ131" s="357"/>
      <c r="AK131" s="357"/>
      <c r="AL131" s="357"/>
      <c r="AM131" s="227" t="str">
        <f t="shared" si="54"/>
        <v/>
      </c>
      <c r="AN131" s="224" t="str">
        <f>IF(給与表!$T$4&gt;AN$2,"",IF($H131&lt;AN$2,"",IF($E131&gt;AN$2,"",IF($E131=AN$2,IF($I131=給与表!$J$12,給与表!$J$13,IF($I131=給与表!$K$12,給与表!$K$13,IF($I131=給与表!$L$12,給与表!$L$13,給与表!$M$13*AO131))),IF($E131&lt;AN$2,IF(AH131="",IF($I131=給与表!$J$12,SUMIFS(給与表!$P$13:$P$52,給与表!$B$13:$B$52,AN$2-$E131)+給与表!$J$10*(AN$2-給与表!$T$4+1),IF($I131=給与表!$K$12,SUMIFS(給与表!$Q$13:$Q$52,給与表!$B$13:$B$52,AN$2-$E131)+給与表!$K$10*(AN$2-給与表!$T$4+1),IF($I131=給与表!$L$12,SUMIFS(給与表!$R$13:$R$52,給与表!$B$13:$B$52,AN$2-$E131)+給与表!$L$10*(AN$2-給与表!$T$4+1),(SUMIFS(給与表!$S$13:$S$52,給与表!$B$13:$B$52,AN$2-$E131)+給与表!$M$10*(AN$2-給与表!$T$4+1))*AO131))),IF($I131=給与表!$J$12,AH131+給与表!$J$10*(AN$2-給与表!$T$4+1),IF($I131=給与表!$K$12,AH131+給与表!$K$10*(AN$2-給与表!$T$4+1),IF($I131=給与表!$L$12,AH131+給与表!$L$10*(AN$2-給与表!$T$4+1),(AH131/AI131+給与表!$M$10)*AO131)))))))))</f>
        <v/>
      </c>
      <c r="AO131" s="392"/>
      <c r="AP131" s="357"/>
      <c r="AQ131" s="357"/>
      <c r="AR131" s="357"/>
      <c r="AS131" s="227" t="str">
        <f t="shared" si="55"/>
        <v/>
      </c>
      <c r="AT131" s="224" t="str">
        <f>IF(給与表!$T$4&gt;AT$2,"",IF($H131&lt;AT$2,"",IF($E131&gt;AT$2,"",IF($E131=AT$2,IF($I131=給与表!$J$12,給与表!$J$13,IF($I131=給与表!$K$12,給与表!$K$13,IF($I131=給与表!$L$12,給与表!$L$13,給与表!$M$13*AU131))),IF($E131&lt;AT$2,IF(AN131="",IF($I131=給与表!$J$12,SUMIFS(給与表!$P$13:$P$52,給与表!$B$13:$B$52,AT$2-$E131)+給与表!$J$10*(AT$2-給与表!$T$4+1),IF($I131=給与表!$K$12,SUMIFS(給与表!$Q$13:$Q$52,給与表!$B$13:$B$52,AT$2-$E131)+給与表!$K$10*(AT$2-給与表!$T$4+1),IF($I131=給与表!$L$12,SUMIFS(給与表!$R$13:$R$52,給与表!$B$13:$B$52,AT$2-$E131)+給与表!$L$10*(AT$2-給与表!$T$4+1),(SUMIFS(給与表!$S$13:$S$52,給与表!$B$13:$B$52,AT$2-$E131)+給与表!$M$10*(AT$2-給与表!$T$4+1))*AU131))),IF($I131=給与表!$J$12,AN131+給与表!$J$10*(AT$2-給与表!$T$4+1),IF($I131=給与表!$K$12,AN131+給与表!$K$10*(AT$2-給与表!$T$4+1),IF($I131=給与表!$L$12,AN131+給与表!$L$10*(AT$2-給与表!$T$4+1),(AN131/AO131+給与表!$M$10)*AU131)))))))))</f>
        <v/>
      </c>
      <c r="AU131" s="392"/>
      <c r="AV131" s="357"/>
      <c r="AW131" s="357"/>
      <c r="AX131" s="357"/>
      <c r="AY131" s="227" t="str">
        <f t="shared" si="56"/>
        <v/>
      </c>
      <c r="AZ131" s="224" t="str">
        <f>IF(給与表!$T$4&gt;AZ$2,"",IF($H131&lt;AZ$2,"",IF($E131&gt;AZ$2,"",IF($E131=AZ$2,IF($I131=給与表!$J$12,給与表!$J$13,IF($I131=給与表!$K$12,給与表!$K$13,IF($I131=給与表!$L$12,給与表!$L$13,給与表!$M$13*BA131))),IF($E131&lt;AZ$2,IF(AT131="",IF($I131=給与表!$J$12,SUMIFS(給与表!$P$13:$P$52,給与表!$B$13:$B$52,AZ$2-$E131)+給与表!$J$10*(AZ$2-給与表!$T$4+1),IF($I131=給与表!$K$12,SUMIFS(給与表!$Q$13:$Q$52,給与表!$B$13:$B$52,AZ$2-$E131)+給与表!$K$10*(AZ$2-給与表!$T$4+1),IF($I131=給与表!$L$12,SUMIFS(給与表!$R$13:$R$52,給与表!$B$13:$B$52,AZ$2-$E131)+給与表!$L$10*(AZ$2-給与表!$T$4+1),(SUMIFS(給与表!$S$13:$S$52,給与表!$B$13:$B$52,AZ$2-$E131)+給与表!$M$10*(AZ$2-給与表!$T$4+1))*BA131))),IF($I131=給与表!$J$12,AT131+給与表!$J$10*(AZ$2-給与表!$T$4+1),IF($I131=給与表!$K$12,AT131+給与表!$K$10*(AZ$2-給与表!$T$4+1),IF($I131=給与表!$L$12,AT131+給与表!$L$10*(AZ$2-給与表!$T$4+1),(AT131/AU131+給与表!$M$10)*BA131)))))))))</f>
        <v/>
      </c>
      <c r="BA131" s="392"/>
      <c r="BB131" s="357"/>
      <c r="BC131" s="357"/>
      <c r="BD131" s="357"/>
      <c r="BE131" s="227" t="str">
        <f t="shared" si="57"/>
        <v/>
      </c>
      <c r="BF131" s="224" t="str">
        <f>IF(給与表!$T$4&gt;BF$2,"",IF($H131&lt;BF$2,"",IF($E131&gt;BF$2,"",IF($E131=BF$2,IF($I131=給与表!$J$12,給与表!$J$13,IF($I131=給与表!$K$12,給与表!$K$13,IF($I131=給与表!$L$12,給与表!$L$13,給与表!$M$13*BG131))),IF($E131&lt;BF$2,IF(AZ131="",IF($I131=給与表!$J$12,SUMIFS(給与表!$P$13:$P$52,給与表!$B$13:$B$52,BF$2-$E131)+給与表!$J$10*(BF$2-給与表!$T$4+1),IF($I131=給与表!$K$12,SUMIFS(給与表!$Q$13:$Q$52,給与表!$B$13:$B$52,BF$2-$E131)+給与表!$K$10*(BF$2-給与表!$T$4+1),IF($I131=給与表!$L$12,SUMIFS(給与表!$R$13:$R$52,給与表!$B$13:$B$52,BF$2-$E131)+給与表!$L$10*(BF$2-給与表!$T$4+1),(SUMIFS(給与表!$S$13:$S$52,給与表!$B$13:$B$52,BF$2-$E131)+給与表!$M$10*(BF$2-給与表!$T$4+1))*BG131))),IF($I131=給与表!$J$12,AZ131+給与表!$J$10*(BF$2-給与表!$T$4+1),IF($I131=給与表!$K$12,AZ131+給与表!$K$10*(BF$2-給与表!$T$4+1),IF($I131=給与表!$L$12,AZ131+給与表!$L$10*(BF$2-給与表!$T$4+1),(AZ131/BA131+給与表!$M$10)*BG131)))))))))</f>
        <v/>
      </c>
      <c r="BG131" s="392"/>
      <c r="BH131" s="357"/>
      <c r="BI131" s="357"/>
      <c r="BJ131" s="357"/>
      <c r="BK131" s="227" t="str">
        <f t="shared" si="58"/>
        <v/>
      </c>
      <c r="BL131" s="224" t="str">
        <f>IF(給与表!$T$4&gt;BL$2,"",IF($H131&lt;BL$2,"",IF($E131&gt;BL$2,"",IF($E131=BL$2,IF($I131=給与表!$J$12,給与表!$J$13,IF($I131=給与表!$K$12,給与表!$K$13,IF($I131=給与表!$L$12,給与表!$L$13,給与表!$M$13*BM131))),IF($E131&lt;BL$2,IF(BF131="",IF($I131=給与表!$J$12,SUMIFS(給与表!$P$13:$P$52,給与表!$B$13:$B$52,BL$2-$E131)+給与表!$J$10*(BL$2-給与表!$T$4+1),IF($I131=給与表!$K$12,SUMIFS(給与表!$Q$13:$Q$52,給与表!$B$13:$B$52,BL$2-$E131)+給与表!$K$10*(BL$2-給与表!$T$4+1),IF($I131=給与表!$L$12,SUMIFS(給与表!$R$13:$R$52,給与表!$B$13:$B$52,BL$2-$E131)+給与表!$L$10*(BL$2-給与表!$T$4+1),(SUMIFS(給与表!$S$13:$S$52,給与表!$B$13:$B$52,BL$2-$E131)+給与表!$M$10*(BL$2-給与表!$T$4+1))*BM131))),IF($I131=給与表!$J$12,BF131+給与表!$J$10*(BL$2-給与表!$T$4+1),IF($I131=給与表!$K$12,BF131+給与表!$K$10*(BL$2-給与表!$T$4+1),IF($I131=給与表!$L$12,BF131+給与表!$L$10*(BL$2-給与表!$T$4+1),(BF131/BG131+給与表!$M$10)*BM131)))))))))</f>
        <v/>
      </c>
      <c r="BM131" s="392"/>
      <c r="BN131" s="357"/>
      <c r="BO131" s="357"/>
      <c r="BP131" s="357"/>
      <c r="BQ131" s="227" t="str">
        <f t="shared" si="59"/>
        <v/>
      </c>
    </row>
    <row r="132" spans="1:69">
      <c r="A132" s="20">
        <f t="shared" ref="A132" si="84">A131+1</f>
        <v>127</v>
      </c>
      <c r="B132" s="359"/>
      <c r="C132" s="359"/>
      <c r="D132" s="359"/>
      <c r="E132" s="430" t="str">
        <f t="shared" si="47"/>
        <v/>
      </c>
      <c r="F132" s="359"/>
      <c r="G132" s="359"/>
      <c r="H132" s="430" t="str">
        <f t="shared" si="48"/>
        <v/>
      </c>
      <c r="I132" s="361"/>
      <c r="J132" s="224" t="str">
        <f>IF(給与表!$T$4&gt;J$2,"",IF($H132&lt;J$2,"",IF($E132&gt;J$2,"",IF($E132=J$2,IF($I132=給与表!$J$12,給与表!$J$13,IF($I132=給与表!$K$12,給与表!$K$13,IF($I132=給与表!$L$12,給与表!$L$13,給与表!$M$13*K132))),IF($E132&lt;J$2,IF($I132=給与表!$J$12,SUMIFS(給与表!$P$13:$P$52,給与表!$B$13:$B$52,J$2-$E132)+給与表!$J$10*(J$2-給与表!$T$4+1),IF($I132=給与表!$K$12,SUMIFS(給与表!$Q$13:$Q$52,給与表!$B$13:$B$52,J$2-$E132)+給与表!$K$10*(J$2-給与表!$T$4+1),IF($I132=給与表!$L$12,SUMIFS(給与表!$R$13:$R$52,給与表!$B$13:$B$52,J$2-$E132)+給与表!$L$10*(J$2-給与表!$T$4+1),(SUMIFS(給与表!$S$13:$S$52,給与表!$B$13:$B$52,J$2-$E132)+給与表!$M$10*(J$2-給与表!$T$4+1))*K132))))))))</f>
        <v/>
      </c>
      <c r="K132" s="392"/>
      <c r="L132" s="357"/>
      <c r="M132" s="357"/>
      <c r="N132" s="357"/>
      <c r="O132" s="227" t="str">
        <f t="shared" si="50"/>
        <v/>
      </c>
      <c r="P132" s="224" t="str">
        <f>IF(給与表!$T$4&gt;P$2,"",IF($H132&lt;P$2,"",IF($E132&gt;P$2,"",IF($E132=P$2,IF($I132=給与表!$J$12,給与表!$J$13,IF($I132=給与表!$K$12,給与表!$K$13,IF($I132=給与表!$L$12,給与表!$L$13,給与表!$M$13*Q132))),IF($E132&lt;P$2,IF(J132="",IF($I132=給与表!$J$12,SUMIFS(給与表!$P$13:$P$52,給与表!$B$13:$B$52,P$2-$E132)+給与表!$J$10*(P$2-給与表!$T$4+1),IF($I132=給与表!$K$12,SUMIFS(給与表!$Q$13:$Q$52,給与表!$B$13:$B$52,P$2-$E132)+給与表!$K$10*(P$2-給与表!$T$4+1),IF($I132=給与表!$L$12,SUMIFS(給与表!$R$13:$R$52,給与表!$B$13:$B$52,P$2-$E132)+給与表!$L$10*(P$2-給与表!$T$4+1),(SUMIFS(給与表!$S$13:$S$52,給与表!$B$13:$B$52,P$2-$E132)+給与表!$M$10*(P$2-給与表!$T$4+1))*Q132))),IF($I132=給与表!$J$12,J132+給与表!$J$10*(P$2-給与表!$T$4+1),IF($I132=給与表!$K$12,J132+給与表!$K$10*(P$2-給与表!$T$4+1),IF($I132=給与表!$L$12,J132+給与表!$L$10*(P$2-給与表!$T$4+1),(J132/K132+給与表!$M$10)*Q132)))))))))</f>
        <v/>
      </c>
      <c r="Q132" s="392"/>
      <c r="R132" s="357"/>
      <c r="S132" s="357"/>
      <c r="T132" s="357"/>
      <c r="U132" s="227" t="str">
        <f t="shared" si="51"/>
        <v/>
      </c>
      <c r="V132" s="224" t="str">
        <f>IF(給与表!$T$4&gt;V$2,"",IF($H132&lt;V$2,"",IF($E132&gt;V$2,"",IF($E132=V$2,IF($I132=給与表!$J$12,給与表!$J$13,IF($I132=給与表!$K$12,給与表!$K$13,IF($I132=給与表!$L$12,給与表!$L$13,給与表!$M$13*W132))),IF($E132&lt;V$2,IF(P132="",IF($I132=給与表!$J$12,SUMIFS(給与表!$P$13:$P$52,給与表!$B$13:$B$52,V$2-$E132)+給与表!$J$10*(V$2-給与表!$T$4+1),IF($I132=給与表!$K$12,SUMIFS(給与表!$Q$13:$Q$52,給与表!$B$13:$B$52,V$2-$E132)+給与表!$K$10*(V$2-給与表!$T$4+1),IF($I132=給与表!$L$12,SUMIFS(給与表!$R$13:$R$52,給与表!$B$13:$B$52,V$2-$E132)+給与表!$L$10*(V$2-給与表!$T$4+1),(SUMIFS(給与表!$S$13:$S$52,給与表!$B$13:$B$52,V$2-$E132)+給与表!$M$10*(V$2-給与表!$T$4+1))*W132))),IF($I132=給与表!$J$12,P132+給与表!$J$10*(V$2-給与表!$T$4+1),IF($I132=給与表!$K$12,P132+給与表!$K$10*(V$2-給与表!$T$4+1),IF($I132=給与表!$L$12,P132+給与表!$L$10*(V$2-給与表!$T$4+1),(P132/Q132+給与表!$M$10)*W132)))))))))</f>
        <v/>
      </c>
      <c r="W132" s="392"/>
      <c r="X132" s="357"/>
      <c r="Y132" s="357"/>
      <c r="Z132" s="357"/>
      <c r="AA132" s="227" t="str">
        <f t="shared" si="52"/>
        <v/>
      </c>
      <c r="AB132" s="224" t="str">
        <f>IF(給与表!$T$4&gt;AB$2,"",IF($H132&lt;AB$2,"",IF($E132&gt;AB$2,"",IF($E132=AB$2,IF($I132=給与表!$J$12,給与表!$J$13,IF($I132=給与表!$K$12,給与表!$K$13,IF($I132=給与表!$L$12,給与表!$L$13,給与表!$M$13*AC132))),IF($E132&lt;AB$2,IF(V132="",IF($I132=給与表!$J$12,SUMIFS(給与表!$P$13:$P$52,給与表!$B$13:$B$52,AB$2-$E132)+給与表!$J$10*(AB$2-給与表!$T$4+1),IF($I132=給与表!$K$12,SUMIFS(給与表!$Q$13:$Q$52,給与表!$B$13:$B$52,AB$2-$E132)+給与表!$K$10*(AB$2-給与表!$T$4+1),IF($I132=給与表!$L$12,SUMIFS(給与表!$R$13:$R$52,給与表!$B$13:$B$52,AB$2-$E132)+給与表!$L$10*(AB$2-給与表!$T$4+1),(SUMIFS(給与表!$S$13:$S$52,給与表!$B$13:$B$52,AB$2-$E132)+給与表!$M$10*(AB$2-給与表!$T$4+1))*AC132))),IF($I132=給与表!$J$12,V132+給与表!$J$10*(AB$2-給与表!$T$4+1),IF($I132=給与表!$K$12,V132+給与表!$K$10*(AB$2-給与表!$T$4+1),IF($I132=給与表!$L$12,V132+給与表!$L$10*(AB$2-給与表!$T$4+1),(V132/W132+給与表!$M$10)*AC132)))))))))</f>
        <v/>
      </c>
      <c r="AC132" s="392"/>
      <c r="AD132" s="357"/>
      <c r="AE132" s="357"/>
      <c r="AF132" s="357"/>
      <c r="AG132" s="227" t="str">
        <f t="shared" si="53"/>
        <v/>
      </c>
      <c r="AH132" s="224" t="str">
        <f>IF(給与表!$T$4&gt;AH$2,"",IF($H132&lt;AH$2,"",IF($E132&gt;AH$2,"",IF($E132=AH$2,IF($I132=給与表!$J$12,給与表!$J$13,IF($I132=給与表!$K$12,給与表!$K$13,IF($I132=給与表!$L$12,給与表!$L$13,給与表!$M$13*AI132))),IF($E132&lt;AH$2,IF(AB132="",IF($I132=給与表!$J$12,SUMIFS(給与表!$P$13:$P$52,給与表!$B$13:$B$52,AH$2-$E132)+給与表!$J$10*(AH$2-給与表!$T$4+1),IF($I132=給与表!$K$12,SUMIFS(給与表!$Q$13:$Q$52,給与表!$B$13:$B$52,AH$2-$E132)+給与表!$K$10*(AH$2-給与表!$T$4+1),IF($I132=給与表!$L$12,SUMIFS(給与表!$R$13:$R$52,給与表!$B$13:$B$52,AH$2-$E132)+給与表!$L$10*(AH$2-給与表!$T$4+1),(SUMIFS(給与表!$S$13:$S$52,給与表!$B$13:$B$52,AH$2-$E132)+給与表!$M$10*(AH$2-給与表!$T$4+1))*AI132))),IF($I132=給与表!$J$12,AB132+給与表!$J$10*(AH$2-給与表!$T$4+1),IF($I132=給与表!$K$12,AB132+給与表!$K$10*(AH$2-給与表!$T$4+1),IF($I132=給与表!$L$12,AB132+給与表!$L$10*(AH$2-給与表!$T$4+1),(AB132/AC132+給与表!$M$10)*AI132)))))))))</f>
        <v/>
      </c>
      <c r="AI132" s="392"/>
      <c r="AJ132" s="357"/>
      <c r="AK132" s="357"/>
      <c r="AL132" s="357"/>
      <c r="AM132" s="227" t="str">
        <f t="shared" si="54"/>
        <v/>
      </c>
      <c r="AN132" s="224" t="str">
        <f>IF(給与表!$T$4&gt;AN$2,"",IF($H132&lt;AN$2,"",IF($E132&gt;AN$2,"",IF($E132=AN$2,IF($I132=給与表!$J$12,給与表!$J$13,IF($I132=給与表!$K$12,給与表!$K$13,IF($I132=給与表!$L$12,給与表!$L$13,給与表!$M$13*AO132))),IF($E132&lt;AN$2,IF(AH132="",IF($I132=給与表!$J$12,SUMIFS(給与表!$P$13:$P$52,給与表!$B$13:$B$52,AN$2-$E132)+給与表!$J$10*(AN$2-給与表!$T$4+1),IF($I132=給与表!$K$12,SUMIFS(給与表!$Q$13:$Q$52,給与表!$B$13:$B$52,AN$2-$E132)+給与表!$K$10*(AN$2-給与表!$T$4+1),IF($I132=給与表!$L$12,SUMIFS(給与表!$R$13:$R$52,給与表!$B$13:$B$52,AN$2-$E132)+給与表!$L$10*(AN$2-給与表!$T$4+1),(SUMIFS(給与表!$S$13:$S$52,給与表!$B$13:$B$52,AN$2-$E132)+給与表!$M$10*(AN$2-給与表!$T$4+1))*AO132))),IF($I132=給与表!$J$12,AH132+給与表!$J$10*(AN$2-給与表!$T$4+1),IF($I132=給与表!$K$12,AH132+給与表!$K$10*(AN$2-給与表!$T$4+1),IF($I132=給与表!$L$12,AH132+給与表!$L$10*(AN$2-給与表!$T$4+1),(AH132/AI132+給与表!$M$10)*AO132)))))))))</f>
        <v/>
      </c>
      <c r="AO132" s="392"/>
      <c r="AP132" s="357"/>
      <c r="AQ132" s="357"/>
      <c r="AR132" s="357"/>
      <c r="AS132" s="227" t="str">
        <f t="shared" si="55"/>
        <v/>
      </c>
      <c r="AT132" s="224" t="str">
        <f>IF(給与表!$T$4&gt;AT$2,"",IF($H132&lt;AT$2,"",IF($E132&gt;AT$2,"",IF($E132=AT$2,IF($I132=給与表!$J$12,給与表!$J$13,IF($I132=給与表!$K$12,給与表!$K$13,IF($I132=給与表!$L$12,給与表!$L$13,給与表!$M$13*AU132))),IF($E132&lt;AT$2,IF(AN132="",IF($I132=給与表!$J$12,SUMIFS(給与表!$P$13:$P$52,給与表!$B$13:$B$52,AT$2-$E132)+給与表!$J$10*(AT$2-給与表!$T$4+1),IF($I132=給与表!$K$12,SUMIFS(給与表!$Q$13:$Q$52,給与表!$B$13:$B$52,AT$2-$E132)+給与表!$K$10*(AT$2-給与表!$T$4+1),IF($I132=給与表!$L$12,SUMIFS(給与表!$R$13:$R$52,給与表!$B$13:$B$52,AT$2-$E132)+給与表!$L$10*(AT$2-給与表!$T$4+1),(SUMIFS(給与表!$S$13:$S$52,給与表!$B$13:$B$52,AT$2-$E132)+給与表!$M$10*(AT$2-給与表!$T$4+1))*AU132))),IF($I132=給与表!$J$12,AN132+給与表!$J$10*(AT$2-給与表!$T$4+1),IF($I132=給与表!$K$12,AN132+給与表!$K$10*(AT$2-給与表!$T$4+1),IF($I132=給与表!$L$12,AN132+給与表!$L$10*(AT$2-給与表!$T$4+1),(AN132/AO132+給与表!$M$10)*AU132)))))))))</f>
        <v/>
      </c>
      <c r="AU132" s="392"/>
      <c r="AV132" s="357"/>
      <c r="AW132" s="357"/>
      <c r="AX132" s="357"/>
      <c r="AY132" s="227" t="str">
        <f t="shared" si="56"/>
        <v/>
      </c>
      <c r="AZ132" s="224" t="str">
        <f>IF(給与表!$T$4&gt;AZ$2,"",IF($H132&lt;AZ$2,"",IF($E132&gt;AZ$2,"",IF($E132=AZ$2,IF($I132=給与表!$J$12,給与表!$J$13,IF($I132=給与表!$K$12,給与表!$K$13,IF($I132=給与表!$L$12,給与表!$L$13,給与表!$M$13*BA132))),IF($E132&lt;AZ$2,IF(AT132="",IF($I132=給与表!$J$12,SUMIFS(給与表!$P$13:$P$52,給与表!$B$13:$B$52,AZ$2-$E132)+給与表!$J$10*(AZ$2-給与表!$T$4+1),IF($I132=給与表!$K$12,SUMIFS(給与表!$Q$13:$Q$52,給与表!$B$13:$B$52,AZ$2-$E132)+給与表!$K$10*(AZ$2-給与表!$T$4+1),IF($I132=給与表!$L$12,SUMIFS(給与表!$R$13:$R$52,給与表!$B$13:$B$52,AZ$2-$E132)+給与表!$L$10*(AZ$2-給与表!$T$4+1),(SUMIFS(給与表!$S$13:$S$52,給与表!$B$13:$B$52,AZ$2-$E132)+給与表!$M$10*(AZ$2-給与表!$T$4+1))*BA132))),IF($I132=給与表!$J$12,AT132+給与表!$J$10*(AZ$2-給与表!$T$4+1),IF($I132=給与表!$K$12,AT132+給与表!$K$10*(AZ$2-給与表!$T$4+1),IF($I132=給与表!$L$12,AT132+給与表!$L$10*(AZ$2-給与表!$T$4+1),(AT132/AU132+給与表!$M$10)*BA132)))))))))</f>
        <v/>
      </c>
      <c r="BA132" s="392"/>
      <c r="BB132" s="357"/>
      <c r="BC132" s="357"/>
      <c r="BD132" s="357"/>
      <c r="BE132" s="227" t="str">
        <f t="shared" si="57"/>
        <v/>
      </c>
      <c r="BF132" s="224" t="str">
        <f>IF(給与表!$T$4&gt;BF$2,"",IF($H132&lt;BF$2,"",IF($E132&gt;BF$2,"",IF($E132=BF$2,IF($I132=給与表!$J$12,給与表!$J$13,IF($I132=給与表!$K$12,給与表!$K$13,IF($I132=給与表!$L$12,給与表!$L$13,給与表!$M$13*BG132))),IF($E132&lt;BF$2,IF(AZ132="",IF($I132=給与表!$J$12,SUMIFS(給与表!$P$13:$P$52,給与表!$B$13:$B$52,BF$2-$E132)+給与表!$J$10*(BF$2-給与表!$T$4+1),IF($I132=給与表!$K$12,SUMIFS(給与表!$Q$13:$Q$52,給与表!$B$13:$B$52,BF$2-$E132)+給与表!$K$10*(BF$2-給与表!$T$4+1),IF($I132=給与表!$L$12,SUMIFS(給与表!$R$13:$R$52,給与表!$B$13:$B$52,BF$2-$E132)+給与表!$L$10*(BF$2-給与表!$T$4+1),(SUMIFS(給与表!$S$13:$S$52,給与表!$B$13:$B$52,BF$2-$E132)+給与表!$M$10*(BF$2-給与表!$T$4+1))*BG132))),IF($I132=給与表!$J$12,AZ132+給与表!$J$10*(BF$2-給与表!$T$4+1),IF($I132=給与表!$K$12,AZ132+給与表!$K$10*(BF$2-給与表!$T$4+1),IF($I132=給与表!$L$12,AZ132+給与表!$L$10*(BF$2-給与表!$T$4+1),(AZ132/BA132+給与表!$M$10)*BG132)))))))))</f>
        <v/>
      </c>
      <c r="BG132" s="392"/>
      <c r="BH132" s="357"/>
      <c r="BI132" s="357"/>
      <c r="BJ132" s="357"/>
      <c r="BK132" s="227" t="str">
        <f t="shared" si="58"/>
        <v/>
      </c>
      <c r="BL132" s="224" t="str">
        <f>IF(給与表!$T$4&gt;BL$2,"",IF($H132&lt;BL$2,"",IF($E132&gt;BL$2,"",IF($E132=BL$2,IF($I132=給与表!$J$12,給与表!$J$13,IF($I132=給与表!$K$12,給与表!$K$13,IF($I132=給与表!$L$12,給与表!$L$13,給与表!$M$13*BM132))),IF($E132&lt;BL$2,IF(BF132="",IF($I132=給与表!$J$12,SUMIFS(給与表!$P$13:$P$52,給与表!$B$13:$B$52,BL$2-$E132)+給与表!$J$10*(BL$2-給与表!$T$4+1),IF($I132=給与表!$K$12,SUMIFS(給与表!$Q$13:$Q$52,給与表!$B$13:$B$52,BL$2-$E132)+給与表!$K$10*(BL$2-給与表!$T$4+1),IF($I132=給与表!$L$12,SUMIFS(給与表!$R$13:$R$52,給与表!$B$13:$B$52,BL$2-$E132)+給与表!$L$10*(BL$2-給与表!$T$4+1),(SUMIFS(給与表!$S$13:$S$52,給与表!$B$13:$B$52,BL$2-$E132)+給与表!$M$10*(BL$2-給与表!$T$4+1))*BM132))),IF($I132=給与表!$J$12,BF132+給与表!$J$10*(BL$2-給与表!$T$4+1),IF($I132=給与表!$K$12,BF132+給与表!$K$10*(BL$2-給与表!$T$4+1),IF($I132=給与表!$L$12,BF132+給与表!$L$10*(BL$2-給与表!$T$4+1),(BF132/BG132+給与表!$M$10)*BM132)))))))))</f>
        <v/>
      </c>
      <c r="BM132" s="392"/>
      <c r="BN132" s="357"/>
      <c r="BO132" s="357"/>
      <c r="BP132" s="357"/>
      <c r="BQ132" s="227" t="str">
        <f t="shared" si="59"/>
        <v/>
      </c>
    </row>
    <row r="133" spans="1:69">
      <c r="A133" s="20">
        <f t="shared" ref="A133" si="85">A132+1</f>
        <v>128</v>
      </c>
      <c r="B133" s="359"/>
      <c r="C133" s="359"/>
      <c r="D133" s="359"/>
      <c r="E133" s="430" t="str">
        <f t="shared" si="47"/>
        <v/>
      </c>
      <c r="F133" s="359"/>
      <c r="G133" s="359"/>
      <c r="H133" s="430" t="str">
        <f t="shared" si="48"/>
        <v/>
      </c>
      <c r="I133" s="361"/>
      <c r="J133" s="224" t="str">
        <f>IF(給与表!$T$4&gt;J$2,"",IF($H133&lt;J$2,"",IF($E133&gt;J$2,"",IF($E133=J$2,IF($I133=給与表!$J$12,給与表!$J$13,IF($I133=給与表!$K$12,給与表!$K$13,IF($I133=給与表!$L$12,給与表!$L$13,給与表!$M$13*K133))),IF($E133&lt;J$2,IF($I133=給与表!$J$12,SUMIFS(給与表!$P$13:$P$52,給与表!$B$13:$B$52,J$2-$E133)+給与表!$J$10*(J$2-給与表!$T$4+1),IF($I133=給与表!$K$12,SUMIFS(給与表!$Q$13:$Q$52,給与表!$B$13:$B$52,J$2-$E133)+給与表!$K$10*(J$2-給与表!$T$4+1),IF($I133=給与表!$L$12,SUMIFS(給与表!$R$13:$R$52,給与表!$B$13:$B$52,J$2-$E133)+給与表!$L$10*(J$2-給与表!$T$4+1),(SUMIFS(給与表!$S$13:$S$52,給与表!$B$13:$B$52,J$2-$E133)+給与表!$M$10*(J$2-給与表!$T$4+1))*K133))))))))</f>
        <v/>
      </c>
      <c r="K133" s="392"/>
      <c r="L133" s="357"/>
      <c r="M133" s="357"/>
      <c r="N133" s="357"/>
      <c r="O133" s="227" t="str">
        <f t="shared" si="50"/>
        <v/>
      </c>
      <c r="P133" s="224" t="str">
        <f>IF(給与表!$T$4&gt;P$2,"",IF($H133&lt;P$2,"",IF($E133&gt;P$2,"",IF($E133=P$2,IF($I133=給与表!$J$12,給与表!$J$13,IF($I133=給与表!$K$12,給与表!$K$13,IF($I133=給与表!$L$12,給与表!$L$13,給与表!$M$13*Q133))),IF($E133&lt;P$2,IF(J133="",IF($I133=給与表!$J$12,SUMIFS(給与表!$P$13:$P$52,給与表!$B$13:$B$52,P$2-$E133)+給与表!$J$10*(P$2-給与表!$T$4+1),IF($I133=給与表!$K$12,SUMIFS(給与表!$Q$13:$Q$52,給与表!$B$13:$B$52,P$2-$E133)+給与表!$K$10*(P$2-給与表!$T$4+1),IF($I133=給与表!$L$12,SUMIFS(給与表!$R$13:$R$52,給与表!$B$13:$B$52,P$2-$E133)+給与表!$L$10*(P$2-給与表!$T$4+1),(SUMIFS(給与表!$S$13:$S$52,給与表!$B$13:$B$52,P$2-$E133)+給与表!$M$10*(P$2-給与表!$T$4+1))*Q133))),IF($I133=給与表!$J$12,J133+給与表!$J$10*(P$2-給与表!$T$4+1),IF($I133=給与表!$K$12,J133+給与表!$K$10*(P$2-給与表!$T$4+1),IF($I133=給与表!$L$12,J133+給与表!$L$10*(P$2-給与表!$T$4+1),(J133/K133+給与表!$M$10)*Q133)))))))))</f>
        <v/>
      </c>
      <c r="Q133" s="392"/>
      <c r="R133" s="357"/>
      <c r="S133" s="357"/>
      <c r="T133" s="357"/>
      <c r="U133" s="227" t="str">
        <f t="shared" si="51"/>
        <v/>
      </c>
      <c r="V133" s="224" t="str">
        <f>IF(給与表!$T$4&gt;V$2,"",IF($H133&lt;V$2,"",IF($E133&gt;V$2,"",IF($E133=V$2,IF($I133=給与表!$J$12,給与表!$J$13,IF($I133=給与表!$K$12,給与表!$K$13,IF($I133=給与表!$L$12,給与表!$L$13,給与表!$M$13*W133))),IF($E133&lt;V$2,IF(P133="",IF($I133=給与表!$J$12,SUMIFS(給与表!$P$13:$P$52,給与表!$B$13:$B$52,V$2-$E133)+給与表!$J$10*(V$2-給与表!$T$4+1),IF($I133=給与表!$K$12,SUMIFS(給与表!$Q$13:$Q$52,給与表!$B$13:$B$52,V$2-$E133)+給与表!$K$10*(V$2-給与表!$T$4+1),IF($I133=給与表!$L$12,SUMIFS(給与表!$R$13:$R$52,給与表!$B$13:$B$52,V$2-$E133)+給与表!$L$10*(V$2-給与表!$T$4+1),(SUMIFS(給与表!$S$13:$S$52,給与表!$B$13:$B$52,V$2-$E133)+給与表!$M$10*(V$2-給与表!$T$4+1))*W133))),IF($I133=給与表!$J$12,P133+給与表!$J$10*(V$2-給与表!$T$4+1),IF($I133=給与表!$K$12,P133+給与表!$K$10*(V$2-給与表!$T$4+1),IF($I133=給与表!$L$12,P133+給与表!$L$10*(V$2-給与表!$T$4+1),(P133/Q133+給与表!$M$10)*W133)))))))))</f>
        <v/>
      </c>
      <c r="W133" s="392"/>
      <c r="X133" s="357"/>
      <c r="Y133" s="357"/>
      <c r="Z133" s="357"/>
      <c r="AA133" s="227" t="str">
        <f t="shared" si="52"/>
        <v/>
      </c>
      <c r="AB133" s="224" t="str">
        <f>IF(給与表!$T$4&gt;AB$2,"",IF($H133&lt;AB$2,"",IF($E133&gt;AB$2,"",IF($E133=AB$2,IF($I133=給与表!$J$12,給与表!$J$13,IF($I133=給与表!$K$12,給与表!$K$13,IF($I133=給与表!$L$12,給与表!$L$13,給与表!$M$13*AC133))),IF($E133&lt;AB$2,IF(V133="",IF($I133=給与表!$J$12,SUMIFS(給与表!$P$13:$P$52,給与表!$B$13:$B$52,AB$2-$E133)+給与表!$J$10*(AB$2-給与表!$T$4+1),IF($I133=給与表!$K$12,SUMIFS(給与表!$Q$13:$Q$52,給与表!$B$13:$B$52,AB$2-$E133)+給与表!$K$10*(AB$2-給与表!$T$4+1),IF($I133=給与表!$L$12,SUMIFS(給与表!$R$13:$R$52,給与表!$B$13:$B$52,AB$2-$E133)+給与表!$L$10*(AB$2-給与表!$T$4+1),(SUMIFS(給与表!$S$13:$S$52,給与表!$B$13:$B$52,AB$2-$E133)+給与表!$M$10*(AB$2-給与表!$T$4+1))*AC133))),IF($I133=給与表!$J$12,V133+給与表!$J$10*(AB$2-給与表!$T$4+1),IF($I133=給与表!$K$12,V133+給与表!$K$10*(AB$2-給与表!$T$4+1),IF($I133=給与表!$L$12,V133+給与表!$L$10*(AB$2-給与表!$T$4+1),(V133/W133+給与表!$M$10)*AC133)))))))))</f>
        <v/>
      </c>
      <c r="AC133" s="392"/>
      <c r="AD133" s="357"/>
      <c r="AE133" s="357"/>
      <c r="AF133" s="357"/>
      <c r="AG133" s="227" t="str">
        <f t="shared" si="53"/>
        <v/>
      </c>
      <c r="AH133" s="224" t="str">
        <f>IF(給与表!$T$4&gt;AH$2,"",IF($H133&lt;AH$2,"",IF($E133&gt;AH$2,"",IF($E133=AH$2,IF($I133=給与表!$J$12,給与表!$J$13,IF($I133=給与表!$K$12,給与表!$K$13,IF($I133=給与表!$L$12,給与表!$L$13,給与表!$M$13*AI133))),IF($E133&lt;AH$2,IF(AB133="",IF($I133=給与表!$J$12,SUMIFS(給与表!$P$13:$P$52,給与表!$B$13:$B$52,AH$2-$E133)+給与表!$J$10*(AH$2-給与表!$T$4+1),IF($I133=給与表!$K$12,SUMIFS(給与表!$Q$13:$Q$52,給与表!$B$13:$B$52,AH$2-$E133)+給与表!$K$10*(AH$2-給与表!$T$4+1),IF($I133=給与表!$L$12,SUMIFS(給与表!$R$13:$R$52,給与表!$B$13:$B$52,AH$2-$E133)+給与表!$L$10*(AH$2-給与表!$T$4+1),(SUMIFS(給与表!$S$13:$S$52,給与表!$B$13:$B$52,AH$2-$E133)+給与表!$M$10*(AH$2-給与表!$T$4+1))*AI133))),IF($I133=給与表!$J$12,AB133+給与表!$J$10*(AH$2-給与表!$T$4+1),IF($I133=給与表!$K$12,AB133+給与表!$K$10*(AH$2-給与表!$T$4+1),IF($I133=給与表!$L$12,AB133+給与表!$L$10*(AH$2-給与表!$T$4+1),(AB133/AC133+給与表!$M$10)*AI133)))))))))</f>
        <v/>
      </c>
      <c r="AI133" s="392"/>
      <c r="AJ133" s="357"/>
      <c r="AK133" s="357"/>
      <c r="AL133" s="357"/>
      <c r="AM133" s="227" t="str">
        <f t="shared" si="54"/>
        <v/>
      </c>
      <c r="AN133" s="224" t="str">
        <f>IF(給与表!$T$4&gt;AN$2,"",IF($H133&lt;AN$2,"",IF($E133&gt;AN$2,"",IF($E133=AN$2,IF($I133=給与表!$J$12,給与表!$J$13,IF($I133=給与表!$K$12,給与表!$K$13,IF($I133=給与表!$L$12,給与表!$L$13,給与表!$M$13*AO133))),IF($E133&lt;AN$2,IF(AH133="",IF($I133=給与表!$J$12,SUMIFS(給与表!$P$13:$P$52,給与表!$B$13:$B$52,AN$2-$E133)+給与表!$J$10*(AN$2-給与表!$T$4+1),IF($I133=給与表!$K$12,SUMIFS(給与表!$Q$13:$Q$52,給与表!$B$13:$B$52,AN$2-$E133)+給与表!$K$10*(AN$2-給与表!$T$4+1),IF($I133=給与表!$L$12,SUMIFS(給与表!$R$13:$R$52,給与表!$B$13:$B$52,AN$2-$E133)+給与表!$L$10*(AN$2-給与表!$T$4+1),(SUMIFS(給与表!$S$13:$S$52,給与表!$B$13:$B$52,AN$2-$E133)+給与表!$M$10*(AN$2-給与表!$T$4+1))*AO133))),IF($I133=給与表!$J$12,AH133+給与表!$J$10*(AN$2-給与表!$T$4+1),IF($I133=給与表!$K$12,AH133+給与表!$K$10*(AN$2-給与表!$T$4+1),IF($I133=給与表!$L$12,AH133+給与表!$L$10*(AN$2-給与表!$T$4+1),(AH133/AI133+給与表!$M$10)*AO133)))))))))</f>
        <v/>
      </c>
      <c r="AO133" s="392"/>
      <c r="AP133" s="357"/>
      <c r="AQ133" s="357"/>
      <c r="AR133" s="357"/>
      <c r="AS133" s="227" t="str">
        <f t="shared" si="55"/>
        <v/>
      </c>
      <c r="AT133" s="224" t="str">
        <f>IF(給与表!$T$4&gt;AT$2,"",IF($H133&lt;AT$2,"",IF($E133&gt;AT$2,"",IF($E133=AT$2,IF($I133=給与表!$J$12,給与表!$J$13,IF($I133=給与表!$K$12,給与表!$K$13,IF($I133=給与表!$L$12,給与表!$L$13,給与表!$M$13*AU133))),IF($E133&lt;AT$2,IF(AN133="",IF($I133=給与表!$J$12,SUMIFS(給与表!$P$13:$P$52,給与表!$B$13:$B$52,AT$2-$E133)+給与表!$J$10*(AT$2-給与表!$T$4+1),IF($I133=給与表!$K$12,SUMIFS(給与表!$Q$13:$Q$52,給与表!$B$13:$B$52,AT$2-$E133)+給与表!$K$10*(AT$2-給与表!$T$4+1),IF($I133=給与表!$L$12,SUMIFS(給与表!$R$13:$R$52,給与表!$B$13:$B$52,AT$2-$E133)+給与表!$L$10*(AT$2-給与表!$T$4+1),(SUMIFS(給与表!$S$13:$S$52,給与表!$B$13:$B$52,AT$2-$E133)+給与表!$M$10*(AT$2-給与表!$T$4+1))*AU133))),IF($I133=給与表!$J$12,AN133+給与表!$J$10*(AT$2-給与表!$T$4+1),IF($I133=給与表!$K$12,AN133+給与表!$K$10*(AT$2-給与表!$T$4+1),IF($I133=給与表!$L$12,AN133+給与表!$L$10*(AT$2-給与表!$T$4+1),(AN133/AO133+給与表!$M$10)*AU133)))))))))</f>
        <v/>
      </c>
      <c r="AU133" s="392"/>
      <c r="AV133" s="357"/>
      <c r="AW133" s="357"/>
      <c r="AX133" s="357"/>
      <c r="AY133" s="227" t="str">
        <f t="shared" si="56"/>
        <v/>
      </c>
      <c r="AZ133" s="224" t="str">
        <f>IF(給与表!$T$4&gt;AZ$2,"",IF($H133&lt;AZ$2,"",IF($E133&gt;AZ$2,"",IF($E133=AZ$2,IF($I133=給与表!$J$12,給与表!$J$13,IF($I133=給与表!$K$12,給与表!$K$13,IF($I133=給与表!$L$12,給与表!$L$13,給与表!$M$13*BA133))),IF($E133&lt;AZ$2,IF(AT133="",IF($I133=給与表!$J$12,SUMIFS(給与表!$P$13:$P$52,給与表!$B$13:$B$52,AZ$2-$E133)+給与表!$J$10*(AZ$2-給与表!$T$4+1),IF($I133=給与表!$K$12,SUMIFS(給与表!$Q$13:$Q$52,給与表!$B$13:$B$52,AZ$2-$E133)+給与表!$K$10*(AZ$2-給与表!$T$4+1),IF($I133=給与表!$L$12,SUMIFS(給与表!$R$13:$R$52,給与表!$B$13:$B$52,AZ$2-$E133)+給与表!$L$10*(AZ$2-給与表!$T$4+1),(SUMIFS(給与表!$S$13:$S$52,給与表!$B$13:$B$52,AZ$2-$E133)+給与表!$M$10*(AZ$2-給与表!$T$4+1))*BA133))),IF($I133=給与表!$J$12,AT133+給与表!$J$10*(AZ$2-給与表!$T$4+1),IF($I133=給与表!$K$12,AT133+給与表!$K$10*(AZ$2-給与表!$T$4+1),IF($I133=給与表!$L$12,AT133+給与表!$L$10*(AZ$2-給与表!$T$4+1),(AT133/AU133+給与表!$M$10)*BA133)))))))))</f>
        <v/>
      </c>
      <c r="BA133" s="392"/>
      <c r="BB133" s="357"/>
      <c r="BC133" s="357"/>
      <c r="BD133" s="357"/>
      <c r="BE133" s="227" t="str">
        <f t="shared" si="57"/>
        <v/>
      </c>
      <c r="BF133" s="224" t="str">
        <f>IF(給与表!$T$4&gt;BF$2,"",IF($H133&lt;BF$2,"",IF($E133&gt;BF$2,"",IF($E133=BF$2,IF($I133=給与表!$J$12,給与表!$J$13,IF($I133=給与表!$K$12,給与表!$K$13,IF($I133=給与表!$L$12,給与表!$L$13,給与表!$M$13*BG133))),IF($E133&lt;BF$2,IF(AZ133="",IF($I133=給与表!$J$12,SUMIFS(給与表!$P$13:$P$52,給与表!$B$13:$B$52,BF$2-$E133)+給与表!$J$10*(BF$2-給与表!$T$4+1),IF($I133=給与表!$K$12,SUMIFS(給与表!$Q$13:$Q$52,給与表!$B$13:$B$52,BF$2-$E133)+給与表!$K$10*(BF$2-給与表!$T$4+1),IF($I133=給与表!$L$12,SUMIFS(給与表!$R$13:$R$52,給与表!$B$13:$B$52,BF$2-$E133)+給与表!$L$10*(BF$2-給与表!$T$4+1),(SUMIFS(給与表!$S$13:$S$52,給与表!$B$13:$B$52,BF$2-$E133)+給与表!$M$10*(BF$2-給与表!$T$4+1))*BG133))),IF($I133=給与表!$J$12,AZ133+給与表!$J$10*(BF$2-給与表!$T$4+1),IF($I133=給与表!$K$12,AZ133+給与表!$K$10*(BF$2-給与表!$T$4+1),IF($I133=給与表!$L$12,AZ133+給与表!$L$10*(BF$2-給与表!$T$4+1),(AZ133/BA133+給与表!$M$10)*BG133)))))))))</f>
        <v/>
      </c>
      <c r="BG133" s="392"/>
      <c r="BH133" s="357"/>
      <c r="BI133" s="357"/>
      <c r="BJ133" s="357"/>
      <c r="BK133" s="227" t="str">
        <f t="shared" si="58"/>
        <v/>
      </c>
      <c r="BL133" s="224" t="str">
        <f>IF(給与表!$T$4&gt;BL$2,"",IF($H133&lt;BL$2,"",IF($E133&gt;BL$2,"",IF($E133=BL$2,IF($I133=給与表!$J$12,給与表!$J$13,IF($I133=給与表!$K$12,給与表!$K$13,IF($I133=給与表!$L$12,給与表!$L$13,給与表!$M$13*BM133))),IF($E133&lt;BL$2,IF(BF133="",IF($I133=給与表!$J$12,SUMIFS(給与表!$P$13:$P$52,給与表!$B$13:$B$52,BL$2-$E133)+給与表!$J$10*(BL$2-給与表!$T$4+1),IF($I133=給与表!$K$12,SUMIFS(給与表!$Q$13:$Q$52,給与表!$B$13:$B$52,BL$2-$E133)+給与表!$K$10*(BL$2-給与表!$T$4+1),IF($I133=給与表!$L$12,SUMIFS(給与表!$R$13:$R$52,給与表!$B$13:$B$52,BL$2-$E133)+給与表!$L$10*(BL$2-給与表!$T$4+1),(SUMIFS(給与表!$S$13:$S$52,給与表!$B$13:$B$52,BL$2-$E133)+給与表!$M$10*(BL$2-給与表!$T$4+1))*BM133))),IF($I133=給与表!$J$12,BF133+給与表!$J$10*(BL$2-給与表!$T$4+1),IF($I133=給与表!$K$12,BF133+給与表!$K$10*(BL$2-給与表!$T$4+1),IF($I133=給与表!$L$12,BF133+給与表!$L$10*(BL$2-給与表!$T$4+1),(BF133/BG133+給与表!$M$10)*BM133)))))))))</f>
        <v/>
      </c>
      <c r="BM133" s="392"/>
      <c r="BN133" s="357"/>
      <c r="BO133" s="357"/>
      <c r="BP133" s="357"/>
      <c r="BQ133" s="227" t="str">
        <f t="shared" si="59"/>
        <v/>
      </c>
    </row>
    <row r="134" spans="1:69">
      <c r="A134" s="20">
        <f t="shared" ref="A134" si="86">A133+1</f>
        <v>129</v>
      </c>
      <c r="B134" s="359"/>
      <c r="C134" s="359"/>
      <c r="D134" s="359"/>
      <c r="E134" s="430" t="str">
        <f t="shared" si="47"/>
        <v/>
      </c>
      <c r="F134" s="359"/>
      <c r="G134" s="359"/>
      <c r="H134" s="430" t="str">
        <f t="shared" si="48"/>
        <v/>
      </c>
      <c r="I134" s="361"/>
      <c r="J134" s="224" t="str">
        <f>IF(給与表!$T$4&gt;J$2,"",IF($H134&lt;J$2,"",IF($E134&gt;J$2,"",IF($E134=J$2,IF($I134=給与表!$J$12,給与表!$J$13,IF($I134=給与表!$K$12,給与表!$K$13,IF($I134=給与表!$L$12,給与表!$L$13,給与表!$M$13*K134))),IF($E134&lt;J$2,IF($I134=給与表!$J$12,SUMIFS(給与表!$P$13:$P$52,給与表!$B$13:$B$52,J$2-$E134)+給与表!$J$10*(J$2-給与表!$T$4+1),IF($I134=給与表!$K$12,SUMIFS(給与表!$Q$13:$Q$52,給与表!$B$13:$B$52,J$2-$E134)+給与表!$K$10*(J$2-給与表!$T$4+1),IF($I134=給与表!$L$12,SUMIFS(給与表!$R$13:$R$52,給与表!$B$13:$B$52,J$2-$E134)+給与表!$L$10*(J$2-給与表!$T$4+1),(SUMIFS(給与表!$S$13:$S$52,給与表!$B$13:$B$52,J$2-$E134)+給与表!$M$10*(J$2-給与表!$T$4+1))*K134))))))))</f>
        <v/>
      </c>
      <c r="K134" s="392"/>
      <c r="L134" s="357"/>
      <c r="M134" s="357"/>
      <c r="N134" s="357"/>
      <c r="O134" s="227" t="str">
        <f t="shared" si="50"/>
        <v/>
      </c>
      <c r="P134" s="224" t="str">
        <f>IF(給与表!$T$4&gt;P$2,"",IF($H134&lt;P$2,"",IF($E134&gt;P$2,"",IF($E134=P$2,IF($I134=給与表!$J$12,給与表!$J$13,IF($I134=給与表!$K$12,給与表!$K$13,IF($I134=給与表!$L$12,給与表!$L$13,給与表!$M$13*Q134))),IF($E134&lt;P$2,IF(J134="",IF($I134=給与表!$J$12,SUMIFS(給与表!$P$13:$P$52,給与表!$B$13:$B$52,P$2-$E134)+給与表!$J$10*(P$2-給与表!$T$4+1),IF($I134=給与表!$K$12,SUMIFS(給与表!$Q$13:$Q$52,給与表!$B$13:$B$52,P$2-$E134)+給与表!$K$10*(P$2-給与表!$T$4+1),IF($I134=給与表!$L$12,SUMIFS(給与表!$R$13:$R$52,給与表!$B$13:$B$52,P$2-$E134)+給与表!$L$10*(P$2-給与表!$T$4+1),(SUMIFS(給与表!$S$13:$S$52,給与表!$B$13:$B$52,P$2-$E134)+給与表!$M$10*(P$2-給与表!$T$4+1))*Q134))),IF($I134=給与表!$J$12,J134+給与表!$J$10*(P$2-給与表!$T$4+1),IF($I134=給与表!$K$12,J134+給与表!$K$10*(P$2-給与表!$T$4+1),IF($I134=給与表!$L$12,J134+給与表!$L$10*(P$2-給与表!$T$4+1),(J134/K134+給与表!$M$10)*Q134)))))))))</f>
        <v/>
      </c>
      <c r="Q134" s="392"/>
      <c r="R134" s="357"/>
      <c r="S134" s="357"/>
      <c r="T134" s="357"/>
      <c r="U134" s="227" t="str">
        <f t="shared" si="51"/>
        <v/>
      </c>
      <c r="V134" s="224" t="str">
        <f>IF(給与表!$T$4&gt;V$2,"",IF($H134&lt;V$2,"",IF($E134&gt;V$2,"",IF($E134=V$2,IF($I134=給与表!$J$12,給与表!$J$13,IF($I134=給与表!$K$12,給与表!$K$13,IF($I134=給与表!$L$12,給与表!$L$13,給与表!$M$13*W134))),IF($E134&lt;V$2,IF(P134="",IF($I134=給与表!$J$12,SUMIFS(給与表!$P$13:$P$52,給与表!$B$13:$B$52,V$2-$E134)+給与表!$J$10*(V$2-給与表!$T$4+1),IF($I134=給与表!$K$12,SUMIFS(給与表!$Q$13:$Q$52,給与表!$B$13:$B$52,V$2-$E134)+給与表!$K$10*(V$2-給与表!$T$4+1),IF($I134=給与表!$L$12,SUMIFS(給与表!$R$13:$R$52,給与表!$B$13:$B$52,V$2-$E134)+給与表!$L$10*(V$2-給与表!$T$4+1),(SUMIFS(給与表!$S$13:$S$52,給与表!$B$13:$B$52,V$2-$E134)+給与表!$M$10*(V$2-給与表!$T$4+1))*W134))),IF($I134=給与表!$J$12,P134+給与表!$J$10*(V$2-給与表!$T$4+1),IF($I134=給与表!$K$12,P134+給与表!$K$10*(V$2-給与表!$T$4+1),IF($I134=給与表!$L$12,P134+給与表!$L$10*(V$2-給与表!$T$4+1),(P134/Q134+給与表!$M$10)*W134)))))))))</f>
        <v/>
      </c>
      <c r="W134" s="392"/>
      <c r="X134" s="357"/>
      <c r="Y134" s="357"/>
      <c r="Z134" s="357"/>
      <c r="AA134" s="227" t="str">
        <f t="shared" si="52"/>
        <v/>
      </c>
      <c r="AB134" s="224" t="str">
        <f>IF(給与表!$T$4&gt;AB$2,"",IF($H134&lt;AB$2,"",IF($E134&gt;AB$2,"",IF($E134=AB$2,IF($I134=給与表!$J$12,給与表!$J$13,IF($I134=給与表!$K$12,給与表!$K$13,IF($I134=給与表!$L$12,給与表!$L$13,給与表!$M$13*AC134))),IF($E134&lt;AB$2,IF(V134="",IF($I134=給与表!$J$12,SUMIFS(給与表!$P$13:$P$52,給与表!$B$13:$B$52,AB$2-$E134)+給与表!$J$10*(AB$2-給与表!$T$4+1),IF($I134=給与表!$K$12,SUMIFS(給与表!$Q$13:$Q$52,給与表!$B$13:$B$52,AB$2-$E134)+給与表!$K$10*(AB$2-給与表!$T$4+1),IF($I134=給与表!$L$12,SUMIFS(給与表!$R$13:$R$52,給与表!$B$13:$B$52,AB$2-$E134)+給与表!$L$10*(AB$2-給与表!$T$4+1),(SUMIFS(給与表!$S$13:$S$52,給与表!$B$13:$B$52,AB$2-$E134)+給与表!$M$10*(AB$2-給与表!$T$4+1))*AC134))),IF($I134=給与表!$J$12,V134+給与表!$J$10*(AB$2-給与表!$T$4+1),IF($I134=給与表!$K$12,V134+給与表!$K$10*(AB$2-給与表!$T$4+1),IF($I134=給与表!$L$12,V134+給与表!$L$10*(AB$2-給与表!$T$4+1),(V134/W134+給与表!$M$10)*AC134)))))))))</f>
        <v/>
      </c>
      <c r="AC134" s="392"/>
      <c r="AD134" s="357"/>
      <c r="AE134" s="357"/>
      <c r="AF134" s="357"/>
      <c r="AG134" s="227" t="str">
        <f t="shared" si="53"/>
        <v/>
      </c>
      <c r="AH134" s="224" t="str">
        <f>IF(給与表!$T$4&gt;AH$2,"",IF($H134&lt;AH$2,"",IF($E134&gt;AH$2,"",IF($E134=AH$2,IF($I134=給与表!$J$12,給与表!$J$13,IF($I134=給与表!$K$12,給与表!$K$13,IF($I134=給与表!$L$12,給与表!$L$13,給与表!$M$13*AI134))),IF($E134&lt;AH$2,IF(AB134="",IF($I134=給与表!$J$12,SUMIFS(給与表!$P$13:$P$52,給与表!$B$13:$B$52,AH$2-$E134)+給与表!$J$10*(AH$2-給与表!$T$4+1),IF($I134=給与表!$K$12,SUMIFS(給与表!$Q$13:$Q$52,給与表!$B$13:$B$52,AH$2-$E134)+給与表!$K$10*(AH$2-給与表!$T$4+1),IF($I134=給与表!$L$12,SUMIFS(給与表!$R$13:$R$52,給与表!$B$13:$B$52,AH$2-$E134)+給与表!$L$10*(AH$2-給与表!$T$4+1),(SUMIFS(給与表!$S$13:$S$52,給与表!$B$13:$B$52,AH$2-$E134)+給与表!$M$10*(AH$2-給与表!$T$4+1))*AI134))),IF($I134=給与表!$J$12,AB134+給与表!$J$10*(AH$2-給与表!$T$4+1),IF($I134=給与表!$K$12,AB134+給与表!$K$10*(AH$2-給与表!$T$4+1),IF($I134=給与表!$L$12,AB134+給与表!$L$10*(AH$2-給与表!$T$4+1),(AB134/AC134+給与表!$M$10)*AI134)))))))))</f>
        <v/>
      </c>
      <c r="AI134" s="392"/>
      <c r="AJ134" s="357"/>
      <c r="AK134" s="357"/>
      <c r="AL134" s="357"/>
      <c r="AM134" s="227" t="str">
        <f t="shared" si="54"/>
        <v/>
      </c>
      <c r="AN134" s="224" t="str">
        <f>IF(給与表!$T$4&gt;AN$2,"",IF($H134&lt;AN$2,"",IF($E134&gt;AN$2,"",IF($E134=AN$2,IF($I134=給与表!$J$12,給与表!$J$13,IF($I134=給与表!$K$12,給与表!$K$13,IF($I134=給与表!$L$12,給与表!$L$13,給与表!$M$13*AO134))),IF($E134&lt;AN$2,IF(AH134="",IF($I134=給与表!$J$12,SUMIFS(給与表!$P$13:$P$52,給与表!$B$13:$B$52,AN$2-$E134)+給与表!$J$10*(AN$2-給与表!$T$4+1),IF($I134=給与表!$K$12,SUMIFS(給与表!$Q$13:$Q$52,給与表!$B$13:$B$52,AN$2-$E134)+給与表!$K$10*(AN$2-給与表!$T$4+1),IF($I134=給与表!$L$12,SUMIFS(給与表!$R$13:$R$52,給与表!$B$13:$B$52,AN$2-$E134)+給与表!$L$10*(AN$2-給与表!$T$4+1),(SUMIFS(給与表!$S$13:$S$52,給与表!$B$13:$B$52,AN$2-$E134)+給与表!$M$10*(AN$2-給与表!$T$4+1))*AO134))),IF($I134=給与表!$J$12,AH134+給与表!$J$10*(AN$2-給与表!$T$4+1),IF($I134=給与表!$K$12,AH134+給与表!$K$10*(AN$2-給与表!$T$4+1),IF($I134=給与表!$L$12,AH134+給与表!$L$10*(AN$2-給与表!$T$4+1),(AH134/AI134+給与表!$M$10)*AO134)))))))))</f>
        <v/>
      </c>
      <c r="AO134" s="392"/>
      <c r="AP134" s="357"/>
      <c r="AQ134" s="357"/>
      <c r="AR134" s="357"/>
      <c r="AS134" s="227" t="str">
        <f t="shared" si="55"/>
        <v/>
      </c>
      <c r="AT134" s="224" t="str">
        <f>IF(給与表!$T$4&gt;AT$2,"",IF($H134&lt;AT$2,"",IF($E134&gt;AT$2,"",IF($E134=AT$2,IF($I134=給与表!$J$12,給与表!$J$13,IF($I134=給与表!$K$12,給与表!$K$13,IF($I134=給与表!$L$12,給与表!$L$13,給与表!$M$13*AU134))),IF($E134&lt;AT$2,IF(AN134="",IF($I134=給与表!$J$12,SUMIFS(給与表!$P$13:$P$52,給与表!$B$13:$B$52,AT$2-$E134)+給与表!$J$10*(AT$2-給与表!$T$4+1),IF($I134=給与表!$K$12,SUMIFS(給与表!$Q$13:$Q$52,給与表!$B$13:$B$52,AT$2-$E134)+給与表!$K$10*(AT$2-給与表!$T$4+1),IF($I134=給与表!$L$12,SUMIFS(給与表!$R$13:$R$52,給与表!$B$13:$B$52,AT$2-$E134)+給与表!$L$10*(AT$2-給与表!$T$4+1),(SUMIFS(給与表!$S$13:$S$52,給与表!$B$13:$B$52,AT$2-$E134)+給与表!$M$10*(AT$2-給与表!$T$4+1))*AU134))),IF($I134=給与表!$J$12,AN134+給与表!$J$10*(AT$2-給与表!$T$4+1),IF($I134=給与表!$K$12,AN134+給与表!$K$10*(AT$2-給与表!$T$4+1),IF($I134=給与表!$L$12,AN134+給与表!$L$10*(AT$2-給与表!$T$4+1),(AN134/AO134+給与表!$M$10)*AU134)))))))))</f>
        <v/>
      </c>
      <c r="AU134" s="392"/>
      <c r="AV134" s="357"/>
      <c r="AW134" s="357"/>
      <c r="AX134" s="357"/>
      <c r="AY134" s="227" t="str">
        <f t="shared" si="56"/>
        <v/>
      </c>
      <c r="AZ134" s="224" t="str">
        <f>IF(給与表!$T$4&gt;AZ$2,"",IF($H134&lt;AZ$2,"",IF($E134&gt;AZ$2,"",IF($E134=AZ$2,IF($I134=給与表!$J$12,給与表!$J$13,IF($I134=給与表!$K$12,給与表!$K$13,IF($I134=給与表!$L$12,給与表!$L$13,給与表!$M$13*BA134))),IF($E134&lt;AZ$2,IF(AT134="",IF($I134=給与表!$J$12,SUMIFS(給与表!$P$13:$P$52,給与表!$B$13:$B$52,AZ$2-$E134)+給与表!$J$10*(AZ$2-給与表!$T$4+1),IF($I134=給与表!$K$12,SUMIFS(給与表!$Q$13:$Q$52,給与表!$B$13:$B$52,AZ$2-$E134)+給与表!$K$10*(AZ$2-給与表!$T$4+1),IF($I134=給与表!$L$12,SUMIFS(給与表!$R$13:$R$52,給与表!$B$13:$B$52,AZ$2-$E134)+給与表!$L$10*(AZ$2-給与表!$T$4+1),(SUMIFS(給与表!$S$13:$S$52,給与表!$B$13:$B$52,AZ$2-$E134)+給与表!$M$10*(AZ$2-給与表!$T$4+1))*BA134))),IF($I134=給与表!$J$12,AT134+給与表!$J$10*(AZ$2-給与表!$T$4+1),IF($I134=給与表!$K$12,AT134+給与表!$K$10*(AZ$2-給与表!$T$4+1),IF($I134=給与表!$L$12,AT134+給与表!$L$10*(AZ$2-給与表!$T$4+1),(AT134/AU134+給与表!$M$10)*BA134)))))))))</f>
        <v/>
      </c>
      <c r="BA134" s="392"/>
      <c r="BB134" s="357"/>
      <c r="BC134" s="357"/>
      <c r="BD134" s="357"/>
      <c r="BE134" s="227" t="str">
        <f t="shared" si="57"/>
        <v/>
      </c>
      <c r="BF134" s="224" t="str">
        <f>IF(給与表!$T$4&gt;BF$2,"",IF($H134&lt;BF$2,"",IF($E134&gt;BF$2,"",IF($E134=BF$2,IF($I134=給与表!$J$12,給与表!$J$13,IF($I134=給与表!$K$12,給与表!$K$13,IF($I134=給与表!$L$12,給与表!$L$13,給与表!$M$13*BG134))),IF($E134&lt;BF$2,IF(AZ134="",IF($I134=給与表!$J$12,SUMIFS(給与表!$P$13:$P$52,給与表!$B$13:$B$52,BF$2-$E134)+給与表!$J$10*(BF$2-給与表!$T$4+1),IF($I134=給与表!$K$12,SUMIFS(給与表!$Q$13:$Q$52,給与表!$B$13:$B$52,BF$2-$E134)+給与表!$K$10*(BF$2-給与表!$T$4+1),IF($I134=給与表!$L$12,SUMIFS(給与表!$R$13:$R$52,給与表!$B$13:$B$52,BF$2-$E134)+給与表!$L$10*(BF$2-給与表!$T$4+1),(SUMIFS(給与表!$S$13:$S$52,給与表!$B$13:$B$52,BF$2-$E134)+給与表!$M$10*(BF$2-給与表!$T$4+1))*BG134))),IF($I134=給与表!$J$12,AZ134+給与表!$J$10*(BF$2-給与表!$T$4+1),IF($I134=給与表!$K$12,AZ134+給与表!$K$10*(BF$2-給与表!$T$4+1),IF($I134=給与表!$L$12,AZ134+給与表!$L$10*(BF$2-給与表!$T$4+1),(AZ134/BA134+給与表!$M$10)*BG134)))))))))</f>
        <v/>
      </c>
      <c r="BG134" s="392"/>
      <c r="BH134" s="357"/>
      <c r="BI134" s="357"/>
      <c r="BJ134" s="357"/>
      <c r="BK134" s="227" t="str">
        <f t="shared" si="58"/>
        <v/>
      </c>
      <c r="BL134" s="224" t="str">
        <f>IF(給与表!$T$4&gt;BL$2,"",IF($H134&lt;BL$2,"",IF($E134&gt;BL$2,"",IF($E134=BL$2,IF($I134=給与表!$J$12,給与表!$J$13,IF($I134=給与表!$K$12,給与表!$K$13,IF($I134=給与表!$L$12,給与表!$L$13,給与表!$M$13*BM134))),IF($E134&lt;BL$2,IF(BF134="",IF($I134=給与表!$J$12,SUMIFS(給与表!$P$13:$P$52,給与表!$B$13:$B$52,BL$2-$E134)+給与表!$J$10*(BL$2-給与表!$T$4+1),IF($I134=給与表!$K$12,SUMIFS(給与表!$Q$13:$Q$52,給与表!$B$13:$B$52,BL$2-$E134)+給与表!$K$10*(BL$2-給与表!$T$4+1),IF($I134=給与表!$L$12,SUMIFS(給与表!$R$13:$R$52,給与表!$B$13:$B$52,BL$2-$E134)+給与表!$L$10*(BL$2-給与表!$T$4+1),(SUMIFS(給与表!$S$13:$S$52,給与表!$B$13:$B$52,BL$2-$E134)+給与表!$M$10*(BL$2-給与表!$T$4+1))*BM134))),IF($I134=給与表!$J$12,BF134+給与表!$J$10*(BL$2-給与表!$T$4+1),IF($I134=給与表!$K$12,BF134+給与表!$K$10*(BL$2-給与表!$T$4+1),IF($I134=給与表!$L$12,BF134+給与表!$L$10*(BL$2-給与表!$T$4+1),(BF134/BG134+給与表!$M$10)*BM134)))))))))</f>
        <v/>
      </c>
      <c r="BM134" s="392"/>
      <c r="BN134" s="357"/>
      <c r="BO134" s="357"/>
      <c r="BP134" s="357"/>
      <c r="BQ134" s="227" t="str">
        <f t="shared" si="59"/>
        <v/>
      </c>
    </row>
    <row r="135" spans="1:69">
      <c r="A135" s="20">
        <f t="shared" ref="A135" si="87">A134+1</f>
        <v>130</v>
      </c>
      <c r="B135" s="359"/>
      <c r="C135" s="359"/>
      <c r="D135" s="359"/>
      <c r="E135" s="430" t="str">
        <f t="shared" si="47"/>
        <v/>
      </c>
      <c r="F135" s="359"/>
      <c r="G135" s="359"/>
      <c r="H135" s="430" t="str">
        <f t="shared" si="48"/>
        <v/>
      </c>
      <c r="I135" s="361"/>
      <c r="J135" s="224" t="str">
        <f>IF(給与表!$T$4&gt;J$2,"",IF($H135&lt;J$2,"",IF($E135&gt;J$2,"",IF($E135=J$2,IF($I135=給与表!$J$12,給与表!$J$13,IF($I135=給与表!$K$12,給与表!$K$13,IF($I135=給与表!$L$12,給与表!$L$13,給与表!$M$13*K135))),IF($E135&lt;J$2,IF($I135=給与表!$J$12,SUMIFS(給与表!$P$13:$P$52,給与表!$B$13:$B$52,J$2-$E135)+給与表!$J$10*(J$2-給与表!$T$4+1),IF($I135=給与表!$K$12,SUMIFS(給与表!$Q$13:$Q$52,給与表!$B$13:$B$52,J$2-$E135)+給与表!$K$10*(J$2-給与表!$T$4+1),IF($I135=給与表!$L$12,SUMIFS(給与表!$R$13:$R$52,給与表!$B$13:$B$52,J$2-$E135)+給与表!$L$10*(J$2-給与表!$T$4+1),(SUMIFS(給与表!$S$13:$S$52,給与表!$B$13:$B$52,J$2-$E135)+給与表!$M$10*(J$2-給与表!$T$4+1))*K135))))))))</f>
        <v/>
      </c>
      <c r="K135" s="392"/>
      <c r="L135" s="357"/>
      <c r="M135" s="357"/>
      <c r="N135" s="357"/>
      <c r="O135" s="227" t="str">
        <f t="shared" si="50"/>
        <v/>
      </c>
      <c r="P135" s="224" t="str">
        <f>IF(給与表!$T$4&gt;P$2,"",IF($H135&lt;P$2,"",IF($E135&gt;P$2,"",IF($E135=P$2,IF($I135=給与表!$J$12,給与表!$J$13,IF($I135=給与表!$K$12,給与表!$K$13,IF($I135=給与表!$L$12,給与表!$L$13,給与表!$M$13*Q135))),IF($E135&lt;P$2,IF(J135="",IF($I135=給与表!$J$12,SUMIFS(給与表!$P$13:$P$52,給与表!$B$13:$B$52,P$2-$E135)+給与表!$J$10*(P$2-給与表!$T$4+1),IF($I135=給与表!$K$12,SUMIFS(給与表!$Q$13:$Q$52,給与表!$B$13:$B$52,P$2-$E135)+給与表!$K$10*(P$2-給与表!$T$4+1),IF($I135=給与表!$L$12,SUMIFS(給与表!$R$13:$R$52,給与表!$B$13:$B$52,P$2-$E135)+給与表!$L$10*(P$2-給与表!$T$4+1),(SUMIFS(給与表!$S$13:$S$52,給与表!$B$13:$B$52,P$2-$E135)+給与表!$M$10*(P$2-給与表!$T$4+1))*Q135))),IF($I135=給与表!$J$12,J135+給与表!$J$10*(P$2-給与表!$T$4+1),IF($I135=給与表!$K$12,J135+給与表!$K$10*(P$2-給与表!$T$4+1),IF($I135=給与表!$L$12,J135+給与表!$L$10*(P$2-給与表!$T$4+1),(J135/K135+給与表!$M$10)*Q135)))))))))</f>
        <v/>
      </c>
      <c r="Q135" s="392"/>
      <c r="R135" s="357"/>
      <c r="S135" s="357"/>
      <c r="T135" s="357"/>
      <c r="U135" s="227" t="str">
        <f t="shared" si="51"/>
        <v/>
      </c>
      <c r="V135" s="224" t="str">
        <f>IF(給与表!$T$4&gt;V$2,"",IF($H135&lt;V$2,"",IF($E135&gt;V$2,"",IF($E135=V$2,IF($I135=給与表!$J$12,給与表!$J$13,IF($I135=給与表!$K$12,給与表!$K$13,IF($I135=給与表!$L$12,給与表!$L$13,給与表!$M$13*W135))),IF($E135&lt;V$2,IF(P135="",IF($I135=給与表!$J$12,SUMIFS(給与表!$P$13:$P$52,給与表!$B$13:$B$52,V$2-$E135)+給与表!$J$10*(V$2-給与表!$T$4+1),IF($I135=給与表!$K$12,SUMIFS(給与表!$Q$13:$Q$52,給与表!$B$13:$B$52,V$2-$E135)+給与表!$K$10*(V$2-給与表!$T$4+1),IF($I135=給与表!$L$12,SUMIFS(給与表!$R$13:$R$52,給与表!$B$13:$B$52,V$2-$E135)+給与表!$L$10*(V$2-給与表!$T$4+1),(SUMIFS(給与表!$S$13:$S$52,給与表!$B$13:$B$52,V$2-$E135)+給与表!$M$10*(V$2-給与表!$T$4+1))*W135))),IF($I135=給与表!$J$12,P135+給与表!$J$10*(V$2-給与表!$T$4+1),IF($I135=給与表!$K$12,P135+給与表!$K$10*(V$2-給与表!$T$4+1),IF($I135=給与表!$L$12,P135+給与表!$L$10*(V$2-給与表!$T$4+1),(P135/Q135+給与表!$M$10)*W135)))))))))</f>
        <v/>
      </c>
      <c r="W135" s="392"/>
      <c r="X135" s="357"/>
      <c r="Y135" s="357"/>
      <c r="Z135" s="357"/>
      <c r="AA135" s="227" t="str">
        <f t="shared" si="52"/>
        <v/>
      </c>
      <c r="AB135" s="224" t="str">
        <f>IF(給与表!$T$4&gt;AB$2,"",IF($H135&lt;AB$2,"",IF($E135&gt;AB$2,"",IF($E135=AB$2,IF($I135=給与表!$J$12,給与表!$J$13,IF($I135=給与表!$K$12,給与表!$K$13,IF($I135=給与表!$L$12,給与表!$L$13,給与表!$M$13*AC135))),IF($E135&lt;AB$2,IF(V135="",IF($I135=給与表!$J$12,SUMIFS(給与表!$P$13:$P$52,給与表!$B$13:$B$52,AB$2-$E135)+給与表!$J$10*(AB$2-給与表!$T$4+1),IF($I135=給与表!$K$12,SUMIFS(給与表!$Q$13:$Q$52,給与表!$B$13:$B$52,AB$2-$E135)+給与表!$K$10*(AB$2-給与表!$T$4+1),IF($I135=給与表!$L$12,SUMIFS(給与表!$R$13:$R$52,給与表!$B$13:$B$52,AB$2-$E135)+給与表!$L$10*(AB$2-給与表!$T$4+1),(SUMIFS(給与表!$S$13:$S$52,給与表!$B$13:$B$52,AB$2-$E135)+給与表!$M$10*(AB$2-給与表!$T$4+1))*AC135))),IF($I135=給与表!$J$12,V135+給与表!$J$10*(AB$2-給与表!$T$4+1),IF($I135=給与表!$K$12,V135+給与表!$K$10*(AB$2-給与表!$T$4+1),IF($I135=給与表!$L$12,V135+給与表!$L$10*(AB$2-給与表!$T$4+1),(V135/W135+給与表!$M$10)*AC135)))))))))</f>
        <v/>
      </c>
      <c r="AC135" s="392"/>
      <c r="AD135" s="357"/>
      <c r="AE135" s="357"/>
      <c r="AF135" s="357"/>
      <c r="AG135" s="227" t="str">
        <f t="shared" si="53"/>
        <v/>
      </c>
      <c r="AH135" s="224" t="str">
        <f>IF(給与表!$T$4&gt;AH$2,"",IF($H135&lt;AH$2,"",IF($E135&gt;AH$2,"",IF($E135=AH$2,IF($I135=給与表!$J$12,給与表!$J$13,IF($I135=給与表!$K$12,給与表!$K$13,IF($I135=給与表!$L$12,給与表!$L$13,給与表!$M$13*AI135))),IF($E135&lt;AH$2,IF(AB135="",IF($I135=給与表!$J$12,SUMIFS(給与表!$P$13:$P$52,給与表!$B$13:$B$52,AH$2-$E135)+給与表!$J$10*(AH$2-給与表!$T$4+1),IF($I135=給与表!$K$12,SUMIFS(給与表!$Q$13:$Q$52,給与表!$B$13:$B$52,AH$2-$E135)+給与表!$K$10*(AH$2-給与表!$T$4+1),IF($I135=給与表!$L$12,SUMIFS(給与表!$R$13:$R$52,給与表!$B$13:$B$52,AH$2-$E135)+給与表!$L$10*(AH$2-給与表!$T$4+1),(SUMIFS(給与表!$S$13:$S$52,給与表!$B$13:$B$52,AH$2-$E135)+給与表!$M$10*(AH$2-給与表!$T$4+1))*AI135))),IF($I135=給与表!$J$12,AB135+給与表!$J$10*(AH$2-給与表!$T$4+1),IF($I135=給与表!$K$12,AB135+給与表!$K$10*(AH$2-給与表!$T$4+1),IF($I135=給与表!$L$12,AB135+給与表!$L$10*(AH$2-給与表!$T$4+1),(AB135/AC135+給与表!$M$10)*AI135)))))))))</f>
        <v/>
      </c>
      <c r="AI135" s="392"/>
      <c r="AJ135" s="357"/>
      <c r="AK135" s="357"/>
      <c r="AL135" s="357"/>
      <c r="AM135" s="227" t="str">
        <f t="shared" si="54"/>
        <v/>
      </c>
      <c r="AN135" s="224" t="str">
        <f>IF(給与表!$T$4&gt;AN$2,"",IF($H135&lt;AN$2,"",IF($E135&gt;AN$2,"",IF($E135=AN$2,IF($I135=給与表!$J$12,給与表!$J$13,IF($I135=給与表!$K$12,給与表!$K$13,IF($I135=給与表!$L$12,給与表!$L$13,給与表!$M$13*AO135))),IF($E135&lt;AN$2,IF(AH135="",IF($I135=給与表!$J$12,SUMIFS(給与表!$P$13:$P$52,給与表!$B$13:$B$52,AN$2-$E135)+給与表!$J$10*(AN$2-給与表!$T$4+1),IF($I135=給与表!$K$12,SUMIFS(給与表!$Q$13:$Q$52,給与表!$B$13:$B$52,AN$2-$E135)+給与表!$K$10*(AN$2-給与表!$T$4+1),IF($I135=給与表!$L$12,SUMIFS(給与表!$R$13:$R$52,給与表!$B$13:$B$52,AN$2-$E135)+給与表!$L$10*(AN$2-給与表!$T$4+1),(SUMIFS(給与表!$S$13:$S$52,給与表!$B$13:$B$52,AN$2-$E135)+給与表!$M$10*(AN$2-給与表!$T$4+1))*AO135))),IF($I135=給与表!$J$12,AH135+給与表!$J$10*(AN$2-給与表!$T$4+1),IF($I135=給与表!$K$12,AH135+給与表!$K$10*(AN$2-給与表!$T$4+1),IF($I135=給与表!$L$12,AH135+給与表!$L$10*(AN$2-給与表!$T$4+1),(AH135/AI135+給与表!$M$10)*AO135)))))))))</f>
        <v/>
      </c>
      <c r="AO135" s="392"/>
      <c r="AP135" s="357"/>
      <c r="AQ135" s="357"/>
      <c r="AR135" s="357"/>
      <c r="AS135" s="227" t="str">
        <f t="shared" si="55"/>
        <v/>
      </c>
      <c r="AT135" s="224" t="str">
        <f>IF(給与表!$T$4&gt;AT$2,"",IF($H135&lt;AT$2,"",IF($E135&gt;AT$2,"",IF($E135=AT$2,IF($I135=給与表!$J$12,給与表!$J$13,IF($I135=給与表!$K$12,給与表!$K$13,IF($I135=給与表!$L$12,給与表!$L$13,給与表!$M$13*AU135))),IF($E135&lt;AT$2,IF(AN135="",IF($I135=給与表!$J$12,SUMIFS(給与表!$P$13:$P$52,給与表!$B$13:$B$52,AT$2-$E135)+給与表!$J$10*(AT$2-給与表!$T$4+1),IF($I135=給与表!$K$12,SUMIFS(給与表!$Q$13:$Q$52,給与表!$B$13:$B$52,AT$2-$E135)+給与表!$K$10*(AT$2-給与表!$T$4+1),IF($I135=給与表!$L$12,SUMIFS(給与表!$R$13:$R$52,給与表!$B$13:$B$52,AT$2-$E135)+給与表!$L$10*(AT$2-給与表!$T$4+1),(SUMIFS(給与表!$S$13:$S$52,給与表!$B$13:$B$52,AT$2-$E135)+給与表!$M$10*(AT$2-給与表!$T$4+1))*AU135))),IF($I135=給与表!$J$12,AN135+給与表!$J$10*(AT$2-給与表!$T$4+1),IF($I135=給与表!$K$12,AN135+給与表!$K$10*(AT$2-給与表!$T$4+1),IF($I135=給与表!$L$12,AN135+給与表!$L$10*(AT$2-給与表!$T$4+1),(AN135/AO135+給与表!$M$10)*AU135)))))))))</f>
        <v/>
      </c>
      <c r="AU135" s="392"/>
      <c r="AV135" s="357"/>
      <c r="AW135" s="357"/>
      <c r="AX135" s="357"/>
      <c r="AY135" s="227" t="str">
        <f t="shared" si="56"/>
        <v/>
      </c>
      <c r="AZ135" s="224" t="str">
        <f>IF(給与表!$T$4&gt;AZ$2,"",IF($H135&lt;AZ$2,"",IF($E135&gt;AZ$2,"",IF($E135=AZ$2,IF($I135=給与表!$J$12,給与表!$J$13,IF($I135=給与表!$K$12,給与表!$K$13,IF($I135=給与表!$L$12,給与表!$L$13,給与表!$M$13*BA135))),IF($E135&lt;AZ$2,IF(AT135="",IF($I135=給与表!$J$12,SUMIFS(給与表!$P$13:$P$52,給与表!$B$13:$B$52,AZ$2-$E135)+給与表!$J$10*(AZ$2-給与表!$T$4+1),IF($I135=給与表!$K$12,SUMIFS(給与表!$Q$13:$Q$52,給与表!$B$13:$B$52,AZ$2-$E135)+給与表!$K$10*(AZ$2-給与表!$T$4+1),IF($I135=給与表!$L$12,SUMIFS(給与表!$R$13:$R$52,給与表!$B$13:$B$52,AZ$2-$E135)+給与表!$L$10*(AZ$2-給与表!$T$4+1),(SUMIFS(給与表!$S$13:$S$52,給与表!$B$13:$B$52,AZ$2-$E135)+給与表!$M$10*(AZ$2-給与表!$T$4+1))*BA135))),IF($I135=給与表!$J$12,AT135+給与表!$J$10*(AZ$2-給与表!$T$4+1),IF($I135=給与表!$K$12,AT135+給与表!$K$10*(AZ$2-給与表!$T$4+1),IF($I135=給与表!$L$12,AT135+給与表!$L$10*(AZ$2-給与表!$T$4+1),(AT135/AU135+給与表!$M$10)*BA135)))))))))</f>
        <v/>
      </c>
      <c r="BA135" s="392"/>
      <c r="BB135" s="357"/>
      <c r="BC135" s="357"/>
      <c r="BD135" s="357"/>
      <c r="BE135" s="227" t="str">
        <f t="shared" si="57"/>
        <v/>
      </c>
      <c r="BF135" s="224" t="str">
        <f>IF(給与表!$T$4&gt;BF$2,"",IF($H135&lt;BF$2,"",IF($E135&gt;BF$2,"",IF($E135=BF$2,IF($I135=給与表!$J$12,給与表!$J$13,IF($I135=給与表!$K$12,給与表!$K$13,IF($I135=給与表!$L$12,給与表!$L$13,給与表!$M$13*BG135))),IF($E135&lt;BF$2,IF(AZ135="",IF($I135=給与表!$J$12,SUMIFS(給与表!$P$13:$P$52,給与表!$B$13:$B$52,BF$2-$E135)+給与表!$J$10*(BF$2-給与表!$T$4+1),IF($I135=給与表!$K$12,SUMIFS(給与表!$Q$13:$Q$52,給与表!$B$13:$B$52,BF$2-$E135)+給与表!$K$10*(BF$2-給与表!$T$4+1),IF($I135=給与表!$L$12,SUMIFS(給与表!$R$13:$R$52,給与表!$B$13:$B$52,BF$2-$E135)+給与表!$L$10*(BF$2-給与表!$T$4+1),(SUMIFS(給与表!$S$13:$S$52,給与表!$B$13:$B$52,BF$2-$E135)+給与表!$M$10*(BF$2-給与表!$T$4+1))*BG135))),IF($I135=給与表!$J$12,AZ135+給与表!$J$10*(BF$2-給与表!$T$4+1),IF($I135=給与表!$K$12,AZ135+給与表!$K$10*(BF$2-給与表!$T$4+1),IF($I135=給与表!$L$12,AZ135+給与表!$L$10*(BF$2-給与表!$T$4+1),(AZ135/BA135+給与表!$M$10)*BG135)))))))))</f>
        <v/>
      </c>
      <c r="BG135" s="392"/>
      <c r="BH135" s="357"/>
      <c r="BI135" s="357"/>
      <c r="BJ135" s="357"/>
      <c r="BK135" s="227" t="str">
        <f t="shared" si="58"/>
        <v/>
      </c>
      <c r="BL135" s="224" t="str">
        <f>IF(給与表!$T$4&gt;BL$2,"",IF($H135&lt;BL$2,"",IF($E135&gt;BL$2,"",IF($E135=BL$2,IF($I135=給与表!$J$12,給与表!$J$13,IF($I135=給与表!$K$12,給与表!$K$13,IF($I135=給与表!$L$12,給与表!$L$13,給与表!$M$13*BM135))),IF($E135&lt;BL$2,IF(BF135="",IF($I135=給与表!$J$12,SUMIFS(給与表!$P$13:$P$52,給与表!$B$13:$B$52,BL$2-$E135)+給与表!$J$10*(BL$2-給与表!$T$4+1),IF($I135=給与表!$K$12,SUMIFS(給与表!$Q$13:$Q$52,給与表!$B$13:$B$52,BL$2-$E135)+給与表!$K$10*(BL$2-給与表!$T$4+1),IF($I135=給与表!$L$12,SUMIFS(給与表!$R$13:$R$52,給与表!$B$13:$B$52,BL$2-$E135)+給与表!$L$10*(BL$2-給与表!$T$4+1),(SUMIFS(給与表!$S$13:$S$52,給与表!$B$13:$B$52,BL$2-$E135)+給与表!$M$10*(BL$2-給与表!$T$4+1))*BM135))),IF($I135=給与表!$J$12,BF135+給与表!$J$10*(BL$2-給与表!$T$4+1),IF($I135=給与表!$K$12,BF135+給与表!$K$10*(BL$2-給与表!$T$4+1),IF($I135=給与表!$L$12,BF135+給与表!$L$10*(BL$2-給与表!$T$4+1),(BF135/BG135+給与表!$M$10)*BM135)))))))))</f>
        <v/>
      </c>
      <c r="BM135" s="392"/>
      <c r="BN135" s="357"/>
      <c r="BO135" s="357"/>
      <c r="BP135" s="357"/>
      <c r="BQ135" s="227" t="str">
        <f t="shared" si="59"/>
        <v/>
      </c>
    </row>
    <row r="136" spans="1:69">
      <c r="A136" s="20">
        <f t="shared" ref="A136" si="88">A135+1</f>
        <v>131</v>
      </c>
      <c r="B136" s="359"/>
      <c r="C136" s="359"/>
      <c r="D136" s="359"/>
      <c r="E136" s="430" t="str">
        <f t="shared" si="47"/>
        <v/>
      </c>
      <c r="F136" s="359"/>
      <c r="G136" s="359"/>
      <c r="H136" s="430" t="str">
        <f t="shared" si="48"/>
        <v/>
      </c>
      <c r="I136" s="361"/>
      <c r="J136" s="224" t="str">
        <f>IF(給与表!$T$4&gt;J$2,"",IF($H136&lt;J$2,"",IF($E136&gt;J$2,"",IF($E136=J$2,IF($I136=給与表!$J$12,給与表!$J$13,IF($I136=給与表!$K$12,給与表!$K$13,IF($I136=給与表!$L$12,給与表!$L$13,給与表!$M$13*K136))),IF($E136&lt;J$2,IF($I136=給与表!$J$12,SUMIFS(給与表!$P$13:$P$52,給与表!$B$13:$B$52,J$2-$E136)+給与表!$J$10*(J$2-給与表!$T$4+1),IF($I136=給与表!$K$12,SUMIFS(給与表!$Q$13:$Q$52,給与表!$B$13:$B$52,J$2-$E136)+給与表!$K$10*(J$2-給与表!$T$4+1),IF($I136=給与表!$L$12,SUMIFS(給与表!$R$13:$R$52,給与表!$B$13:$B$52,J$2-$E136)+給与表!$L$10*(J$2-給与表!$T$4+1),(SUMIFS(給与表!$S$13:$S$52,給与表!$B$13:$B$52,J$2-$E136)+給与表!$M$10*(J$2-給与表!$T$4+1))*K136))))))))</f>
        <v/>
      </c>
      <c r="K136" s="392"/>
      <c r="L136" s="357"/>
      <c r="M136" s="357"/>
      <c r="N136" s="357"/>
      <c r="O136" s="227" t="str">
        <f t="shared" si="50"/>
        <v/>
      </c>
      <c r="P136" s="224" t="str">
        <f>IF(給与表!$T$4&gt;P$2,"",IF($H136&lt;P$2,"",IF($E136&gt;P$2,"",IF($E136=P$2,IF($I136=給与表!$J$12,給与表!$J$13,IF($I136=給与表!$K$12,給与表!$K$13,IF($I136=給与表!$L$12,給与表!$L$13,給与表!$M$13*Q136))),IF($E136&lt;P$2,IF(J136="",IF($I136=給与表!$J$12,SUMIFS(給与表!$P$13:$P$52,給与表!$B$13:$B$52,P$2-$E136)+給与表!$J$10*(P$2-給与表!$T$4+1),IF($I136=給与表!$K$12,SUMIFS(給与表!$Q$13:$Q$52,給与表!$B$13:$B$52,P$2-$E136)+給与表!$K$10*(P$2-給与表!$T$4+1),IF($I136=給与表!$L$12,SUMIFS(給与表!$R$13:$R$52,給与表!$B$13:$B$52,P$2-$E136)+給与表!$L$10*(P$2-給与表!$T$4+1),(SUMIFS(給与表!$S$13:$S$52,給与表!$B$13:$B$52,P$2-$E136)+給与表!$M$10*(P$2-給与表!$T$4+1))*Q136))),IF($I136=給与表!$J$12,J136+給与表!$J$10*(P$2-給与表!$T$4+1),IF($I136=給与表!$K$12,J136+給与表!$K$10*(P$2-給与表!$T$4+1),IF($I136=給与表!$L$12,J136+給与表!$L$10*(P$2-給与表!$T$4+1),(J136/K136+給与表!$M$10)*Q136)))))))))</f>
        <v/>
      </c>
      <c r="Q136" s="392"/>
      <c r="R136" s="357"/>
      <c r="S136" s="357"/>
      <c r="T136" s="357"/>
      <c r="U136" s="227" t="str">
        <f t="shared" si="51"/>
        <v/>
      </c>
      <c r="V136" s="224" t="str">
        <f>IF(給与表!$T$4&gt;V$2,"",IF($H136&lt;V$2,"",IF($E136&gt;V$2,"",IF($E136=V$2,IF($I136=給与表!$J$12,給与表!$J$13,IF($I136=給与表!$K$12,給与表!$K$13,IF($I136=給与表!$L$12,給与表!$L$13,給与表!$M$13*W136))),IF($E136&lt;V$2,IF(P136="",IF($I136=給与表!$J$12,SUMIFS(給与表!$P$13:$P$52,給与表!$B$13:$B$52,V$2-$E136)+給与表!$J$10*(V$2-給与表!$T$4+1),IF($I136=給与表!$K$12,SUMIFS(給与表!$Q$13:$Q$52,給与表!$B$13:$B$52,V$2-$E136)+給与表!$K$10*(V$2-給与表!$T$4+1),IF($I136=給与表!$L$12,SUMIFS(給与表!$R$13:$R$52,給与表!$B$13:$B$52,V$2-$E136)+給与表!$L$10*(V$2-給与表!$T$4+1),(SUMIFS(給与表!$S$13:$S$52,給与表!$B$13:$B$52,V$2-$E136)+給与表!$M$10*(V$2-給与表!$T$4+1))*W136))),IF($I136=給与表!$J$12,P136+給与表!$J$10*(V$2-給与表!$T$4+1),IF($I136=給与表!$K$12,P136+給与表!$K$10*(V$2-給与表!$T$4+1),IF($I136=給与表!$L$12,P136+給与表!$L$10*(V$2-給与表!$T$4+1),(P136/Q136+給与表!$M$10)*W136)))))))))</f>
        <v/>
      </c>
      <c r="W136" s="392"/>
      <c r="X136" s="357"/>
      <c r="Y136" s="357"/>
      <c r="Z136" s="357"/>
      <c r="AA136" s="227" t="str">
        <f t="shared" si="52"/>
        <v/>
      </c>
      <c r="AB136" s="224" t="str">
        <f>IF(給与表!$T$4&gt;AB$2,"",IF($H136&lt;AB$2,"",IF($E136&gt;AB$2,"",IF($E136=AB$2,IF($I136=給与表!$J$12,給与表!$J$13,IF($I136=給与表!$K$12,給与表!$K$13,IF($I136=給与表!$L$12,給与表!$L$13,給与表!$M$13*AC136))),IF($E136&lt;AB$2,IF(V136="",IF($I136=給与表!$J$12,SUMIFS(給与表!$P$13:$P$52,給与表!$B$13:$B$52,AB$2-$E136)+給与表!$J$10*(AB$2-給与表!$T$4+1),IF($I136=給与表!$K$12,SUMIFS(給与表!$Q$13:$Q$52,給与表!$B$13:$B$52,AB$2-$E136)+給与表!$K$10*(AB$2-給与表!$T$4+1),IF($I136=給与表!$L$12,SUMIFS(給与表!$R$13:$R$52,給与表!$B$13:$B$52,AB$2-$E136)+給与表!$L$10*(AB$2-給与表!$T$4+1),(SUMIFS(給与表!$S$13:$S$52,給与表!$B$13:$B$52,AB$2-$E136)+給与表!$M$10*(AB$2-給与表!$T$4+1))*AC136))),IF($I136=給与表!$J$12,V136+給与表!$J$10*(AB$2-給与表!$T$4+1),IF($I136=給与表!$K$12,V136+給与表!$K$10*(AB$2-給与表!$T$4+1),IF($I136=給与表!$L$12,V136+給与表!$L$10*(AB$2-給与表!$T$4+1),(V136/W136+給与表!$M$10)*AC136)))))))))</f>
        <v/>
      </c>
      <c r="AC136" s="392"/>
      <c r="AD136" s="357"/>
      <c r="AE136" s="357"/>
      <c r="AF136" s="357"/>
      <c r="AG136" s="227" t="str">
        <f t="shared" si="53"/>
        <v/>
      </c>
      <c r="AH136" s="224" t="str">
        <f>IF(給与表!$T$4&gt;AH$2,"",IF($H136&lt;AH$2,"",IF($E136&gt;AH$2,"",IF($E136=AH$2,IF($I136=給与表!$J$12,給与表!$J$13,IF($I136=給与表!$K$12,給与表!$K$13,IF($I136=給与表!$L$12,給与表!$L$13,給与表!$M$13*AI136))),IF($E136&lt;AH$2,IF(AB136="",IF($I136=給与表!$J$12,SUMIFS(給与表!$P$13:$P$52,給与表!$B$13:$B$52,AH$2-$E136)+給与表!$J$10*(AH$2-給与表!$T$4+1),IF($I136=給与表!$K$12,SUMIFS(給与表!$Q$13:$Q$52,給与表!$B$13:$B$52,AH$2-$E136)+給与表!$K$10*(AH$2-給与表!$T$4+1),IF($I136=給与表!$L$12,SUMIFS(給与表!$R$13:$R$52,給与表!$B$13:$B$52,AH$2-$E136)+給与表!$L$10*(AH$2-給与表!$T$4+1),(SUMIFS(給与表!$S$13:$S$52,給与表!$B$13:$B$52,AH$2-$E136)+給与表!$M$10*(AH$2-給与表!$T$4+1))*AI136))),IF($I136=給与表!$J$12,AB136+給与表!$J$10*(AH$2-給与表!$T$4+1),IF($I136=給与表!$K$12,AB136+給与表!$K$10*(AH$2-給与表!$T$4+1),IF($I136=給与表!$L$12,AB136+給与表!$L$10*(AH$2-給与表!$T$4+1),(AB136/AC136+給与表!$M$10)*AI136)))))))))</f>
        <v/>
      </c>
      <c r="AI136" s="392"/>
      <c r="AJ136" s="357"/>
      <c r="AK136" s="357"/>
      <c r="AL136" s="357"/>
      <c r="AM136" s="227" t="str">
        <f t="shared" si="54"/>
        <v/>
      </c>
      <c r="AN136" s="224" t="str">
        <f>IF(給与表!$T$4&gt;AN$2,"",IF($H136&lt;AN$2,"",IF($E136&gt;AN$2,"",IF($E136=AN$2,IF($I136=給与表!$J$12,給与表!$J$13,IF($I136=給与表!$K$12,給与表!$K$13,IF($I136=給与表!$L$12,給与表!$L$13,給与表!$M$13*AO136))),IF($E136&lt;AN$2,IF(AH136="",IF($I136=給与表!$J$12,SUMIFS(給与表!$P$13:$P$52,給与表!$B$13:$B$52,AN$2-$E136)+給与表!$J$10*(AN$2-給与表!$T$4+1),IF($I136=給与表!$K$12,SUMIFS(給与表!$Q$13:$Q$52,給与表!$B$13:$B$52,AN$2-$E136)+給与表!$K$10*(AN$2-給与表!$T$4+1),IF($I136=給与表!$L$12,SUMIFS(給与表!$R$13:$R$52,給与表!$B$13:$B$52,AN$2-$E136)+給与表!$L$10*(AN$2-給与表!$T$4+1),(SUMIFS(給与表!$S$13:$S$52,給与表!$B$13:$B$52,AN$2-$E136)+給与表!$M$10*(AN$2-給与表!$T$4+1))*AO136))),IF($I136=給与表!$J$12,AH136+給与表!$J$10*(AN$2-給与表!$T$4+1),IF($I136=給与表!$K$12,AH136+給与表!$K$10*(AN$2-給与表!$T$4+1),IF($I136=給与表!$L$12,AH136+給与表!$L$10*(AN$2-給与表!$T$4+1),(AH136/AI136+給与表!$M$10)*AO136)))))))))</f>
        <v/>
      </c>
      <c r="AO136" s="392"/>
      <c r="AP136" s="357"/>
      <c r="AQ136" s="357"/>
      <c r="AR136" s="357"/>
      <c r="AS136" s="227" t="str">
        <f t="shared" si="55"/>
        <v/>
      </c>
      <c r="AT136" s="224" t="str">
        <f>IF(給与表!$T$4&gt;AT$2,"",IF($H136&lt;AT$2,"",IF($E136&gt;AT$2,"",IF($E136=AT$2,IF($I136=給与表!$J$12,給与表!$J$13,IF($I136=給与表!$K$12,給与表!$K$13,IF($I136=給与表!$L$12,給与表!$L$13,給与表!$M$13*AU136))),IF($E136&lt;AT$2,IF(AN136="",IF($I136=給与表!$J$12,SUMIFS(給与表!$P$13:$P$52,給与表!$B$13:$B$52,AT$2-$E136)+給与表!$J$10*(AT$2-給与表!$T$4+1),IF($I136=給与表!$K$12,SUMIFS(給与表!$Q$13:$Q$52,給与表!$B$13:$B$52,AT$2-$E136)+給与表!$K$10*(AT$2-給与表!$T$4+1),IF($I136=給与表!$L$12,SUMIFS(給与表!$R$13:$R$52,給与表!$B$13:$B$52,AT$2-$E136)+給与表!$L$10*(AT$2-給与表!$T$4+1),(SUMIFS(給与表!$S$13:$S$52,給与表!$B$13:$B$52,AT$2-$E136)+給与表!$M$10*(AT$2-給与表!$T$4+1))*AU136))),IF($I136=給与表!$J$12,AN136+給与表!$J$10*(AT$2-給与表!$T$4+1),IF($I136=給与表!$K$12,AN136+給与表!$K$10*(AT$2-給与表!$T$4+1),IF($I136=給与表!$L$12,AN136+給与表!$L$10*(AT$2-給与表!$T$4+1),(AN136/AO136+給与表!$M$10)*AU136)))))))))</f>
        <v/>
      </c>
      <c r="AU136" s="392"/>
      <c r="AV136" s="357"/>
      <c r="AW136" s="357"/>
      <c r="AX136" s="357"/>
      <c r="AY136" s="227" t="str">
        <f t="shared" si="56"/>
        <v/>
      </c>
      <c r="AZ136" s="224" t="str">
        <f>IF(給与表!$T$4&gt;AZ$2,"",IF($H136&lt;AZ$2,"",IF($E136&gt;AZ$2,"",IF($E136=AZ$2,IF($I136=給与表!$J$12,給与表!$J$13,IF($I136=給与表!$K$12,給与表!$K$13,IF($I136=給与表!$L$12,給与表!$L$13,給与表!$M$13*BA136))),IF($E136&lt;AZ$2,IF(AT136="",IF($I136=給与表!$J$12,SUMIFS(給与表!$P$13:$P$52,給与表!$B$13:$B$52,AZ$2-$E136)+給与表!$J$10*(AZ$2-給与表!$T$4+1),IF($I136=給与表!$K$12,SUMIFS(給与表!$Q$13:$Q$52,給与表!$B$13:$B$52,AZ$2-$E136)+給与表!$K$10*(AZ$2-給与表!$T$4+1),IF($I136=給与表!$L$12,SUMIFS(給与表!$R$13:$R$52,給与表!$B$13:$B$52,AZ$2-$E136)+給与表!$L$10*(AZ$2-給与表!$T$4+1),(SUMIFS(給与表!$S$13:$S$52,給与表!$B$13:$B$52,AZ$2-$E136)+給与表!$M$10*(AZ$2-給与表!$T$4+1))*BA136))),IF($I136=給与表!$J$12,AT136+給与表!$J$10*(AZ$2-給与表!$T$4+1),IF($I136=給与表!$K$12,AT136+給与表!$K$10*(AZ$2-給与表!$T$4+1),IF($I136=給与表!$L$12,AT136+給与表!$L$10*(AZ$2-給与表!$T$4+1),(AT136/AU136+給与表!$M$10)*BA136)))))))))</f>
        <v/>
      </c>
      <c r="BA136" s="392"/>
      <c r="BB136" s="357"/>
      <c r="BC136" s="357"/>
      <c r="BD136" s="357"/>
      <c r="BE136" s="227" t="str">
        <f t="shared" si="57"/>
        <v/>
      </c>
      <c r="BF136" s="224" t="str">
        <f>IF(給与表!$T$4&gt;BF$2,"",IF($H136&lt;BF$2,"",IF($E136&gt;BF$2,"",IF($E136=BF$2,IF($I136=給与表!$J$12,給与表!$J$13,IF($I136=給与表!$K$12,給与表!$K$13,IF($I136=給与表!$L$12,給与表!$L$13,給与表!$M$13*BG136))),IF($E136&lt;BF$2,IF(AZ136="",IF($I136=給与表!$J$12,SUMIFS(給与表!$P$13:$P$52,給与表!$B$13:$B$52,BF$2-$E136)+給与表!$J$10*(BF$2-給与表!$T$4+1),IF($I136=給与表!$K$12,SUMIFS(給与表!$Q$13:$Q$52,給与表!$B$13:$B$52,BF$2-$E136)+給与表!$K$10*(BF$2-給与表!$T$4+1),IF($I136=給与表!$L$12,SUMIFS(給与表!$R$13:$R$52,給与表!$B$13:$B$52,BF$2-$E136)+給与表!$L$10*(BF$2-給与表!$T$4+1),(SUMIFS(給与表!$S$13:$S$52,給与表!$B$13:$B$52,BF$2-$E136)+給与表!$M$10*(BF$2-給与表!$T$4+1))*BG136))),IF($I136=給与表!$J$12,AZ136+給与表!$J$10*(BF$2-給与表!$T$4+1),IF($I136=給与表!$K$12,AZ136+給与表!$K$10*(BF$2-給与表!$T$4+1),IF($I136=給与表!$L$12,AZ136+給与表!$L$10*(BF$2-給与表!$T$4+1),(AZ136/BA136+給与表!$M$10)*BG136)))))))))</f>
        <v/>
      </c>
      <c r="BG136" s="392"/>
      <c r="BH136" s="357"/>
      <c r="BI136" s="357"/>
      <c r="BJ136" s="357"/>
      <c r="BK136" s="227" t="str">
        <f t="shared" si="58"/>
        <v/>
      </c>
      <c r="BL136" s="224" t="str">
        <f>IF(給与表!$T$4&gt;BL$2,"",IF($H136&lt;BL$2,"",IF($E136&gt;BL$2,"",IF($E136=BL$2,IF($I136=給与表!$J$12,給与表!$J$13,IF($I136=給与表!$K$12,給与表!$K$13,IF($I136=給与表!$L$12,給与表!$L$13,給与表!$M$13*BM136))),IF($E136&lt;BL$2,IF(BF136="",IF($I136=給与表!$J$12,SUMIFS(給与表!$P$13:$P$52,給与表!$B$13:$B$52,BL$2-$E136)+給与表!$J$10*(BL$2-給与表!$T$4+1),IF($I136=給与表!$K$12,SUMIFS(給与表!$Q$13:$Q$52,給与表!$B$13:$B$52,BL$2-$E136)+給与表!$K$10*(BL$2-給与表!$T$4+1),IF($I136=給与表!$L$12,SUMIFS(給与表!$R$13:$R$52,給与表!$B$13:$B$52,BL$2-$E136)+給与表!$L$10*(BL$2-給与表!$T$4+1),(SUMIFS(給与表!$S$13:$S$52,給与表!$B$13:$B$52,BL$2-$E136)+給与表!$M$10*(BL$2-給与表!$T$4+1))*BM136))),IF($I136=給与表!$J$12,BF136+給与表!$J$10*(BL$2-給与表!$T$4+1),IF($I136=給与表!$K$12,BF136+給与表!$K$10*(BL$2-給与表!$T$4+1),IF($I136=給与表!$L$12,BF136+給与表!$L$10*(BL$2-給与表!$T$4+1),(BF136/BG136+給与表!$M$10)*BM136)))))))))</f>
        <v/>
      </c>
      <c r="BM136" s="392"/>
      <c r="BN136" s="357"/>
      <c r="BO136" s="357"/>
      <c r="BP136" s="357"/>
      <c r="BQ136" s="227" t="str">
        <f t="shared" si="59"/>
        <v/>
      </c>
    </row>
    <row r="137" spans="1:69">
      <c r="A137" s="20">
        <f t="shared" ref="A137" si="89">A136+1</f>
        <v>132</v>
      </c>
      <c r="B137" s="359"/>
      <c r="C137" s="359"/>
      <c r="D137" s="359"/>
      <c r="E137" s="430" t="str">
        <f t="shared" si="47"/>
        <v/>
      </c>
      <c r="F137" s="359"/>
      <c r="G137" s="359"/>
      <c r="H137" s="430" t="str">
        <f t="shared" si="48"/>
        <v/>
      </c>
      <c r="I137" s="361"/>
      <c r="J137" s="224" t="str">
        <f>IF(給与表!$T$4&gt;J$2,"",IF($H137&lt;J$2,"",IF($E137&gt;J$2,"",IF($E137=J$2,IF($I137=給与表!$J$12,給与表!$J$13,IF($I137=給与表!$K$12,給与表!$K$13,IF($I137=給与表!$L$12,給与表!$L$13,給与表!$M$13*K137))),IF($E137&lt;J$2,IF($I137=給与表!$J$12,SUMIFS(給与表!$P$13:$P$52,給与表!$B$13:$B$52,J$2-$E137)+給与表!$J$10*(J$2-給与表!$T$4+1),IF($I137=給与表!$K$12,SUMIFS(給与表!$Q$13:$Q$52,給与表!$B$13:$B$52,J$2-$E137)+給与表!$K$10*(J$2-給与表!$T$4+1),IF($I137=給与表!$L$12,SUMIFS(給与表!$R$13:$R$52,給与表!$B$13:$B$52,J$2-$E137)+給与表!$L$10*(J$2-給与表!$T$4+1),(SUMIFS(給与表!$S$13:$S$52,給与表!$B$13:$B$52,J$2-$E137)+給与表!$M$10*(J$2-給与表!$T$4+1))*K137))))))))</f>
        <v/>
      </c>
      <c r="K137" s="392"/>
      <c r="L137" s="357"/>
      <c r="M137" s="357"/>
      <c r="N137" s="357"/>
      <c r="O137" s="227" t="str">
        <f t="shared" si="50"/>
        <v/>
      </c>
      <c r="P137" s="224" t="str">
        <f>IF(給与表!$T$4&gt;P$2,"",IF($H137&lt;P$2,"",IF($E137&gt;P$2,"",IF($E137=P$2,IF($I137=給与表!$J$12,給与表!$J$13,IF($I137=給与表!$K$12,給与表!$K$13,IF($I137=給与表!$L$12,給与表!$L$13,給与表!$M$13*Q137))),IF($E137&lt;P$2,IF(J137="",IF($I137=給与表!$J$12,SUMIFS(給与表!$P$13:$P$52,給与表!$B$13:$B$52,P$2-$E137)+給与表!$J$10*(P$2-給与表!$T$4+1),IF($I137=給与表!$K$12,SUMIFS(給与表!$Q$13:$Q$52,給与表!$B$13:$B$52,P$2-$E137)+給与表!$K$10*(P$2-給与表!$T$4+1),IF($I137=給与表!$L$12,SUMIFS(給与表!$R$13:$R$52,給与表!$B$13:$B$52,P$2-$E137)+給与表!$L$10*(P$2-給与表!$T$4+1),(SUMIFS(給与表!$S$13:$S$52,給与表!$B$13:$B$52,P$2-$E137)+給与表!$M$10*(P$2-給与表!$T$4+1))*Q137))),IF($I137=給与表!$J$12,J137+給与表!$J$10*(P$2-給与表!$T$4+1),IF($I137=給与表!$K$12,J137+給与表!$K$10*(P$2-給与表!$T$4+1),IF($I137=給与表!$L$12,J137+給与表!$L$10*(P$2-給与表!$T$4+1),(J137/K137+給与表!$M$10)*Q137)))))))))</f>
        <v/>
      </c>
      <c r="Q137" s="392"/>
      <c r="R137" s="357"/>
      <c r="S137" s="357"/>
      <c r="T137" s="357"/>
      <c r="U137" s="227" t="str">
        <f t="shared" si="51"/>
        <v/>
      </c>
      <c r="V137" s="224" t="str">
        <f>IF(給与表!$T$4&gt;V$2,"",IF($H137&lt;V$2,"",IF($E137&gt;V$2,"",IF($E137=V$2,IF($I137=給与表!$J$12,給与表!$J$13,IF($I137=給与表!$K$12,給与表!$K$13,IF($I137=給与表!$L$12,給与表!$L$13,給与表!$M$13*W137))),IF($E137&lt;V$2,IF(P137="",IF($I137=給与表!$J$12,SUMIFS(給与表!$P$13:$P$52,給与表!$B$13:$B$52,V$2-$E137)+給与表!$J$10*(V$2-給与表!$T$4+1),IF($I137=給与表!$K$12,SUMIFS(給与表!$Q$13:$Q$52,給与表!$B$13:$B$52,V$2-$E137)+給与表!$K$10*(V$2-給与表!$T$4+1),IF($I137=給与表!$L$12,SUMIFS(給与表!$R$13:$R$52,給与表!$B$13:$B$52,V$2-$E137)+給与表!$L$10*(V$2-給与表!$T$4+1),(SUMIFS(給与表!$S$13:$S$52,給与表!$B$13:$B$52,V$2-$E137)+給与表!$M$10*(V$2-給与表!$T$4+1))*W137))),IF($I137=給与表!$J$12,P137+給与表!$J$10*(V$2-給与表!$T$4+1),IF($I137=給与表!$K$12,P137+給与表!$K$10*(V$2-給与表!$T$4+1),IF($I137=給与表!$L$12,P137+給与表!$L$10*(V$2-給与表!$T$4+1),(P137/Q137+給与表!$M$10)*W137)))))))))</f>
        <v/>
      </c>
      <c r="W137" s="392"/>
      <c r="X137" s="357"/>
      <c r="Y137" s="357"/>
      <c r="Z137" s="357"/>
      <c r="AA137" s="227" t="str">
        <f t="shared" si="52"/>
        <v/>
      </c>
      <c r="AB137" s="224" t="str">
        <f>IF(給与表!$T$4&gt;AB$2,"",IF($H137&lt;AB$2,"",IF($E137&gt;AB$2,"",IF($E137=AB$2,IF($I137=給与表!$J$12,給与表!$J$13,IF($I137=給与表!$K$12,給与表!$K$13,IF($I137=給与表!$L$12,給与表!$L$13,給与表!$M$13*AC137))),IF($E137&lt;AB$2,IF(V137="",IF($I137=給与表!$J$12,SUMIFS(給与表!$P$13:$P$52,給与表!$B$13:$B$52,AB$2-$E137)+給与表!$J$10*(AB$2-給与表!$T$4+1),IF($I137=給与表!$K$12,SUMIFS(給与表!$Q$13:$Q$52,給与表!$B$13:$B$52,AB$2-$E137)+給与表!$K$10*(AB$2-給与表!$T$4+1),IF($I137=給与表!$L$12,SUMIFS(給与表!$R$13:$R$52,給与表!$B$13:$B$52,AB$2-$E137)+給与表!$L$10*(AB$2-給与表!$T$4+1),(SUMIFS(給与表!$S$13:$S$52,給与表!$B$13:$B$52,AB$2-$E137)+給与表!$M$10*(AB$2-給与表!$T$4+1))*AC137))),IF($I137=給与表!$J$12,V137+給与表!$J$10*(AB$2-給与表!$T$4+1),IF($I137=給与表!$K$12,V137+給与表!$K$10*(AB$2-給与表!$T$4+1),IF($I137=給与表!$L$12,V137+給与表!$L$10*(AB$2-給与表!$T$4+1),(V137/W137+給与表!$M$10)*AC137)))))))))</f>
        <v/>
      </c>
      <c r="AC137" s="392"/>
      <c r="AD137" s="357"/>
      <c r="AE137" s="357"/>
      <c r="AF137" s="357"/>
      <c r="AG137" s="227" t="str">
        <f t="shared" si="53"/>
        <v/>
      </c>
      <c r="AH137" s="224" t="str">
        <f>IF(給与表!$T$4&gt;AH$2,"",IF($H137&lt;AH$2,"",IF($E137&gt;AH$2,"",IF($E137=AH$2,IF($I137=給与表!$J$12,給与表!$J$13,IF($I137=給与表!$K$12,給与表!$K$13,IF($I137=給与表!$L$12,給与表!$L$13,給与表!$M$13*AI137))),IF($E137&lt;AH$2,IF(AB137="",IF($I137=給与表!$J$12,SUMIFS(給与表!$P$13:$P$52,給与表!$B$13:$B$52,AH$2-$E137)+給与表!$J$10*(AH$2-給与表!$T$4+1),IF($I137=給与表!$K$12,SUMIFS(給与表!$Q$13:$Q$52,給与表!$B$13:$B$52,AH$2-$E137)+給与表!$K$10*(AH$2-給与表!$T$4+1),IF($I137=給与表!$L$12,SUMIFS(給与表!$R$13:$R$52,給与表!$B$13:$B$52,AH$2-$E137)+給与表!$L$10*(AH$2-給与表!$T$4+1),(SUMIFS(給与表!$S$13:$S$52,給与表!$B$13:$B$52,AH$2-$E137)+給与表!$M$10*(AH$2-給与表!$T$4+1))*AI137))),IF($I137=給与表!$J$12,AB137+給与表!$J$10*(AH$2-給与表!$T$4+1),IF($I137=給与表!$K$12,AB137+給与表!$K$10*(AH$2-給与表!$T$4+1),IF($I137=給与表!$L$12,AB137+給与表!$L$10*(AH$2-給与表!$T$4+1),(AB137/AC137+給与表!$M$10)*AI137)))))))))</f>
        <v/>
      </c>
      <c r="AI137" s="392"/>
      <c r="AJ137" s="357"/>
      <c r="AK137" s="357"/>
      <c r="AL137" s="357"/>
      <c r="AM137" s="227" t="str">
        <f t="shared" si="54"/>
        <v/>
      </c>
      <c r="AN137" s="224" t="str">
        <f>IF(給与表!$T$4&gt;AN$2,"",IF($H137&lt;AN$2,"",IF($E137&gt;AN$2,"",IF($E137=AN$2,IF($I137=給与表!$J$12,給与表!$J$13,IF($I137=給与表!$K$12,給与表!$K$13,IF($I137=給与表!$L$12,給与表!$L$13,給与表!$M$13*AO137))),IF($E137&lt;AN$2,IF(AH137="",IF($I137=給与表!$J$12,SUMIFS(給与表!$P$13:$P$52,給与表!$B$13:$B$52,AN$2-$E137)+給与表!$J$10*(AN$2-給与表!$T$4+1),IF($I137=給与表!$K$12,SUMIFS(給与表!$Q$13:$Q$52,給与表!$B$13:$B$52,AN$2-$E137)+給与表!$K$10*(AN$2-給与表!$T$4+1),IF($I137=給与表!$L$12,SUMIFS(給与表!$R$13:$R$52,給与表!$B$13:$B$52,AN$2-$E137)+給与表!$L$10*(AN$2-給与表!$T$4+1),(SUMIFS(給与表!$S$13:$S$52,給与表!$B$13:$B$52,AN$2-$E137)+給与表!$M$10*(AN$2-給与表!$T$4+1))*AO137))),IF($I137=給与表!$J$12,AH137+給与表!$J$10*(AN$2-給与表!$T$4+1),IF($I137=給与表!$K$12,AH137+給与表!$K$10*(AN$2-給与表!$T$4+1),IF($I137=給与表!$L$12,AH137+給与表!$L$10*(AN$2-給与表!$T$4+1),(AH137/AI137+給与表!$M$10)*AO137)))))))))</f>
        <v/>
      </c>
      <c r="AO137" s="392"/>
      <c r="AP137" s="357"/>
      <c r="AQ137" s="357"/>
      <c r="AR137" s="357"/>
      <c r="AS137" s="227" t="str">
        <f t="shared" si="55"/>
        <v/>
      </c>
      <c r="AT137" s="224" t="str">
        <f>IF(給与表!$T$4&gt;AT$2,"",IF($H137&lt;AT$2,"",IF($E137&gt;AT$2,"",IF($E137=AT$2,IF($I137=給与表!$J$12,給与表!$J$13,IF($I137=給与表!$K$12,給与表!$K$13,IF($I137=給与表!$L$12,給与表!$L$13,給与表!$M$13*AU137))),IF($E137&lt;AT$2,IF(AN137="",IF($I137=給与表!$J$12,SUMIFS(給与表!$P$13:$P$52,給与表!$B$13:$B$52,AT$2-$E137)+給与表!$J$10*(AT$2-給与表!$T$4+1),IF($I137=給与表!$K$12,SUMIFS(給与表!$Q$13:$Q$52,給与表!$B$13:$B$52,AT$2-$E137)+給与表!$K$10*(AT$2-給与表!$T$4+1),IF($I137=給与表!$L$12,SUMIFS(給与表!$R$13:$R$52,給与表!$B$13:$B$52,AT$2-$E137)+給与表!$L$10*(AT$2-給与表!$T$4+1),(SUMIFS(給与表!$S$13:$S$52,給与表!$B$13:$B$52,AT$2-$E137)+給与表!$M$10*(AT$2-給与表!$T$4+1))*AU137))),IF($I137=給与表!$J$12,AN137+給与表!$J$10*(AT$2-給与表!$T$4+1),IF($I137=給与表!$K$12,AN137+給与表!$K$10*(AT$2-給与表!$T$4+1),IF($I137=給与表!$L$12,AN137+給与表!$L$10*(AT$2-給与表!$T$4+1),(AN137/AO137+給与表!$M$10)*AU137)))))))))</f>
        <v/>
      </c>
      <c r="AU137" s="392"/>
      <c r="AV137" s="357"/>
      <c r="AW137" s="357"/>
      <c r="AX137" s="357"/>
      <c r="AY137" s="227" t="str">
        <f t="shared" si="56"/>
        <v/>
      </c>
      <c r="AZ137" s="224" t="str">
        <f>IF(給与表!$T$4&gt;AZ$2,"",IF($H137&lt;AZ$2,"",IF($E137&gt;AZ$2,"",IF($E137=AZ$2,IF($I137=給与表!$J$12,給与表!$J$13,IF($I137=給与表!$K$12,給与表!$K$13,IF($I137=給与表!$L$12,給与表!$L$13,給与表!$M$13*BA137))),IF($E137&lt;AZ$2,IF(AT137="",IF($I137=給与表!$J$12,SUMIFS(給与表!$P$13:$P$52,給与表!$B$13:$B$52,AZ$2-$E137)+給与表!$J$10*(AZ$2-給与表!$T$4+1),IF($I137=給与表!$K$12,SUMIFS(給与表!$Q$13:$Q$52,給与表!$B$13:$B$52,AZ$2-$E137)+給与表!$K$10*(AZ$2-給与表!$T$4+1),IF($I137=給与表!$L$12,SUMIFS(給与表!$R$13:$R$52,給与表!$B$13:$B$52,AZ$2-$E137)+給与表!$L$10*(AZ$2-給与表!$T$4+1),(SUMIFS(給与表!$S$13:$S$52,給与表!$B$13:$B$52,AZ$2-$E137)+給与表!$M$10*(AZ$2-給与表!$T$4+1))*BA137))),IF($I137=給与表!$J$12,AT137+給与表!$J$10*(AZ$2-給与表!$T$4+1),IF($I137=給与表!$K$12,AT137+給与表!$K$10*(AZ$2-給与表!$T$4+1),IF($I137=給与表!$L$12,AT137+給与表!$L$10*(AZ$2-給与表!$T$4+1),(AT137/AU137+給与表!$M$10)*BA137)))))))))</f>
        <v/>
      </c>
      <c r="BA137" s="392"/>
      <c r="BB137" s="357"/>
      <c r="BC137" s="357"/>
      <c r="BD137" s="357"/>
      <c r="BE137" s="227" t="str">
        <f t="shared" si="57"/>
        <v/>
      </c>
      <c r="BF137" s="224" t="str">
        <f>IF(給与表!$T$4&gt;BF$2,"",IF($H137&lt;BF$2,"",IF($E137&gt;BF$2,"",IF($E137=BF$2,IF($I137=給与表!$J$12,給与表!$J$13,IF($I137=給与表!$K$12,給与表!$K$13,IF($I137=給与表!$L$12,給与表!$L$13,給与表!$M$13*BG137))),IF($E137&lt;BF$2,IF(AZ137="",IF($I137=給与表!$J$12,SUMIFS(給与表!$P$13:$P$52,給与表!$B$13:$B$52,BF$2-$E137)+給与表!$J$10*(BF$2-給与表!$T$4+1),IF($I137=給与表!$K$12,SUMIFS(給与表!$Q$13:$Q$52,給与表!$B$13:$B$52,BF$2-$E137)+給与表!$K$10*(BF$2-給与表!$T$4+1),IF($I137=給与表!$L$12,SUMIFS(給与表!$R$13:$R$52,給与表!$B$13:$B$52,BF$2-$E137)+給与表!$L$10*(BF$2-給与表!$T$4+1),(SUMIFS(給与表!$S$13:$S$52,給与表!$B$13:$B$52,BF$2-$E137)+給与表!$M$10*(BF$2-給与表!$T$4+1))*BG137))),IF($I137=給与表!$J$12,AZ137+給与表!$J$10*(BF$2-給与表!$T$4+1),IF($I137=給与表!$K$12,AZ137+給与表!$K$10*(BF$2-給与表!$T$4+1),IF($I137=給与表!$L$12,AZ137+給与表!$L$10*(BF$2-給与表!$T$4+1),(AZ137/BA137+給与表!$M$10)*BG137)))))))))</f>
        <v/>
      </c>
      <c r="BG137" s="392"/>
      <c r="BH137" s="357"/>
      <c r="BI137" s="357"/>
      <c r="BJ137" s="357"/>
      <c r="BK137" s="227" t="str">
        <f t="shared" si="58"/>
        <v/>
      </c>
      <c r="BL137" s="224" t="str">
        <f>IF(給与表!$T$4&gt;BL$2,"",IF($H137&lt;BL$2,"",IF($E137&gt;BL$2,"",IF($E137=BL$2,IF($I137=給与表!$J$12,給与表!$J$13,IF($I137=給与表!$K$12,給与表!$K$13,IF($I137=給与表!$L$12,給与表!$L$13,給与表!$M$13*BM137))),IF($E137&lt;BL$2,IF(BF137="",IF($I137=給与表!$J$12,SUMIFS(給与表!$P$13:$P$52,給与表!$B$13:$B$52,BL$2-$E137)+給与表!$J$10*(BL$2-給与表!$T$4+1),IF($I137=給与表!$K$12,SUMIFS(給与表!$Q$13:$Q$52,給与表!$B$13:$B$52,BL$2-$E137)+給与表!$K$10*(BL$2-給与表!$T$4+1),IF($I137=給与表!$L$12,SUMIFS(給与表!$R$13:$R$52,給与表!$B$13:$B$52,BL$2-$E137)+給与表!$L$10*(BL$2-給与表!$T$4+1),(SUMIFS(給与表!$S$13:$S$52,給与表!$B$13:$B$52,BL$2-$E137)+給与表!$M$10*(BL$2-給与表!$T$4+1))*BM137))),IF($I137=給与表!$J$12,BF137+給与表!$J$10*(BL$2-給与表!$T$4+1),IF($I137=給与表!$K$12,BF137+給与表!$K$10*(BL$2-給与表!$T$4+1),IF($I137=給与表!$L$12,BF137+給与表!$L$10*(BL$2-給与表!$T$4+1),(BF137/BG137+給与表!$M$10)*BM137)))))))))</f>
        <v/>
      </c>
      <c r="BM137" s="392"/>
      <c r="BN137" s="357"/>
      <c r="BO137" s="357"/>
      <c r="BP137" s="357"/>
      <c r="BQ137" s="227" t="str">
        <f t="shared" si="59"/>
        <v/>
      </c>
    </row>
    <row r="138" spans="1:69">
      <c r="A138" s="20">
        <f t="shared" ref="A138" si="90">A137+1</f>
        <v>133</v>
      </c>
      <c r="B138" s="359"/>
      <c r="C138" s="359"/>
      <c r="D138" s="359"/>
      <c r="E138" s="430" t="str">
        <f t="shared" si="47"/>
        <v/>
      </c>
      <c r="F138" s="359"/>
      <c r="G138" s="359"/>
      <c r="H138" s="430" t="str">
        <f t="shared" si="48"/>
        <v/>
      </c>
      <c r="I138" s="361"/>
      <c r="J138" s="224" t="str">
        <f>IF(給与表!$T$4&gt;J$2,"",IF($H138&lt;J$2,"",IF($E138&gt;J$2,"",IF($E138=J$2,IF($I138=給与表!$J$12,給与表!$J$13,IF($I138=給与表!$K$12,給与表!$K$13,IF($I138=給与表!$L$12,給与表!$L$13,給与表!$M$13*K138))),IF($E138&lt;J$2,IF($I138=給与表!$J$12,SUMIFS(給与表!$P$13:$P$52,給与表!$B$13:$B$52,J$2-$E138)+給与表!$J$10*(J$2-給与表!$T$4+1),IF($I138=給与表!$K$12,SUMIFS(給与表!$Q$13:$Q$52,給与表!$B$13:$B$52,J$2-$E138)+給与表!$K$10*(J$2-給与表!$T$4+1),IF($I138=給与表!$L$12,SUMIFS(給与表!$R$13:$R$52,給与表!$B$13:$B$52,J$2-$E138)+給与表!$L$10*(J$2-給与表!$T$4+1),(SUMIFS(給与表!$S$13:$S$52,給与表!$B$13:$B$52,J$2-$E138)+給与表!$M$10*(J$2-給与表!$T$4+1))*K138))))))))</f>
        <v/>
      </c>
      <c r="K138" s="392"/>
      <c r="L138" s="357"/>
      <c r="M138" s="357"/>
      <c r="N138" s="357"/>
      <c r="O138" s="227" t="str">
        <f t="shared" si="50"/>
        <v/>
      </c>
      <c r="P138" s="224" t="str">
        <f>IF(給与表!$T$4&gt;P$2,"",IF($H138&lt;P$2,"",IF($E138&gt;P$2,"",IF($E138=P$2,IF($I138=給与表!$J$12,給与表!$J$13,IF($I138=給与表!$K$12,給与表!$K$13,IF($I138=給与表!$L$12,給与表!$L$13,給与表!$M$13*Q138))),IF($E138&lt;P$2,IF(J138="",IF($I138=給与表!$J$12,SUMIFS(給与表!$P$13:$P$52,給与表!$B$13:$B$52,P$2-$E138)+給与表!$J$10*(P$2-給与表!$T$4+1),IF($I138=給与表!$K$12,SUMIFS(給与表!$Q$13:$Q$52,給与表!$B$13:$B$52,P$2-$E138)+給与表!$K$10*(P$2-給与表!$T$4+1),IF($I138=給与表!$L$12,SUMIFS(給与表!$R$13:$R$52,給与表!$B$13:$B$52,P$2-$E138)+給与表!$L$10*(P$2-給与表!$T$4+1),(SUMIFS(給与表!$S$13:$S$52,給与表!$B$13:$B$52,P$2-$E138)+給与表!$M$10*(P$2-給与表!$T$4+1))*Q138))),IF($I138=給与表!$J$12,J138+給与表!$J$10*(P$2-給与表!$T$4+1),IF($I138=給与表!$K$12,J138+給与表!$K$10*(P$2-給与表!$T$4+1),IF($I138=給与表!$L$12,J138+給与表!$L$10*(P$2-給与表!$T$4+1),(J138/K138+給与表!$M$10)*Q138)))))))))</f>
        <v/>
      </c>
      <c r="Q138" s="392"/>
      <c r="R138" s="357"/>
      <c r="S138" s="357"/>
      <c r="T138" s="357"/>
      <c r="U138" s="227" t="str">
        <f t="shared" si="51"/>
        <v/>
      </c>
      <c r="V138" s="224" t="str">
        <f>IF(給与表!$T$4&gt;V$2,"",IF($H138&lt;V$2,"",IF($E138&gt;V$2,"",IF($E138=V$2,IF($I138=給与表!$J$12,給与表!$J$13,IF($I138=給与表!$K$12,給与表!$K$13,IF($I138=給与表!$L$12,給与表!$L$13,給与表!$M$13*W138))),IF($E138&lt;V$2,IF(P138="",IF($I138=給与表!$J$12,SUMIFS(給与表!$P$13:$P$52,給与表!$B$13:$B$52,V$2-$E138)+給与表!$J$10*(V$2-給与表!$T$4+1),IF($I138=給与表!$K$12,SUMIFS(給与表!$Q$13:$Q$52,給与表!$B$13:$B$52,V$2-$E138)+給与表!$K$10*(V$2-給与表!$T$4+1),IF($I138=給与表!$L$12,SUMIFS(給与表!$R$13:$R$52,給与表!$B$13:$B$52,V$2-$E138)+給与表!$L$10*(V$2-給与表!$T$4+1),(SUMIFS(給与表!$S$13:$S$52,給与表!$B$13:$B$52,V$2-$E138)+給与表!$M$10*(V$2-給与表!$T$4+1))*W138))),IF($I138=給与表!$J$12,P138+給与表!$J$10*(V$2-給与表!$T$4+1),IF($I138=給与表!$K$12,P138+給与表!$K$10*(V$2-給与表!$T$4+1),IF($I138=給与表!$L$12,P138+給与表!$L$10*(V$2-給与表!$T$4+1),(P138/Q138+給与表!$M$10)*W138)))))))))</f>
        <v/>
      </c>
      <c r="W138" s="392"/>
      <c r="X138" s="357"/>
      <c r="Y138" s="357"/>
      <c r="Z138" s="357"/>
      <c r="AA138" s="227" t="str">
        <f t="shared" si="52"/>
        <v/>
      </c>
      <c r="AB138" s="224" t="str">
        <f>IF(給与表!$T$4&gt;AB$2,"",IF($H138&lt;AB$2,"",IF($E138&gt;AB$2,"",IF($E138=AB$2,IF($I138=給与表!$J$12,給与表!$J$13,IF($I138=給与表!$K$12,給与表!$K$13,IF($I138=給与表!$L$12,給与表!$L$13,給与表!$M$13*AC138))),IF($E138&lt;AB$2,IF(V138="",IF($I138=給与表!$J$12,SUMIFS(給与表!$P$13:$P$52,給与表!$B$13:$B$52,AB$2-$E138)+給与表!$J$10*(AB$2-給与表!$T$4+1),IF($I138=給与表!$K$12,SUMIFS(給与表!$Q$13:$Q$52,給与表!$B$13:$B$52,AB$2-$E138)+給与表!$K$10*(AB$2-給与表!$T$4+1),IF($I138=給与表!$L$12,SUMIFS(給与表!$R$13:$R$52,給与表!$B$13:$B$52,AB$2-$E138)+給与表!$L$10*(AB$2-給与表!$T$4+1),(SUMIFS(給与表!$S$13:$S$52,給与表!$B$13:$B$52,AB$2-$E138)+給与表!$M$10*(AB$2-給与表!$T$4+1))*AC138))),IF($I138=給与表!$J$12,V138+給与表!$J$10*(AB$2-給与表!$T$4+1),IF($I138=給与表!$K$12,V138+給与表!$K$10*(AB$2-給与表!$T$4+1),IF($I138=給与表!$L$12,V138+給与表!$L$10*(AB$2-給与表!$T$4+1),(V138/W138+給与表!$M$10)*AC138)))))))))</f>
        <v/>
      </c>
      <c r="AC138" s="392"/>
      <c r="AD138" s="357"/>
      <c r="AE138" s="357"/>
      <c r="AF138" s="357"/>
      <c r="AG138" s="227" t="str">
        <f t="shared" si="53"/>
        <v/>
      </c>
      <c r="AH138" s="224" t="str">
        <f>IF(給与表!$T$4&gt;AH$2,"",IF($H138&lt;AH$2,"",IF($E138&gt;AH$2,"",IF($E138=AH$2,IF($I138=給与表!$J$12,給与表!$J$13,IF($I138=給与表!$K$12,給与表!$K$13,IF($I138=給与表!$L$12,給与表!$L$13,給与表!$M$13*AI138))),IF($E138&lt;AH$2,IF(AB138="",IF($I138=給与表!$J$12,SUMIFS(給与表!$P$13:$P$52,給与表!$B$13:$B$52,AH$2-$E138)+給与表!$J$10*(AH$2-給与表!$T$4+1),IF($I138=給与表!$K$12,SUMIFS(給与表!$Q$13:$Q$52,給与表!$B$13:$B$52,AH$2-$E138)+給与表!$K$10*(AH$2-給与表!$T$4+1),IF($I138=給与表!$L$12,SUMIFS(給与表!$R$13:$R$52,給与表!$B$13:$B$52,AH$2-$E138)+給与表!$L$10*(AH$2-給与表!$T$4+1),(SUMIFS(給与表!$S$13:$S$52,給与表!$B$13:$B$52,AH$2-$E138)+給与表!$M$10*(AH$2-給与表!$T$4+1))*AI138))),IF($I138=給与表!$J$12,AB138+給与表!$J$10*(AH$2-給与表!$T$4+1),IF($I138=給与表!$K$12,AB138+給与表!$K$10*(AH$2-給与表!$T$4+1),IF($I138=給与表!$L$12,AB138+給与表!$L$10*(AH$2-給与表!$T$4+1),(AB138/AC138+給与表!$M$10)*AI138)))))))))</f>
        <v/>
      </c>
      <c r="AI138" s="392"/>
      <c r="AJ138" s="357"/>
      <c r="AK138" s="357"/>
      <c r="AL138" s="357"/>
      <c r="AM138" s="227" t="str">
        <f t="shared" si="54"/>
        <v/>
      </c>
      <c r="AN138" s="224" t="str">
        <f>IF(給与表!$T$4&gt;AN$2,"",IF($H138&lt;AN$2,"",IF($E138&gt;AN$2,"",IF($E138=AN$2,IF($I138=給与表!$J$12,給与表!$J$13,IF($I138=給与表!$K$12,給与表!$K$13,IF($I138=給与表!$L$12,給与表!$L$13,給与表!$M$13*AO138))),IF($E138&lt;AN$2,IF(AH138="",IF($I138=給与表!$J$12,SUMIFS(給与表!$P$13:$P$52,給与表!$B$13:$B$52,AN$2-$E138)+給与表!$J$10*(AN$2-給与表!$T$4+1),IF($I138=給与表!$K$12,SUMIFS(給与表!$Q$13:$Q$52,給与表!$B$13:$B$52,AN$2-$E138)+給与表!$K$10*(AN$2-給与表!$T$4+1),IF($I138=給与表!$L$12,SUMIFS(給与表!$R$13:$R$52,給与表!$B$13:$B$52,AN$2-$E138)+給与表!$L$10*(AN$2-給与表!$T$4+1),(SUMIFS(給与表!$S$13:$S$52,給与表!$B$13:$B$52,AN$2-$E138)+給与表!$M$10*(AN$2-給与表!$T$4+1))*AO138))),IF($I138=給与表!$J$12,AH138+給与表!$J$10*(AN$2-給与表!$T$4+1),IF($I138=給与表!$K$12,AH138+給与表!$K$10*(AN$2-給与表!$T$4+1),IF($I138=給与表!$L$12,AH138+給与表!$L$10*(AN$2-給与表!$T$4+1),(AH138/AI138+給与表!$M$10)*AO138)))))))))</f>
        <v/>
      </c>
      <c r="AO138" s="392"/>
      <c r="AP138" s="357"/>
      <c r="AQ138" s="357"/>
      <c r="AR138" s="357"/>
      <c r="AS138" s="227" t="str">
        <f t="shared" si="55"/>
        <v/>
      </c>
      <c r="AT138" s="224" t="str">
        <f>IF(給与表!$T$4&gt;AT$2,"",IF($H138&lt;AT$2,"",IF($E138&gt;AT$2,"",IF($E138=AT$2,IF($I138=給与表!$J$12,給与表!$J$13,IF($I138=給与表!$K$12,給与表!$K$13,IF($I138=給与表!$L$12,給与表!$L$13,給与表!$M$13*AU138))),IF($E138&lt;AT$2,IF(AN138="",IF($I138=給与表!$J$12,SUMIFS(給与表!$P$13:$P$52,給与表!$B$13:$B$52,AT$2-$E138)+給与表!$J$10*(AT$2-給与表!$T$4+1),IF($I138=給与表!$K$12,SUMIFS(給与表!$Q$13:$Q$52,給与表!$B$13:$B$52,AT$2-$E138)+給与表!$K$10*(AT$2-給与表!$T$4+1),IF($I138=給与表!$L$12,SUMIFS(給与表!$R$13:$R$52,給与表!$B$13:$B$52,AT$2-$E138)+給与表!$L$10*(AT$2-給与表!$T$4+1),(SUMIFS(給与表!$S$13:$S$52,給与表!$B$13:$B$52,AT$2-$E138)+給与表!$M$10*(AT$2-給与表!$T$4+1))*AU138))),IF($I138=給与表!$J$12,AN138+給与表!$J$10*(AT$2-給与表!$T$4+1),IF($I138=給与表!$K$12,AN138+給与表!$K$10*(AT$2-給与表!$T$4+1),IF($I138=給与表!$L$12,AN138+給与表!$L$10*(AT$2-給与表!$T$4+1),(AN138/AO138+給与表!$M$10)*AU138)))))))))</f>
        <v/>
      </c>
      <c r="AU138" s="392"/>
      <c r="AV138" s="357"/>
      <c r="AW138" s="357"/>
      <c r="AX138" s="357"/>
      <c r="AY138" s="227" t="str">
        <f t="shared" si="56"/>
        <v/>
      </c>
      <c r="AZ138" s="224" t="str">
        <f>IF(給与表!$T$4&gt;AZ$2,"",IF($H138&lt;AZ$2,"",IF($E138&gt;AZ$2,"",IF($E138=AZ$2,IF($I138=給与表!$J$12,給与表!$J$13,IF($I138=給与表!$K$12,給与表!$K$13,IF($I138=給与表!$L$12,給与表!$L$13,給与表!$M$13*BA138))),IF($E138&lt;AZ$2,IF(AT138="",IF($I138=給与表!$J$12,SUMIFS(給与表!$P$13:$P$52,給与表!$B$13:$B$52,AZ$2-$E138)+給与表!$J$10*(AZ$2-給与表!$T$4+1),IF($I138=給与表!$K$12,SUMIFS(給与表!$Q$13:$Q$52,給与表!$B$13:$B$52,AZ$2-$E138)+給与表!$K$10*(AZ$2-給与表!$T$4+1),IF($I138=給与表!$L$12,SUMIFS(給与表!$R$13:$R$52,給与表!$B$13:$B$52,AZ$2-$E138)+給与表!$L$10*(AZ$2-給与表!$T$4+1),(SUMIFS(給与表!$S$13:$S$52,給与表!$B$13:$B$52,AZ$2-$E138)+給与表!$M$10*(AZ$2-給与表!$T$4+1))*BA138))),IF($I138=給与表!$J$12,AT138+給与表!$J$10*(AZ$2-給与表!$T$4+1),IF($I138=給与表!$K$12,AT138+給与表!$K$10*(AZ$2-給与表!$T$4+1),IF($I138=給与表!$L$12,AT138+給与表!$L$10*(AZ$2-給与表!$T$4+1),(AT138/AU138+給与表!$M$10)*BA138)))))))))</f>
        <v/>
      </c>
      <c r="BA138" s="392"/>
      <c r="BB138" s="357"/>
      <c r="BC138" s="357"/>
      <c r="BD138" s="357"/>
      <c r="BE138" s="227" t="str">
        <f t="shared" si="57"/>
        <v/>
      </c>
      <c r="BF138" s="224" t="str">
        <f>IF(給与表!$T$4&gt;BF$2,"",IF($H138&lt;BF$2,"",IF($E138&gt;BF$2,"",IF($E138=BF$2,IF($I138=給与表!$J$12,給与表!$J$13,IF($I138=給与表!$K$12,給与表!$K$13,IF($I138=給与表!$L$12,給与表!$L$13,給与表!$M$13*BG138))),IF($E138&lt;BF$2,IF(AZ138="",IF($I138=給与表!$J$12,SUMIFS(給与表!$P$13:$P$52,給与表!$B$13:$B$52,BF$2-$E138)+給与表!$J$10*(BF$2-給与表!$T$4+1),IF($I138=給与表!$K$12,SUMIFS(給与表!$Q$13:$Q$52,給与表!$B$13:$B$52,BF$2-$E138)+給与表!$K$10*(BF$2-給与表!$T$4+1),IF($I138=給与表!$L$12,SUMIFS(給与表!$R$13:$R$52,給与表!$B$13:$B$52,BF$2-$E138)+給与表!$L$10*(BF$2-給与表!$T$4+1),(SUMIFS(給与表!$S$13:$S$52,給与表!$B$13:$B$52,BF$2-$E138)+給与表!$M$10*(BF$2-給与表!$T$4+1))*BG138))),IF($I138=給与表!$J$12,AZ138+給与表!$J$10*(BF$2-給与表!$T$4+1),IF($I138=給与表!$K$12,AZ138+給与表!$K$10*(BF$2-給与表!$T$4+1),IF($I138=給与表!$L$12,AZ138+給与表!$L$10*(BF$2-給与表!$T$4+1),(AZ138/BA138+給与表!$M$10)*BG138)))))))))</f>
        <v/>
      </c>
      <c r="BG138" s="392"/>
      <c r="BH138" s="357"/>
      <c r="BI138" s="357"/>
      <c r="BJ138" s="357"/>
      <c r="BK138" s="227" t="str">
        <f t="shared" si="58"/>
        <v/>
      </c>
      <c r="BL138" s="224" t="str">
        <f>IF(給与表!$T$4&gt;BL$2,"",IF($H138&lt;BL$2,"",IF($E138&gt;BL$2,"",IF($E138=BL$2,IF($I138=給与表!$J$12,給与表!$J$13,IF($I138=給与表!$K$12,給与表!$K$13,IF($I138=給与表!$L$12,給与表!$L$13,給与表!$M$13*BM138))),IF($E138&lt;BL$2,IF(BF138="",IF($I138=給与表!$J$12,SUMIFS(給与表!$P$13:$P$52,給与表!$B$13:$B$52,BL$2-$E138)+給与表!$J$10*(BL$2-給与表!$T$4+1),IF($I138=給与表!$K$12,SUMIFS(給与表!$Q$13:$Q$52,給与表!$B$13:$B$52,BL$2-$E138)+給与表!$K$10*(BL$2-給与表!$T$4+1),IF($I138=給与表!$L$12,SUMIFS(給与表!$R$13:$R$52,給与表!$B$13:$B$52,BL$2-$E138)+給与表!$L$10*(BL$2-給与表!$T$4+1),(SUMIFS(給与表!$S$13:$S$52,給与表!$B$13:$B$52,BL$2-$E138)+給与表!$M$10*(BL$2-給与表!$T$4+1))*BM138))),IF($I138=給与表!$J$12,BF138+給与表!$J$10*(BL$2-給与表!$T$4+1),IF($I138=給与表!$K$12,BF138+給与表!$K$10*(BL$2-給与表!$T$4+1),IF($I138=給与表!$L$12,BF138+給与表!$L$10*(BL$2-給与表!$T$4+1),(BF138/BG138+給与表!$M$10)*BM138)))))))))</f>
        <v/>
      </c>
      <c r="BM138" s="392"/>
      <c r="BN138" s="357"/>
      <c r="BO138" s="357"/>
      <c r="BP138" s="357"/>
      <c r="BQ138" s="227" t="str">
        <f t="shared" si="59"/>
        <v/>
      </c>
    </row>
    <row r="139" spans="1:69">
      <c r="A139" s="20">
        <f t="shared" ref="A139" si="91">A138+1</f>
        <v>134</v>
      </c>
      <c r="B139" s="359"/>
      <c r="C139" s="359"/>
      <c r="D139" s="359"/>
      <c r="E139" s="430" t="str">
        <f t="shared" si="47"/>
        <v/>
      </c>
      <c r="F139" s="359"/>
      <c r="G139" s="359"/>
      <c r="H139" s="430" t="str">
        <f t="shared" si="48"/>
        <v/>
      </c>
      <c r="I139" s="361"/>
      <c r="J139" s="224" t="str">
        <f>IF(給与表!$T$4&gt;J$2,"",IF($H139&lt;J$2,"",IF($E139&gt;J$2,"",IF($E139=J$2,IF($I139=給与表!$J$12,給与表!$J$13,IF($I139=給与表!$K$12,給与表!$K$13,IF($I139=給与表!$L$12,給与表!$L$13,給与表!$M$13*K139))),IF($E139&lt;J$2,IF($I139=給与表!$J$12,SUMIFS(給与表!$P$13:$P$52,給与表!$B$13:$B$52,J$2-$E139)+給与表!$J$10*(J$2-給与表!$T$4+1),IF($I139=給与表!$K$12,SUMIFS(給与表!$Q$13:$Q$52,給与表!$B$13:$B$52,J$2-$E139)+給与表!$K$10*(J$2-給与表!$T$4+1),IF($I139=給与表!$L$12,SUMIFS(給与表!$R$13:$R$52,給与表!$B$13:$B$52,J$2-$E139)+給与表!$L$10*(J$2-給与表!$T$4+1),(SUMIFS(給与表!$S$13:$S$52,給与表!$B$13:$B$52,J$2-$E139)+給与表!$M$10*(J$2-給与表!$T$4+1))*K139))))))))</f>
        <v/>
      </c>
      <c r="K139" s="392"/>
      <c r="L139" s="357"/>
      <c r="M139" s="357"/>
      <c r="N139" s="357"/>
      <c r="O139" s="227" t="str">
        <f t="shared" si="50"/>
        <v/>
      </c>
      <c r="P139" s="224" t="str">
        <f>IF(給与表!$T$4&gt;P$2,"",IF($H139&lt;P$2,"",IF($E139&gt;P$2,"",IF($E139=P$2,IF($I139=給与表!$J$12,給与表!$J$13,IF($I139=給与表!$K$12,給与表!$K$13,IF($I139=給与表!$L$12,給与表!$L$13,給与表!$M$13*Q139))),IF($E139&lt;P$2,IF(J139="",IF($I139=給与表!$J$12,SUMIFS(給与表!$P$13:$P$52,給与表!$B$13:$B$52,P$2-$E139)+給与表!$J$10*(P$2-給与表!$T$4+1),IF($I139=給与表!$K$12,SUMIFS(給与表!$Q$13:$Q$52,給与表!$B$13:$B$52,P$2-$E139)+給与表!$K$10*(P$2-給与表!$T$4+1),IF($I139=給与表!$L$12,SUMIFS(給与表!$R$13:$R$52,給与表!$B$13:$B$52,P$2-$E139)+給与表!$L$10*(P$2-給与表!$T$4+1),(SUMIFS(給与表!$S$13:$S$52,給与表!$B$13:$B$52,P$2-$E139)+給与表!$M$10*(P$2-給与表!$T$4+1))*Q139))),IF($I139=給与表!$J$12,J139+給与表!$J$10*(P$2-給与表!$T$4+1),IF($I139=給与表!$K$12,J139+給与表!$K$10*(P$2-給与表!$T$4+1),IF($I139=給与表!$L$12,J139+給与表!$L$10*(P$2-給与表!$T$4+1),(J139/K139+給与表!$M$10)*Q139)))))))))</f>
        <v/>
      </c>
      <c r="Q139" s="392"/>
      <c r="R139" s="357"/>
      <c r="S139" s="357"/>
      <c r="T139" s="357"/>
      <c r="U139" s="227" t="str">
        <f t="shared" si="51"/>
        <v/>
      </c>
      <c r="V139" s="224" t="str">
        <f>IF(給与表!$T$4&gt;V$2,"",IF($H139&lt;V$2,"",IF($E139&gt;V$2,"",IF($E139=V$2,IF($I139=給与表!$J$12,給与表!$J$13,IF($I139=給与表!$K$12,給与表!$K$13,IF($I139=給与表!$L$12,給与表!$L$13,給与表!$M$13*W139))),IF($E139&lt;V$2,IF(P139="",IF($I139=給与表!$J$12,SUMIFS(給与表!$P$13:$P$52,給与表!$B$13:$B$52,V$2-$E139)+給与表!$J$10*(V$2-給与表!$T$4+1),IF($I139=給与表!$K$12,SUMIFS(給与表!$Q$13:$Q$52,給与表!$B$13:$B$52,V$2-$E139)+給与表!$K$10*(V$2-給与表!$T$4+1),IF($I139=給与表!$L$12,SUMIFS(給与表!$R$13:$R$52,給与表!$B$13:$B$52,V$2-$E139)+給与表!$L$10*(V$2-給与表!$T$4+1),(SUMIFS(給与表!$S$13:$S$52,給与表!$B$13:$B$52,V$2-$E139)+給与表!$M$10*(V$2-給与表!$T$4+1))*W139))),IF($I139=給与表!$J$12,P139+給与表!$J$10*(V$2-給与表!$T$4+1),IF($I139=給与表!$K$12,P139+給与表!$K$10*(V$2-給与表!$T$4+1),IF($I139=給与表!$L$12,P139+給与表!$L$10*(V$2-給与表!$T$4+1),(P139/Q139+給与表!$M$10)*W139)))))))))</f>
        <v/>
      </c>
      <c r="W139" s="392"/>
      <c r="X139" s="357"/>
      <c r="Y139" s="357"/>
      <c r="Z139" s="357"/>
      <c r="AA139" s="227" t="str">
        <f t="shared" si="52"/>
        <v/>
      </c>
      <c r="AB139" s="224" t="str">
        <f>IF(給与表!$T$4&gt;AB$2,"",IF($H139&lt;AB$2,"",IF($E139&gt;AB$2,"",IF($E139=AB$2,IF($I139=給与表!$J$12,給与表!$J$13,IF($I139=給与表!$K$12,給与表!$K$13,IF($I139=給与表!$L$12,給与表!$L$13,給与表!$M$13*AC139))),IF($E139&lt;AB$2,IF(V139="",IF($I139=給与表!$J$12,SUMIFS(給与表!$P$13:$P$52,給与表!$B$13:$B$52,AB$2-$E139)+給与表!$J$10*(AB$2-給与表!$T$4+1),IF($I139=給与表!$K$12,SUMIFS(給与表!$Q$13:$Q$52,給与表!$B$13:$B$52,AB$2-$E139)+給与表!$K$10*(AB$2-給与表!$T$4+1),IF($I139=給与表!$L$12,SUMIFS(給与表!$R$13:$R$52,給与表!$B$13:$B$52,AB$2-$E139)+給与表!$L$10*(AB$2-給与表!$T$4+1),(SUMIFS(給与表!$S$13:$S$52,給与表!$B$13:$B$52,AB$2-$E139)+給与表!$M$10*(AB$2-給与表!$T$4+1))*AC139))),IF($I139=給与表!$J$12,V139+給与表!$J$10*(AB$2-給与表!$T$4+1),IF($I139=給与表!$K$12,V139+給与表!$K$10*(AB$2-給与表!$T$4+1),IF($I139=給与表!$L$12,V139+給与表!$L$10*(AB$2-給与表!$T$4+1),(V139/W139+給与表!$M$10)*AC139)))))))))</f>
        <v/>
      </c>
      <c r="AC139" s="392"/>
      <c r="AD139" s="357"/>
      <c r="AE139" s="357"/>
      <c r="AF139" s="357"/>
      <c r="AG139" s="227" t="str">
        <f t="shared" si="53"/>
        <v/>
      </c>
      <c r="AH139" s="224" t="str">
        <f>IF(給与表!$T$4&gt;AH$2,"",IF($H139&lt;AH$2,"",IF($E139&gt;AH$2,"",IF($E139=AH$2,IF($I139=給与表!$J$12,給与表!$J$13,IF($I139=給与表!$K$12,給与表!$K$13,IF($I139=給与表!$L$12,給与表!$L$13,給与表!$M$13*AI139))),IF($E139&lt;AH$2,IF(AB139="",IF($I139=給与表!$J$12,SUMIFS(給与表!$P$13:$P$52,給与表!$B$13:$B$52,AH$2-$E139)+給与表!$J$10*(AH$2-給与表!$T$4+1),IF($I139=給与表!$K$12,SUMIFS(給与表!$Q$13:$Q$52,給与表!$B$13:$B$52,AH$2-$E139)+給与表!$K$10*(AH$2-給与表!$T$4+1),IF($I139=給与表!$L$12,SUMIFS(給与表!$R$13:$R$52,給与表!$B$13:$B$52,AH$2-$E139)+給与表!$L$10*(AH$2-給与表!$T$4+1),(SUMIFS(給与表!$S$13:$S$52,給与表!$B$13:$B$52,AH$2-$E139)+給与表!$M$10*(AH$2-給与表!$T$4+1))*AI139))),IF($I139=給与表!$J$12,AB139+給与表!$J$10*(AH$2-給与表!$T$4+1),IF($I139=給与表!$K$12,AB139+給与表!$K$10*(AH$2-給与表!$T$4+1),IF($I139=給与表!$L$12,AB139+給与表!$L$10*(AH$2-給与表!$T$4+1),(AB139/AC139+給与表!$M$10)*AI139)))))))))</f>
        <v/>
      </c>
      <c r="AI139" s="392"/>
      <c r="AJ139" s="357"/>
      <c r="AK139" s="357"/>
      <c r="AL139" s="357"/>
      <c r="AM139" s="227" t="str">
        <f t="shared" si="54"/>
        <v/>
      </c>
      <c r="AN139" s="224" t="str">
        <f>IF(給与表!$T$4&gt;AN$2,"",IF($H139&lt;AN$2,"",IF($E139&gt;AN$2,"",IF($E139=AN$2,IF($I139=給与表!$J$12,給与表!$J$13,IF($I139=給与表!$K$12,給与表!$K$13,IF($I139=給与表!$L$12,給与表!$L$13,給与表!$M$13*AO139))),IF($E139&lt;AN$2,IF(AH139="",IF($I139=給与表!$J$12,SUMIFS(給与表!$P$13:$P$52,給与表!$B$13:$B$52,AN$2-$E139)+給与表!$J$10*(AN$2-給与表!$T$4+1),IF($I139=給与表!$K$12,SUMIFS(給与表!$Q$13:$Q$52,給与表!$B$13:$B$52,AN$2-$E139)+給与表!$K$10*(AN$2-給与表!$T$4+1),IF($I139=給与表!$L$12,SUMIFS(給与表!$R$13:$R$52,給与表!$B$13:$B$52,AN$2-$E139)+給与表!$L$10*(AN$2-給与表!$T$4+1),(SUMIFS(給与表!$S$13:$S$52,給与表!$B$13:$B$52,AN$2-$E139)+給与表!$M$10*(AN$2-給与表!$T$4+1))*AO139))),IF($I139=給与表!$J$12,AH139+給与表!$J$10*(AN$2-給与表!$T$4+1),IF($I139=給与表!$K$12,AH139+給与表!$K$10*(AN$2-給与表!$T$4+1),IF($I139=給与表!$L$12,AH139+給与表!$L$10*(AN$2-給与表!$T$4+1),(AH139/AI139+給与表!$M$10)*AO139)))))))))</f>
        <v/>
      </c>
      <c r="AO139" s="392"/>
      <c r="AP139" s="357"/>
      <c r="AQ139" s="357"/>
      <c r="AR139" s="357"/>
      <c r="AS139" s="227" t="str">
        <f t="shared" si="55"/>
        <v/>
      </c>
      <c r="AT139" s="224" t="str">
        <f>IF(給与表!$T$4&gt;AT$2,"",IF($H139&lt;AT$2,"",IF($E139&gt;AT$2,"",IF($E139=AT$2,IF($I139=給与表!$J$12,給与表!$J$13,IF($I139=給与表!$K$12,給与表!$K$13,IF($I139=給与表!$L$12,給与表!$L$13,給与表!$M$13*AU139))),IF($E139&lt;AT$2,IF(AN139="",IF($I139=給与表!$J$12,SUMIFS(給与表!$P$13:$P$52,給与表!$B$13:$B$52,AT$2-$E139)+給与表!$J$10*(AT$2-給与表!$T$4+1),IF($I139=給与表!$K$12,SUMIFS(給与表!$Q$13:$Q$52,給与表!$B$13:$B$52,AT$2-$E139)+給与表!$K$10*(AT$2-給与表!$T$4+1),IF($I139=給与表!$L$12,SUMIFS(給与表!$R$13:$R$52,給与表!$B$13:$B$52,AT$2-$E139)+給与表!$L$10*(AT$2-給与表!$T$4+1),(SUMIFS(給与表!$S$13:$S$52,給与表!$B$13:$B$52,AT$2-$E139)+給与表!$M$10*(AT$2-給与表!$T$4+1))*AU139))),IF($I139=給与表!$J$12,AN139+給与表!$J$10*(AT$2-給与表!$T$4+1),IF($I139=給与表!$K$12,AN139+給与表!$K$10*(AT$2-給与表!$T$4+1),IF($I139=給与表!$L$12,AN139+給与表!$L$10*(AT$2-給与表!$T$4+1),(AN139/AO139+給与表!$M$10)*AU139)))))))))</f>
        <v/>
      </c>
      <c r="AU139" s="392"/>
      <c r="AV139" s="357"/>
      <c r="AW139" s="357"/>
      <c r="AX139" s="357"/>
      <c r="AY139" s="227" t="str">
        <f t="shared" si="56"/>
        <v/>
      </c>
      <c r="AZ139" s="224" t="str">
        <f>IF(給与表!$T$4&gt;AZ$2,"",IF($H139&lt;AZ$2,"",IF($E139&gt;AZ$2,"",IF($E139=AZ$2,IF($I139=給与表!$J$12,給与表!$J$13,IF($I139=給与表!$K$12,給与表!$K$13,IF($I139=給与表!$L$12,給与表!$L$13,給与表!$M$13*BA139))),IF($E139&lt;AZ$2,IF(AT139="",IF($I139=給与表!$J$12,SUMIFS(給与表!$P$13:$P$52,給与表!$B$13:$B$52,AZ$2-$E139)+給与表!$J$10*(AZ$2-給与表!$T$4+1),IF($I139=給与表!$K$12,SUMIFS(給与表!$Q$13:$Q$52,給与表!$B$13:$B$52,AZ$2-$E139)+給与表!$K$10*(AZ$2-給与表!$T$4+1),IF($I139=給与表!$L$12,SUMIFS(給与表!$R$13:$R$52,給与表!$B$13:$B$52,AZ$2-$E139)+給与表!$L$10*(AZ$2-給与表!$T$4+1),(SUMIFS(給与表!$S$13:$S$52,給与表!$B$13:$B$52,AZ$2-$E139)+給与表!$M$10*(AZ$2-給与表!$T$4+1))*BA139))),IF($I139=給与表!$J$12,AT139+給与表!$J$10*(AZ$2-給与表!$T$4+1),IF($I139=給与表!$K$12,AT139+給与表!$K$10*(AZ$2-給与表!$T$4+1),IF($I139=給与表!$L$12,AT139+給与表!$L$10*(AZ$2-給与表!$T$4+1),(AT139/AU139+給与表!$M$10)*BA139)))))))))</f>
        <v/>
      </c>
      <c r="BA139" s="392"/>
      <c r="BB139" s="357"/>
      <c r="BC139" s="357"/>
      <c r="BD139" s="357"/>
      <c r="BE139" s="227" t="str">
        <f t="shared" si="57"/>
        <v/>
      </c>
      <c r="BF139" s="224" t="str">
        <f>IF(給与表!$T$4&gt;BF$2,"",IF($H139&lt;BF$2,"",IF($E139&gt;BF$2,"",IF($E139=BF$2,IF($I139=給与表!$J$12,給与表!$J$13,IF($I139=給与表!$K$12,給与表!$K$13,IF($I139=給与表!$L$12,給与表!$L$13,給与表!$M$13*BG139))),IF($E139&lt;BF$2,IF(AZ139="",IF($I139=給与表!$J$12,SUMIFS(給与表!$P$13:$P$52,給与表!$B$13:$B$52,BF$2-$E139)+給与表!$J$10*(BF$2-給与表!$T$4+1),IF($I139=給与表!$K$12,SUMIFS(給与表!$Q$13:$Q$52,給与表!$B$13:$B$52,BF$2-$E139)+給与表!$K$10*(BF$2-給与表!$T$4+1),IF($I139=給与表!$L$12,SUMIFS(給与表!$R$13:$R$52,給与表!$B$13:$B$52,BF$2-$E139)+給与表!$L$10*(BF$2-給与表!$T$4+1),(SUMIFS(給与表!$S$13:$S$52,給与表!$B$13:$B$52,BF$2-$E139)+給与表!$M$10*(BF$2-給与表!$T$4+1))*BG139))),IF($I139=給与表!$J$12,AZ139+給与表!$J$10*(BF$2-給与表!$T$4+1),IF($I139=給与表!$K$12,AZ139+給与表!$K$10*(BF$2-給与表!$T$4+1),IF($I139=給与表!$L$12,AZ139+給与表!$L$10*(BF$2-給与表!$T$4+1),(AZ139/BA139+給与表!$M$10)*BG139)))))))))</f>
        <v/>
      </c>
      <c r="BG139" s="392"/>
      <c r="BH139" s="357"/>
      <c r="BI139" s="357"/>
      <c r="BJ139" s="357"/>
      <c r="BK139" s="227" t="str">
        <f t="shared" si="58"/>
        <v/>
      </c>
      <c r="BL139" s="224" t="str">
        <f>IF(給与表!$T$4&gt;BL$2,"",IF($H139&lt;BL$2,"",IF($E139&gt;BL$2,"",IF($E139=BL$2,IF($I139=給与表!$J$12,給与表!$J$13,IF($I139=給与表!$K$12,給与表!$K$13,IF($I139=給与表!$L$12,給与表!$L$13,給与表!$M$13*BM139))),IF($E139&lt;BL$2,IF(BF139="",IF($I139=給与表!$J$12,SUMIFS(給与表!$P$13:$P$52,給与表!$B$13:$B$52,BL$2-$E139)+給与表!$J$10*(BL$2-給与表!$T$4+1),IF($I139=給与表!$K$12,SUMIFS(給与表!$Q$13:$Q$52,給与表!$B$13:$B$52,BL$2-$E139)+給与表!$K$10*(BL$2-給与表!$T$4+1),IF($I139=給与表!$L$12,SUMIFS(給与表!$R$13:$R$52,給与表!$B$13:$B$52,BL$2-$E139)+給与表!$L$10*(BL$2-給与表!$T$4+1),(SUMIFS(給与表!$S$13:$S$52,給与表!$B$13:$B$52,BL$2-$E139)+給与表!$M$10*(BL$2-給与表!$T$4+1))*BM139))),IF($I139=給与表!$J$12,BF139+給与表!$J$10*(BL$2-給与表!$T$4+1),IF($I139=給与表!$K$12,BF139+給与表!$K$10*(BL$2-給与表!$T$4+1),IF($I139=給与表!$L$12,BF139+給与表!$L$10*(BL$2-給与表!$T$4+1),(BF139/BG139+給与表!$M$10)*BM139)))))))))</f>
        <v/>
      </c>
      <c r="BM139" s="392"/>
      <c r="BN139" s="357"/>
      <c r="BO139" s="357"/>
      <c r="BP139" s="357"/>
      <c r="BQ139" s="227" t="str">
        <f t="shared" si="59"/>
        <v/>
      </c>
    </row>
    <row r="140" spans="1:69">
      <c r="A140" s="20">
        <f t="shared" ref="A140" si="92">A139+1</f>
        <v>135</v>
      </c>
      <c r="B140" s="359"/>
      <c r="C140" s="359"/>
      <c r="D140" s="359"/>
      <c r="E140" s="430" t="str">
        <f t="shared" si="47"/>
        <v/>
      </c>
      <c r="F140" s="359"/>
      <c r="G140" s="359"/>
      <c r="H140" s="430" t="str">
        <f t="shared" si="48"/>
        <v/>
      </c>
      <c r="I140" s="361"/>
      <c r="J140" s="224" t="str">
        <f>IF(給与表!$T$4&gt;J$2,"",IF($H140&lt;J$2,"",IF($E140&gt;J$2,"",IF($E140=J$2,IF($I140=給与表!$J$12,給与表!$J$13,IF($I140=給与表!$K$12,給与表!$K$13,IF($I140=給与表!$L$12,給与表!$L$13,給与表!$M$13*K140))),IF($E140&lt;J$2,IF($I140=給与表!$J$12,SUMIFS(給与表!$P$13:$P$52,給与表!$B$13:$B$52,J$2-$E140)+給与表!$J$10*(J$2-給与表!$T$4+1),IF($I140=給与表!$K$12,SUMIFS(給与表!$Q$13:$Q$52,給与表!$B$13:$B$52,J$2-$E140)+給与表!$K$10*(J$2-給与表!$T$4+1),IF($I140=給与表!$L$12,SUMIFS(給与表!$R$13:$R$52,給与表!$B$13:$B$52,J$2-$E140)+給与表!$L$10*(J$2-給与表!$T$4+1),(SUMIFS(給与表!$S$13:$S$52,給与表!$B$13:$B$52,J$2-$E140)+給与表!$M$10*(J$2-給与表!$T$4+1))*K140))))))))</f>
        <v/>
      </c>
      <c r="K140" s="392"/>
      <c r="L140" s="357"/>
      <c r="M140" s="357"/>
      <c r="N140" s="357"/>
      <c r="O140" s="227" t="str">
        <f t="shared" si="50"/>
        <v/>
      </c>
      <c r="P140" s="224" t="str">
        <f>IF(給与表!$T$4&gt;P$2,"",IF($H140&lt;P$2,"",IF($E140&gt;P$2,"",IF($E140=P$2,IF($I140=給与表!$J$12,給与表!$J$13,IF($I140=給与表!$K$12,給与表!$K$13,IF($I140=給与表!$L$12,給与表!$L$13,給与表!$M$13*Q140))),IF($E140&lt;P$2,IF(J140="",IF($I140=給与表!$J$12,SUMIFS(給与表!$P$13:$P$52,給与表!$B$13:$B$52,P$2-$E140)+給与表!$J$10*(P$2-給与表!$T$4+1),IF($I140=給与表!$K$12,SUMIFS(給与表!$Q$13:$Q$52,給与表!$B$13:$B$52,P$2-$E140)+給与表!$K$10*(P$2-給与表!$T$4+1),IF($I140=給与表!$L$12,SUMIFS(給与表!$R$13:$R$52,給与表!$B$13:$B$52,P$2-$E140)+給与表!$L$10*(P$2-給与表!$T$4+1),(SUMIFS(給与表!$S$13:$S$52,給与表!$B$13:$B$52,P$2-$E140)+給与表!$M$10*(P$2-給与表!$T$4+1))*Q140))),IF($I140=給与表!$J$12,J140+給与表!$J$10*(P$2-給与表!$T$4+1),IF($I140=給与表!$K$12,J140+給与表!$K$10*(P$2-給与表!$T$4+1),IF($I140=給与表!$L$12,J140+給与表!$L$10*(P$2-給与表!$T$4+1),(J140/K140+給与表!$M$10)*Q140)))))))))</f>
        <v/>
      </c>
      <c r="Q140" s="392"/>
      <c r="R140" s="357"/>
      <c r="S140" s="357"/>
      <c r="T140" s="357"/>
      <c r="U140" s="227" t="str">
        <f t="shared" si="51"/>
        <v/>
      </c>
      <c r="V140" s="224" t="str">
        <f>IF(給与表!$T$4&gt;V$2,"",IF($H140&lt;V$2,"",IF($E140&gt;V$2,"",IF($E140=V$2,IF($I140=給与表!$J$12,給与表!$J$13,IF($I140=給与表!$K$12,給与表!$K$13,IF($I140=給与表!$L$12,給与表!$L$13,給与表!$M$13*W140))),IF($E140&lt;V$2,IF(P140="",IF($I140=給与表!$J$12,SUMIFS(給与表!$P$13:$P$52,給与表!$B$13:$B$52,V$2-$E140)+給与表!$J$10*(V$2-給与表!$T$4+1),IF($I140=給与表!$K$12,SUMIFS(給与表!$Q$13:$Q$52,給与表!$B$13:$B$52,V$2-$E140)+給与表!$K$10*(V$2-給与表!$T$4+1),IF($I140=給与表!$L$12,SUMIFS(給与表!$R$13:$R$52,給与表!$B$13:$B$52,V$2-$E140)+給与表!$L$10*(V$2-給与表!$T$4+1),(SUMIFS(給与表!$S$13:$S$52,給与表!$B$13:$B$52,V$2-$E140)+給与表!$M$10*(V$2-給与表!$T$4+1))*W140))),IF($I140=給与表!$J$12,P140+給与表!$J$10*(V$2-給与表!$T$4+1),IF($I140=給与表!$K$12,P140+給与表!$K$10*(V$2-給与表!$T$4+1),IF($I140=給与表!$L$12,P140+給与表!$L$10*(V$2-給与表!$T$4+1),(P140/Q140+給与表!$M$10)*W140)))))))))</f>
        <v/>
      </c>
      <c r="W140" s="392"/>
      <c r="X140" s="357"/>
      <c r="Y140" s="357"/>
      <c r="Z140" s="357"/>
      <c r="AA140" s="227" t="str">
        <f t="shared" si="52"/>
        <v/>
      </c>
      <c r="AB140" s="224" t="str">
        <f>IF(給与表!$T$4&gt;AB$2,"",IF($H140&lt;AB$2,"",IF($E140&gt;AB$2,"",IF($E140=AB$2,IF($I140=給与表!$J$12,給与表!$J$13,IF($I140=給与表!$K$12,給与表!$K$13,IF($I140=給与表!$L$12,給与表!$L$13,給与表!$M$13*AC140))),IF($E140&lt;AB$2,IF(V140="",IF($I140=給与表!$J$12,SUMIFS(給与表!$P$13:$P$52,給与表!$B$13:$B$52,AB$2-$E140)+給与表!$J$10*(AB$2-給与表!$T$4+1),IF($I140=給与表!$K$12,SUMIFS(給与表!$Q$13:$Q$52,給与表!$B$13:$B$52,AB$2-$E140)+給与表!$K$10*(AB$2-給与表!$T$4+1),IF($I140=給与表!$L$12,SUMIFS(給与表!$R$13:$R$52,給与表!$B$13:$B$52,AB$2-$E140)+給与表!$L$10*(AB$2-給与表!$T$4+1),(SUMIFS(給与表!$S$13:$S$52,給与表!$B$13:$B$52,AB$2-$E140)+給与表!$M$10*(AB$2-給与表!$T$4+1))*AC140))),IF($I140=給与表!$J$12,V140+給与表!$J$10*(AB$2-給与表!$T$4+1),IF($I140=給与表!$K$12,V140+給与表!$K$10*(AB$2-給与表!$T$4+1),IF($I140=給与表!$L$12,V140+給与表!$L$10*(AB$2-給与表!$T$4+1),(V140/W140+給与表!$M$10)*AC140)))))))))</f>
        <v/>
      </c>
      <c r="AC140" s="392"/>
      <c r="AD140" s="357"/>
      <c r="AE140" s="357"/>
      <c r="AF140" s="357"/>
      <c r="AG140" s="227" t="str">
        <f t="shared" si="53"/>
        <v/>
      </c>
      <c r="AH140" s="224" t="str">
        <f>IF(給与表!$T$4&gt;AH$2,"",IF($H140&lt;AH$2,"",IF($E140&gt;AH$2,"",IF($E140=AH$2,IF($I140=給与表!$J$12,給与表!$J$13,IF($I140=給与表!$K$12,給与表!$K$13,IF($I140=給与表!$L$12,給与表!$L$13,給与表!$M$13*AI140))),IF($E140&lt;AH$2,IF(AB140="",IF($I140=給与表!$J$12,SUMIFS(給与表!$P$13:$P$52,給与表!$B$13:$B$52,AH$2-$E140)+給与表!$J$10*(AH$2-給与表!$T$4+1),IF($I140=給与表!$K$12,SUMIFS(給与表!$Q$13:$Q$52,給与表!$B$13:$B$52,AH$2-$E140)+給与表!$K$10*(AH$2-給与表!$T$4+1),IF($I140=給与表!$L$12,SUMIFS(給与表!$R$13:$R$52,給与表!$B$13:$B$52,AH$2-$E140)+給与表!$L$10*(AH$2-給与表!$T$4+1),(SUMIFS(給与表!$S$13:$S$52,給与表!$B$13:$B$52,AH$2-$E140)+給与表!$M$10*(AH$2-給与表!$T$4+1))*AI140))),IF($I140=給与表!$J$12,AB140+給与表!$J$10*(AH$2-給与表!$T$4+1),IF($I140=給与表!$K$12,AB140+給与表!$K$10*(AH$2-給与表!$T$4+1),IF($I140=給与表!$L$12,AB140+給与表!$L$10*(AH$2-給与表!$T$4+1),(AB140/AC140+給与表!$M$10)*AI140)))))))))</f>
        <v/>
      </c>
      <c r="AI140" s="392"/>
      <c r="AJ140" s="357"/>
      <c r="AK140" s="357"/>
      <c r="AL140" s="357"/>
      <c r="AM140" s="227" t="str">
        <f t="shared" si="54"/>
        <v/>
      </c>
      <c r="AN140" s="224" t="str">
        <f>IF(給与表!$T$4&gt;AN$2,"",IF($H140&lt;AN$2,"",IF($E140&gt;AN$2,"",IF($E140=AN$2,IF($I140=給与表!$J$12,給与表!$J$13,IF($I140=給与表!$K$12,給与表!$K$13,IF($I140=給与表!$L$12,給与表!$L$13,給与表!$M$13*AO140))),IF($E140&lt;AN$2,IF(AH140="",IF($I140=給与表!$J$12,SUMIFS(給与表!$P$13:$P$52,給与表!$B$13:$B$52,AN$2-$E140)+給与表!$J$10*(AN$2-給与表!$T$4+1),IF($I140=給与表!$K$12,SUMIFS(給与表!$Q$13:$Q$52,給与表!$B$13:$B$52,AN$2-$E140)+給与表!$K$10*(AN$2-給与表!$T$4+1),IF($I140=給与表!$L$12,SUMIFS(給与表!$R$13:$R$52,給与表!$B$13:$B$52,AN$2-$E140)+給与表!$L$10*(AN$2-給与表!$T$4+1),(SUMIFS(給与表!$S$13:$S$52,給与表!$B$13:$B$52,AN$2-$E140)+給与表!$M$10*(AN$2-給与表!$T$4+1))*AO140))),IF($I140=給与表!$J$12,AH140+給与表!$J$10*(AN$2-給与表!$T$4+1),IF($I140=給与表!$K$12,AH140+給与表!$K$10*(AN$2-給与表!$T$4+1),IF($I140=給与表!$L$12,AH140+給与表!$L$10*(AN$2-給与表!$T$4+1),(AH140/AI140+給与表!$M$10)*AO140)))))))))</f>
        <v/>
      </c>
      <c r="AO140" s="392"/>
      <c r="AP140" s="357"/>
      <c r="AQ140" s="357"/>
      <c r="AR140" s="357"/>
      <c r="AS140" s="227" t="str">
        <f t="shared" si="55"/>
        <v/>
      </c>
      <c r="AT140" s="224" t="str">
        <f>IF(給与表!$T$4&gt;AT$2,"",IF($H140&lt;AT$2,"",IF($E140&gt;AT$2,"",IF($E140=AT$2,IF($I140=給与表!$J$12,給与表!$J$13,IF($I140=給与表!$K$12,給与表!$K$13,IF($I140=給与表!$L$12,給与表!$L$13,給与表!$M$13*AU140))),IF($E140&lt;AT$2,IF(AN140="",IF($I140=給与表!$J$12,SUMIFS(給与表!$P$13:$P$52,給与表!$B$13:$B$52,AT$2-$E140)+給与表!$J$10*(AT$2-給与表!$T$4+1),IF($I140=給与表!$K$12,SUMIFS(給与表!$Q$13:$Q$52,給与表!$B$13:$B$52,AT$2-$E140)+給与表!$K$10*(AT$2-給与表!$T$4+1),IF($I140=給与表!$L$12,SUMIFS(給与表!$R$13:$R$52,給与表!$B$13:$B$52,AT$2-$E140)+給与表!$L$10*(AT$2-給与表!$T$4+1),(SUMIFS(給与表!$S$13:$S$52,給与表!$B$13:$B$52,AT$2-$E140)+給与表!$M$10*(AT$2-給与表!$T$4+1))*AU140))),IF($I140=給与表!$J$12,AN140+給与表!$J$10*(AT$2-給与表!$T$4+1),IF($I140=給与表!$K$12,AN140+給与表!$K$10*(AT$2-給与表!$T$4+1),IF($I140=給与表!$L$12,AN140+給与表!$L$10*(AT$2-給与表!$T$4+1),(AN140/AO140+給与表!$M$10)*AU140)))))))))</f>
        <v/>
      </c>
      <c r="AU140" s="392"/>
      <c r="AV140" s="357"/>
      <c r="AW140" s="357"/>
      <c r="AX140" s="357"/>
      <c r="AY140" s="227" t="str">
        <f t="shared" si="56"/>
        <v/>
      </c>
      <c r="AZ140" s="224" t="str">
        <f>IF(給与表!$T$4&gt;AZ$2,"",IF($H140&lt;AZ$2,"",IF($E140&gt;AZ$2,"",IF($E140=AZ$2,IF($I140=給与表!$J$12,給与表!$J$13,IF($I140=給与表!$K$12,給与表!$K$13,IF($I140=給与表!$L$12,給与表!$L$13,給与表!$M$13*BA140))),IF($E140&lt;AZ$2,IF(AT140="",IF($I140=給与表!$J$12,SUMIFS(給与表!$P$13:$P$52,給与表!$B$13:$B$52,AZ$2-$E140)+給与表!$J$10*(AZ$2-給与表!$T$4+1),IF($I140=給与表!$K$12,SUMIFS(給与表!$Q$13:$Q$52,給与表!$B$13:$B$52,AZ$2-$E140)+給与表!$K$10*(AZ$2-給与表!$T$4+1),IF($I140=給与表!$L$12,SUMIFS(給与表!$R$13:$R$52,給与表!$B$13:$B$52,AZ$2-$E140)+給与表!$L$10*(AZ$2-給与表!$T$4+1),(SUMIFS(給与表!$S$13:$S$52,給与表!$B$13:$B$52,AZ$2-$E140)+給与表!$M$10*(AZ$2-給与表!$T$4+1))*BA140))),IF($I140=給与表!$J$12,AT140+給与表!$J$10*(AZ$2-給与表!$T$4+1),IF($I140=給与表!$K$12,AT140+給与表!$K$10*(AZ$2-給与表!$T$4+1),IF($I140=給与表!$L$12,AT140+給与表!$L$10*(AZ$2-給与表!$T$4+1),(AT140/AU140+給与表!$M$10)*BA140)))))))))</f>
        <v/>
      </c>
      <c r="BA140" s="392"/>
      <c r="BB140" s="357"/>
      <c r="BC140" s="357"/>
      <c r="BD140" s="357"/>
      <c r="BE140" s="227" t="str">
        <f t="shared" si="57"/>
        <v/>
      </c>
      <c r="BF140" s="224" t="str">
        <f>IF(給与表!$T$4&gt;BF$2,"",IF($H140&lt;BF$2,"",IF($E140&gt;BF$2,"",IF($E140=BF$2,IF($I140=給与表!$J$12,給与表!$J$13,IF($I140=給与表!$K$12,給与表!$K$13,IF($I140=給与表!$L$12,給与表!$L$13,給与表!$M$13*BG140))),IF($E140&lt;BF$2,IF(AZ140="",IF($I140=給与表!$J$12,SUMIFS(給与表!$P$13:$P$52,給与表!$B$13:$B$52,BF$2-$E140)+給与表!$J$10*(BF$2-給与表!$T$4+1),IF($I140=給与表!$K$12,SUMIFS(給与表!$Q$13:$Q$52,給与表!$B$13:$B$52,BF$2-$E140)+給与表!$K$10*(BF$2-給与表!$T$4+1),IF($I140=給与表!$L$12,SUMIFS(給与表!$R$13:$R$52,給与表!$B$13:$B$52,BF$2-$E140)+給与表!$L$10*(BF$2-給与表!$T$4+1),(SUMIFS(給与表!$S$13:$S$52,給与表!$B$13:$B$52,BF$2-$E140)+給与表!$M$10*(BF$2-給与表!$T$4+1))*BG140))),IF($I140=給与表!$J$12,AZ140+給与表!$J$10*(BF$2-給与表!$T$4+1),IF($I140=給与表!$K$12,AZ140+給与表!$K$10*(BF$2-給与表!$T$4+1),IF($I140=給与表!$L$12,AZ140+給与表!$L$10*(BF$2-給与表!$T$4+1),(AZ140/BA140+給与表!$M$10)*BG140)))))))))</f>
        <v/>
      </c>
      <c r="BG140" s="392"/>
      <c r="BH140" s="357"/>
      <c r="BI140" s="357"/>
      <c r="BJ140" s="357"/>
      <c r="BK140" s="227" t="str">
        <f t="shared" si="58"/>
        <v/>
      </c>
      <c r="BL140" s="224" t="str">
        <f>IF(給与表!$T$4&gt;BL$2,"",IF($H140&lt;BL$2,"",IF($E140&gt;BL$2,"",IF($E140=BL$2,IF($I140=給与表!$J$12,給与表!$J$13,IF($I140=給与表!$K$12,給与表!$K$13,IF($I140=給与表!$L$12,給与表!$L$13,給与表!$M$13*BM140))),IF($E140&lt;BL$2,IF(BF140="",IF($I140=給与表!$J$12,SUMIFS(給与表!$P$13:$P$52,給与表!$B$13:$B$52,BL$2-$E140)+給与表!$J$10*(BL$2-給与表!$T$4+1),IF($I140=給与表!$K$12,SUMIFS(給与表!$Q$13:$Q$52,給与表!$B$13:$B$52,BL$2-$E140)+給与表!$K$10*(BL$2-給与表!$T$4+1),IF($I140=給与表!$L$12,SUMIFS(給与表!$R$13:$R$52,給与表!$B$13:$B$52,BL$2-$E140)+給与表!$L$10*(BL$2-給与表!$T$4+1),(SUMIFS(給与表!$S$13:$S$52,給与表!$B$13:$B$52,BL$2-$E140)+給与表!$M$10*(BL$2-給与表!$T$4+1))*BM140))),IF($I140=給与表!$J$12,BF140+給与表!$J$10*(BL$2-給与表!$T$4+1),IF($I140=給与表!$K$12,BF140+給与表!$K$10*(BL$2-給与表!$T$4+1),IF($I140=給与表!$L$12,BF140+給与表!$L$10*(BL$2-給与表!$T$4+1),(BF140/BG140+給与表!$M$10)*BM140)))))))))</f>
        <v/>
      </c>
      <c r="BM140" s="392"/>
      <c r="BN140" s="357"/>
      <c r="BO140" s="357"/>
      <c r="BP140" s="357"/>
      <c r="BQ140" s="227" t="str">
        <f t="shared" si="59"/>
        <v/>
      </c>
    </row>
    <row r="141" spans="1:69">
      <c r="A141" s="20">
        <f t="shared" ref="A141" si="93">A140+1</f>
        <v>136</v>
      </c>
      <c r="B141" s="359"/>
      <c r="C141" s="359"/>
      <c r="D141" s="359"/>
      <c r="E141" s="430" t="str">
        <f t="shared" si="47"/>
        <v/>
      </c>
      <c r="F141" s="359"/>
      <c r="G141" s="359"/>
      <c r="H141" s="430" t="str">
        <f t="shared" si="48"/>
        <v/>
      </c>
      <c r="I141" s="361"/>
      <c r="J141" s="224" t="str">
        <f>IF(給与表!$T$4&gt;J$2,"",IF($H141&lt;J$2,"",IF($E141&gt;J$2,"",IF($E141=J$2,IF($I141=給与表!$J$12,給与表!$J$13,IF($I141=給与表!$K$12,給与表!$K$13,IF($I141=給与表!$L$12,給与表!$L$13,給与表!$M$13*K141))),IF($E141&lt;J$2,IF($I141=給与表!$J$12,SUMIFS(給与表!$P$13:$P$52,給与表!$B$13:$B$52,J$2-$E141)+給与表!$J$10*(J$2-給与表!$T$4+1),IF($I141=給与表!$K$12,SUMIFS(給与表!$Q$13:$Q$52,給与表!$B$13:$B$52,J$2-$E141)+給与表!$K$10*(J$2-給与表!$T$4+1),IF($I141=給与表!$L$12,SUMIFS(給与表!$R$13:$R$52,給与表!$B$13:$B$52,J$2-$E141)+給与表!$L$10*(J$2-給与表!$T$4+1),(SUMIFS(給与表!$S$13:$S$52,給与表!$B$13:$B$52,J$2-$E141)+給与表!$M$10*(J$2-給与表!$T$4+1))*K141))))))))</f>
        <v/>
      </c>
      <c r="K141" s="392"/>
      <c r="L141" s="357"/>
      <c r="M141" s="357"/>
      <c r="N141" s="357"/>
      <c r="O141" s="227" t="str">
        <f t="shared" si="50"/>
        <v/>
      </c>
      <c r="P141" s="224" t="str">
        <f>IF(給与表!$T$4&gt;P$2,"",IF($H141&lt;P$2,"",IF($E141&gt;P$2,"",IF($E141=P$2,IF($I141=給与表!$J$12,給与表!$J$13,IF($I141=給与表!$K$12,給与表!$K$13,IF($I141=給与表!$L$12,給与表!$L$13,給与表!$M$13*Q141))),IF($E141&lt;P$2,IF(J141="",IF($I141=給与表!$J$12,SUMIFS(給与表!$P$13:$P$52,給与表!$B$13:$B$52,P$2-$E141)+給与表!$J$10*(P$2-給与表!$T$4+1),IF($I141=給与表!$K$12,SUMIFS(給与表!$Q$13:$Q$52,給与表!$B$13:$B$52,P$2-$E141)+給与表!$K$10*(P$2-給与表!$T$4+1),IF($I141=給与表!$L$12,SUMIFS(給与表!$R$13:$R$52,給与表!$B$13:$B$52,P$2-$E141)+給与表!$L$10*(P$2-給与表!$T$4+1),(SUMIFS(給与表!$S$13:$S$52,給与表!$B$13:$B$52,P$2-$E141)+給与表!$M$10*(P$2-給与表!$T$4+1))*Q141))),IF($I141=給与表!$J$12,J141+給与表!$J$10*(P$2-給与表!$T$4+1),IF($I141=給与表!$K$12,J141+給与表!$K$10*(P$2-給与表!$T$4+1),IF($I141=給与表!$L$12,J141+給与表!$L$10*(P$2-給与表!$T$4+1),(J141/K141+給与表!$M$10)*Q141)))))))))</f>
        <v/>
      </c>
      <c r="Q141" s="392"/>
      <c r="R141" s="357"/>
      <c r="S141" s="357"/>
      <c r="T141" s="357"/>
      <c r="U141" s="227" t="str">
        <f t="shared" si="51"/>
        <v/>
      </c>
      <c r="V141" s="224" t="str">
        <f>IF(給与表!$T$4&gt;V$2,"",IF($H141&lt;V$2,"",IF($E141&gt;V$2,"",IF($E141=V$2,IF($I141=給与表!$J$12,給与表!$J$13,IF($I141=給与表!$K$12,給与表!$K$13,IF($I141=給与表!$L$12,給与表!$L$13,給与表!$M$13*W141))),IF($E141&lt;V$2,IF(P141="",IF($I141=給与表!$J$12,SUMIFS(給与表!$P$13:$P$52,給与表!$B$13:$B$52,V$2-$E141)+給与表!$J$10*(V$2-給与表!$T$4+1),IF($I141=給与表!$K$12,SUMIFS(給与表!$Q$13:$Q$52,給与表!$B$13:$B$52,V$2-$E141)+給与表!$K$10*(V$2-給与表!$T$4+1),IF($I141=給与表!$L$12,SUMIFS(給与表!$R$13:$R$52,給与表!$B$13:$B$52,V$2-$E141)+給与表!$L$10*(V$2-給与表!$T$4+1),(SUMIFS(給与表!$S$13:$S$52,給与表!$B$13:$B$52,V$2-$E141)+給与表!$M$10*(V$2-給与表!$T$4+1))*W141))),IF($I141=給与表!$J$12,P141+給与表!$J$10*(V$2-給与表!$T$4+1),IF($I141=給与表!$K$12,P141+給与表!$K$10*(V$2-給与表!$T$4+1),IF($I141=給与表!$L$12,P141+給与表!$L$10*(V$2-給与表!$T$4+1),(P141/Q141+給与表!$M$10)*W141)))))))))</f>
        <v/>
      </c>
      <c r="W141" s="392"/>
      <c r="X141" s="357"/>
      <c r="Y141" s="357"/>
      <c r="Z141" s="357"/>
      <c r="AA141" s="227" t="str">
        <f t="shared" si="52"/>
        <v/>
      </c>
      <c r="AB141" s="224" t="str">
        <f>IF(給与表!$T$4&gt;AB$2,"",IF($H141&lt;AB$2,"",IF($E141&gt;AB$2,"",IF($E141=AB$2,IF($I141=給与表!$J$12,給与表!$J$13,IF($I141=給与表!$K$12,給与表!$K$13,IF($I141=給与表!$L$12,給与表!$L$13,給与表!$M$13*AC141))),IF($E141&lt;AB$2,IF(V141="",IF($I141=給与表!$J$12,SUMIFS(給与表!$P$13:$P$52,給与表!$B$13:$B$52,AB$2-$E141)+給与表!$J$10*(AB$2-給与表!$T$4+1),IF($I141=給与表!$K$12,SUMIFS(給与表!$Q$13:$Q$52,給与表!$B$13:$B$52,AB$2-$E141)+給与表!$K$10*(AB$2-給与表!$T$4+1),IF($I141=給与表!$L$12,SUMIFS(給与表!$R$13:$R$52,給与表!$B$13:$B$52,AB$2-$E141)+給与表!$L$10*(AB$2-給与表!$T$4+1),(SUMIFS(給与表!$S$13:$S$52,給与表!$B$13:$B$52,AB$2-$E141)+給与表!$M$10*(AB$2-給与表!$T$4+1))*AC141))),IF($I141=給与表!$J$12,V141+給与表!$J$10*(AB$2-給与表!$T$4+1),IF($I141=給与表!$K$12,V141+給与表!$K$10*(AB$2-給与表!$T$4+1),IF($I141=給与表!$L$12,V141+給与表!$L$10*(AB$2-給与表!$T$4+1),(V141/W141+給与表!$M$10)*AC141)))))))))</f>
        <v/>
      </c>
      <c r="AC141" s="392"/>
      <c r="AD141" s="357"/>
      <c r="AE141" s="357"/>
      <c r="AF141" s="357"/>
      <c r="AG141" s="227" t="str">
        <f t="shared" si="53"/>
        <v/>
      </c>
      <c r="AH141" s="224" t="str">
        <f>IF(給与表!$T$4&gt;AH$2,"",IF($H141&lt;AH$2,"",IF($E141&gt;AH$2,"",IF($E141=AH$2,IF($I141=給与表!$J$12,給与表!$J$13,IF($I141=給与表!$K$12,給与表!$K$13,IF($I141=給与表!$L$12,給与表!$L$13,給与表!$M$13*AI141))),IF($E141&lt;AH$2,IF(AB141="",IF($I141=給与表!$J$12,SUMIFS(給与表!$P$13:$P$52,給与表!$B$13:$B$52,AH$2-$E141)+給与表!$J$10*(AH$2-給与表!$T$4+1),IF($I141=給与表!$K$12,SUMIFS(給与表!$Q$13:$Q$52,給与表!$B$13:$B$52,AH$2-$E141)+給与表!$K$10*(AH$2-給与表!$T$4+1),IF($I141=給与表!$L$12,SUMIFS(給与表!$R$13:$R$52,給与表!$B$13:$B$52,AH$2-$E141)+給与表!$L$10*(AH$2-給与表!$T$4+1),(SUMIFS(給与表!$S$13:$S$52,給与表!$B$13:$B$52,AH$2-$E141)+給与表!$M$10*(AH$2-給与表!$T$4+1))*AI141))),IF($I141=給与表!$J$12,AB141+給与表!$J$10*(AH$2-給与表!$T$4+1),IF($I141=給与表!$K$12,AB141+給与表!$K$10*(AH$2-給与表!$T$4+1),IF($I141=給与表!$L$12,AB141+給与表!$L$10*(AH$2-給与表!$T$4+1),(AB141/AC141+給与表!$M$10)*AI141)))))))))</f>
        <v/>
      </c>
      <c r="AI141" s="392"/>
      <c r="AJ141" s="357"/>
      <c r="AK141" s="357"/>
      <c r="AL141" s="357"/>
      <c r="AM141" s="227" t="str">
        <f t="shared" si="54"/>
        <v/>
      </c>
      <c r="AN141" s="224" t="str">
        <f>IF(給与表!$T$4&gt;AN$2,"",IF($H141&lt;AN$2,"",IF($E141&gt;AN$2,"",IF($E141=AN$2,IF($I141=給与表!$J$12,給与表!$J$13,IF($I141=給与表!$K$12,給与表!$K$13,IF($I141=給与表!$L$12,給与表!$L$13,給与表!$M$13*AO141))),IF($E141&lt;AN$2,IF(AH141="",IF($I141=給与表!$J$12,SUMIFS(給与表!$P$13:$P$52,給与表!$B$13:$B$52,AN$2-$E141)+給与表!$J$10*(AN$2-給与表!$T$4+1),IF($I141=給与表!$K$12,SUMIFS(給与表!$Q$13:$Q$52,給与表!$B$13:$B$52,AN$2-$E141)+給与表!$K$10*(AN$2-給与表!$T$4+1),IF($I141=給与表!$L$12,SUMIFS(給与表!$R$13:$R$52,給与表!$B$13:$B$52,AN$2-$E141)+給与表!$L$10*(AN$2-給与表!$T$4+1),(SUMIFS(給与表!$S$13:$S$52,給与表!$B$13:$B$52,AN$2-$E141)+給与表!$M$10*(AN$2-給与表!$T$4+1))*AO141))),IF($I141=給与表!$J$12,AH141+給与表!$J$10*(AN$2-給与表!$T$4+1),IF($I141=給与表!$K$12,AH141+給与表!$K$10*(AN$2-給与表!$T$4+1),IF($I141=給与表!$L$12,AH141+給与表!$L$10*(AN$2-給与表!$T$4+1),(AH141/AI141+給与表!$M$10)*AO141)))))))))</f>
        <v/>
      </c>
      <c r="AO141" s="392"/>
      <c r="AP141" s="357"/>
      <c r="AQ141" s="357"/>
      <c r="AR141" s="357"/>
      <c r="AS141" s="227" t="str">
        <f t="shared" si="55"/>
        <v/>
      </c>
      <c r="AT141" s="224" t="str">
        <f>IF(給与表!$T$4&gt;AT$2,"",IF($H141&lt;AT$2,"",IF($E141&gt;AT$2,"",IF($E141=AT$2,IF($I141=給与表!$J$12,給与表!$J$13,IF($I141=給与表!$K$12,給与表!$K$13,IF($I141=給与表!$L$12,給与表!$L$13,給与表!$M$13*AU141))),IF($E141&lt;AT$2,IF(AN141="",IF($I141=給与表!$J$12,SUMIFS(給与表!$P$13:$P$52,給与表!$B$13:$B$52,AT$2-$E141)+給与表!$J$10*(AT$2-給与表!$T$4+1),IF($I141=給与表!$K$12,SUMIFS(給与表!$Q$13:$Q$52,給与表!$B$13:$B$52,AT$2-$E141)+給与表!$K$10*(AT$2-給与表!$T$4+1),IF($I141=給与表!$L$12,SUMIFS(給与表!$R$13:$R$52,給与表!$B$13:$B$52,AT$2-$E141)+給与表!$L$10*(AT$2-給与表!$T$4+1),(SUMIFS(給与表!$S$13:$S$52,給与表!$B$13:$B$52,AT$2-$E141)+給与表!$M$10*(AT$2-給与表!$T$4+1))*AU141))),IF($I141=給与表!$J$12,AN141+給与表!$J$10*(AT$2-給与表!$T$4+1),IF($I141=給与表!$K$12,AN141+給与表!$K$10*(AT$2-給与表!$T$4+1),IF($I141=給与表!$L$12,AN141+給与表!$L$10*(AT$2-給与表!$T$4+1),(AN141/AO141+給与表!$M$10)*AU141)))))))))</f>
        <v/>
      </c>
      <c r="AU141" s="392"/>
      <c r="AV141" s="357"/>
      <c r="AW141" s="357"/>
      <c r="AX141" s="357"/>
      <c r="AY141" s="227" t="str">
        <f t="shared" si="56"/>
        <v/>
      </c>
      <c r="AZ141" s="224" t="str">
        <f>IF(給与表!$T$4&gt;AZ$2,"",IF($H141&lt;AZ$2,"",IF($E141&gt;AZ$2,"",IF($E141=AZ$2,IF($I141=給与表!$J$12,給与表!$J$13,IF($I141=給与表!$K$12,給与表!$K$13,IF($I141=給与表!$L$12,給与表!$L$13,給与表!$M$13*BA141))),IF($E141&lt;AZ$2,IF(AT141="",IF($I141=給与表!$J$12,SUMIFS(給与表!$P$13:$P$52,給与表!$B$13:$B$52,AZ$2-$E141)+給与表!$J$10*(AZ$2-給与表!$T$4+1),IF($I141=給与表!$K$12,SUMIFS(給与表!$Q$13:$Q$52,給与表!$B$13:$B$52,AZ$2-$E141)+給与表!$K$10*(AZ$2-給与表!$T$4+1),IF($I141=給与表!$L$12,SUMIFS(給与表!$R$13:$R$52,給与表!$B$13:$B$52,AZ$2-$E141)+給与表!$L$10*(AZ$2-給与表!$T$4+1),(SUMIFS(給与表!$S$13:$S$52,給与表!$B$13:$B$52,AZ$2-$E141)+給与表!$M$10*(AZ$2-給与表!$T$4+1))*BA141))),IF($I141=給与表!$J$12,AT141+給与表!$J$10*(AZ$2-給与表!$T$4+1),IF($I141=給与表!$K$12,AT141+給与表!$K$10*(AZ$2-給与表!$T$4+1),IF($I141=給与表!$L$12,AT141+給与表!$L$10*(AZ$2-給与表!$T$4+1),(AT141/AU141+給与表!$M$10)*BA141)))))))))</f>
        <v/>
      </c>
      <c r="BA141" s="392"/>
      <c r="BB141" s="357"/>
      <c r="BC141" s="357"/>
      <c r="BD141" s="357"/>
      <c r="BE141" s="227" t="str">
        <f t="shared" si="57"/>
        <v/>
      </c>
      <c r="BF141" s="224" t="str">
        <f>IF(給与表!$T$4&gt;BF$2,"",IF($H141&lt;BF$2,"",IF($E141&gt;BF$2,"",IF($E141=BF$2,IF($I141=給与表!$J$12,給与表!$J$13,IF($I141=給与表!$K$12,給与表!$K$13,IF($I141=給与表!$L$12,給与表!$L$13,給与表!$M$13*BG141))),IF($E141&lt;BF$2,IF(AZ141="",IF($I141=給与表!$J$12,SUMIFS(給与表!$P$13:$P$52,給与表!$B$13:$B$52,BF$2-$E141)+給与表!$J$10*(BF$2-給与表!$T$4+1),IF($I141=給与表!$K$12,SUMIFS(給与表!$Q$13:$Q$52,給与表!$B$13:$B$52,BF$2-$E141)+給与表!$K$10*(BF$2-給与表!$T$4+1),IF($I141=給与表!$L$12,SUMIFS(給与表!$R$13:$R$52,給与表!$B$13:$B$52,BF$2-$E141)+給与表!$L$10*(BF$2-給与表!$T$4+1),(SUMIFS(給与表!$S$13:$S$52,給与表!$B$13:$B$52,BF$2-$E141)+給与表!$M$10*(BF$2-給与表!$T$4+1))*BG141))),IF($I141=給与表!$J$12,AZ141+給与表!$J$10*(BF$2-給与表!$T$4+1),IF($I141=給与表!$K$12,AZ141+給与表!$K$10*(BF$2-給与表!$T$4+1),IF($I141=給与表!$L$12,AZ141+給与表!$L$10*(BF$2-給与表!$T$4+1),(AZ141/BA141+給与表!$M$10)*BG141)))))))))</f>
        <v/>
      </c>
      <c r="BG141" s="392"/>
      <c r="BH141" s="357"/>
      <c r="BI141" s="357"/>
      <c r="BJ141" s="357"/>
      <c r="BK141" s="227" t="str">
        <f t="shared" si="58"/>
        <v/>
      </c>
      <c r="BL141" s="224" t="str">
        <f>IF(給与表!$T$4&gt;BL$2,"",IF($H141&lt;BL$2,"",IF($E141&gt;BL$2,"",IF($E141=BL$2,IF($I141=給与表!$J$12,給与表!$J$13,IF($I141=給与表!$K$12,給与表!$K$13,IF($I141=給与表!$L$12,給与表!$L$13,給与表!$M$13*BM141))),IF($E141&lt;BL$2,IF(BF141="",IF($I141=給与表!$J$12,SUMIFS(給与表!$P$13:$P$52,給与表!$B$13:$B$52,BL$2-$E141)+給与表!$J$10*(BL$2-給与表!$T$4+1),IF($I141=給与表!$K$12,SUMIFS(給与表!$Q$13:$Q$52,給与表!$B$13:$B$52,BL$2-$E141)+給与表!$K$10*(BL$2-給与表!$T$4+1),IF($I141=給与表!$L$12,SUMIFS(給与表!$R$13:$R$52,給与表!$B$13:$B$52,BL$2-$E141)+給与表!$L$10*(BL$2-給与表!$T$4+1),(SUMIFS(給与表!$S$13:$S$52,給与表!$B$13:$B$52,BL$2-$E141)+給与表!$M$10*(BL$2-給与表!$T$4+1))*BM141))),IF($I141=給与表!$J$12,BF141+給与表!$J$10*(BL$2-給与表!$T$4+1),IF($I141=給与表!$K$12,BF141+給与表!$K$10*(BL$2-給与表!$T$4+1),IF($I141=給与表!$L$12,BF141+給与表!$L$10*(BL$2-給与表!$T$4+1),(BF141/BG141+給与表!$M$10)*BM141)))))))))</f>
        <v/>
      </c>
      <c r="BM141" s="392"/>
      <c r="BN141" s="357"/>
      <c r="BO141" s="357"/>
      <c r="BP141" s="357"/>
      <c r="BQ141" s="227" t="str">
        <f t="shared" si="59"/>
        <v/>
      </c>
    </row>
    <row r="142" spans="1:69">
      <c r="A142" s="20">
        <f t="shared" ref="A142" si="94">A141+1</f>
        <v>137</v>
      </c>
      <c r="B142" s="359"/>
      <c r="C142" s="359"/>
      <c r="D142" s="359"/>
      <c r="E142" s="430" t="str">
        <f t="shared" si="47"/>
        <v/>
      </c>
      <c r="F142" s="359"/>
      <c r="G142" s="359"/>
      <c r="H142" s="430" t="str">
        <f t="shared" si="48"/>
        <v/>
      </c>
      <c r="I142" s="361"/>
      <c r="J142" s="224" t="str">
        <f>IF(給与表!$T$4&gt;J$2,"",IF($H142&lt;J$2,"",IF($E142&gt;J$2,"",IF($E142=J$2,IF($I142=給与表!$J$12,給与表!$J$13,IF($I142=給与表!$K$12,給与表!$K$13,IF($I142=給与表!$L$12,給与表!$L$13,給与表!$M$13*K142))),IF($E142&lt;J$2,IF($I142=給与表!$J$12,SUMIFS(給与表!$P$13:$P$52,給与表!$B$13:$B$52,J$2-$E142)+給与表!$J$10*(J$2-給与表!$T$4+1),IF($I142=給与表!$K$12,SUMIFS(給与表!$Q$13:$Q$52,給与表!$B$13:$B$52,J$2-$E142)+給与表!$K$10*(J$2-給与表!$T$4+1),IF($I142=給与表!$L$12,SUMIFS(給与表!$R$13:$R$52,給与表!$B$13:$B$52,J$2-$E142)+給与表!$L$10*(J$2-給与表!$T$4+1),(SUMIFS(給与表!$S$13:$S$52,給与表!$B$13:$B$52,J$2-$E142)+給与表!$M$10*(J$2-給与表!$T$4+1))*K142))))))))</f>
        <v/>
      </c>
      <c r="K142" s="392"/>
      <c r="L142" s="357"/>
      <c r="M142" s="357"/>
      <c r="N142" s="357"/>
      <c r="O142" s="227" t="str">
        <f t="shared" si="50"/>
        <v/>
      </c>
      <c r="P142" s="224" t="str">
        <f>IF(給与表!$T$4&gt;P$2,"",IF($H142&lt;P$2,"",IF($E142&gt;P$2,"",IF($E142=P$2,IF($I142=給与表!$J$12,給与表!$J$13,IF($I142=給与表!$K$12,給与表!$K$13,IF($I142=給与表!$L$12,給与表!$L$13,給与表!$M$13*Q142))),IF($E142&lt;P$2,IF(J142="",IF($I142=給与表!$J$12,SUMIFS(給与表!$P$13:$P$52,給与表!$B$13:$B$52,P$2-$E142)+給与表!$J$10*(P$2-給与表!$T$4+1),IF($I142=給与表!$K$12,SUMIFS(給与表!$Q$13:$Q$52,給与表!$B$13:$B$52,P$2-$E142)+給与表!$K$10*(P$2-給与表!$T$4+1),IF($I142=給与表!$L$12,SUMIFS(給与表!$R$13:$R$52,給与表!$B$13:$B$52,P$2-$E142)+給与表!$L$10*(P$2-給与表!$T$4+1),(SUMIFS(給与表!$S$13:$S$52,給与表!$B$13:$B$52,P$2-$E142)+給与表!$M$10*(P$2-給与表!$T$4+1))*Q142))),IF($I142=給与表!$J$12,J142+給与表!$J$10*(P$2-給与表!$T$4+1),IF($I142=給与表!$K$12,J142+給与表!$K$10*(P$2-給与表!$T$4+1),IF($I142=給与表!$L$12,J142+給与表!$L$10*(P$2-給与表!$T$4+1),(J142/K142+給与表!$M$10)*Q142)))))))))</f>
        <v/>
      </c>
      <c r="Q142" s="392"/>
      <c r="R142" s="357"/>
      <c r="S142" s="357"/>
      <c r="T142" s="357"/>
      <c r="U142" s="227" t="str">
        <f t="shared" si="51"/>
        <v/>
      </c>
      <c r="V142" s="224" t="str">
        <f>IF(給与表!$T$4&gt;V$2,"",IF($H142&lt;V$2,"",IF($E142&gt;V$2,"",IF($E142=V$2,IF($I142=給与表!$J$12,給与表!$J$13,IF($I142=給与表!$K$12,給与表!$K$13,IF($I142=給与表!$L$12,給与表!$L$13,給与表!$M$13*W142))),IF($E142&lt;V$2,IF(P142="",IF($I142=給与表!$J$12,SUMIFS(給与表!$P$13:$P$52,給与表!$B$13:$B$52,V$2-$E142)+給与表!$J$10*(V$2-給与表!$T$4+1),IF($I142=給与表!$K$12,SUMIFS(給与表!$Q$13:$Q$52,給与表!$B$13:$B$52,V$2-$E142)+給与表!$K$10*(V$2-給与表!$T$4+1),IF($I142=給与表!$L$12,SUMIFS(給与表!$R$13:$R$52,給与表!$B$13:$B$52,V$2-$E142)+給与表!$L$10*(V$2-給与表!$T$4+1),(SUMIFS(給与表!$S$13:$S$52,給与表!$B$13:$B$52,V$2-$E142)+給与表!$M$10*(V$2-給与表!$T$4+1))*W142))),IF($I142=給与表!$J$12,P142+給与表!$J$10*(V$2-給与表!$T$4+1),IF($I142=給与表!$K$12,P142+給与表!$K$10*(V$2-給与表!$T$4+1),IF($I142=給与表!$L$12,P142+給与表!$L$10*(V$2-給与表!$T$4+1),(P142/Q142+給与表!$M$10)*W142)))))))))</f>
        <v/>
      </c>
      <c r="W142" s="392"/>
      <c r="X142" s="357"/>
      <c r="Y142" s="357"/>
      <c r="Z142" s="357"/>
      <c r="AA142" s="227" t="str">
        <f t="shared" si="52"/>
        <v/>
      </c>
      <c r="AB142" s="224" t="str">
        <f>IF(給与表!$T$4&gt;AB$2,"",IF($H142&lt;AB$2,"",IF($E142&gt;AB$2,"",IF($E142=AB$2,IF($I142=給与表!$J$12,給与表!$J$13,IF($I142=給与表!$K$12,給与表!$K$13,IF($I142=給与表!$L$12,給与表!$L$13,給与表!$M$13*AC142))),IF($E142&lt;AB$2,IF(V142="",IF($I142=給与表!$J$12,SUMIFS(給与表!$P$13:$P$52,給与表!$B$13:$B$52,AB$2-$E142)+給与表!$J$10*(AB$2-給与表!$T$4+1),IF($I142=給与表!$K$12,SUMIFS(給与表!$Q$13:$Q$52,給与表!$B$13:$B$52,AB$2-$E142)+給与表!$K$10*(AB$2-給与表!$T$4+1),IF($I142=給与表!$L$12,SUMIFS(給与表!$R$13:$R$52,給与表!$B$13:$B$52,AB$2-$E142)+給与表!$L$10*(AB$2-給与表!$T$4+1),(SUMIFS(給与表!$S$13:$S$52,給与表!$B$13:$B$52,AB$2-$E142)+給与表!$M$10*(AB$2-給与表!$T$4+1))*AC142))),IF($I142=給与表!$J$12,V142+給与表!$J$10*(AB$2-給与表!$T$4+1),IF($I142=給与表!$K$12,V142+給与表!$K$10*(AB$2-給与表!$T$4+1),IF($I142=給与表!$L$12,V142+給与表!$L$10*(AB$2-給与表!$T$4+1),(V142/W142+給与表!$M$10)*AC142)))))))))</f>
        <v/>
      </c>
      <c r="AC142" s="392"/>
      <c r="AD142" s="357"/>
      <c r="AE142" s="357"/>
      <c r="AF142" s="357"/>
      <c r="AG142" s="227" t="str">
        <f t="shared" si="53"/>
        <v/>
      </c>
      <c r="AH142" s="224" t="str">
        <f>IF(給与表!$T$4&gt;AH$2,"",IF($H142&lt;AH$2,"",IF($E142&gt;AH$2,"",IF($E142=AH$2,IF($I142=給与表!$J$12,給与表!$J$13,IF($I142=給与表!$K$12,給与表!$K$13,IF($I142=給与表!$L$12,給与表!$L$13,給与表!$M$13*AI142))),IF($E142&lt;AH$2,IF(AB142="",IF($I142=給与表!$J$12,SUMIFS(給与表!$P$13:$P$52,給与表!$B$13:$B$52,AH$2-$E142)+給与表!$J$10*(AH$2-給与表!$T$4+1),IF($I142=給与表!$K$12,SUMIFS(給与表!$Q$13:$Q$52,給与表!$B$13:$B$52,AH$2-$E142)+給与表!$K$10*(AH$2-給与表!$T$4+1),IF($I142=給与表!$L$12,SUMIFS(給与表!$R$13:$R$52,給与表!$B$13:$B$52,AH$2-$E142)+給与表!$L$10*(AH$2-給与表!$T$4+1),(SUMIFS(給与表!$S$13:$S$52,給与表!$B$13:$B$52,AH$2-$E142)+給与表!$M$10*(AH$2-給与表!$T$4+1))*AI142))),IF($I142=給与表!$J$12,AB142+給与表!$J$10*(AH$2-給与表!$T$4+1),IF($I142=給与表!$K$12,AB142+給与表!$K$10*(AH$2-給与表!$T$4+1),IF($I142=給与表!$L$12,AB142+給与表!$L$10*(AH$2-給与表!$T$4+1),(AB142/AC142+給与表!$M$10)*AI142)))))))))</f>
        <v/>
      </c>
      <c r="AI142" s="392"/>
      <c r="AJ142" s="357"/>
      <c r="AK142" s="357"/>
      <c r="AL142" s="357"/>
      <c r="AM142" s="227" t="str">
        <f t="shared" si="54"/>
        <v/>
      </c>
      <c r="AN142" s="224" t="str">
        <f>IF(給与表!$T$4&gt;AN$2,"",IF($H142&lt;AN$2,"",IF($E142&gt;AN$2,"",IF($E142=AN$2,IF($I142=給与表!$J$12,給与表!$J$13,IF($I142=給与表!$K$12,給与表!$K$13,IF($I142=給与表!$L$12,給与表!$L$13,給与表!$M$13*AO142))),IF($E142&lt;AN$2,IF(AH142="",IF($I142=給与表!$J$12,SUMIFS(給与表!$P$13:$P$52,給与表!$B$13:$B$52,AN$2-$E142)+給与表!$J$10*(AN$2-給与表!$T$4+1),IF($I142=給与表!$K$12,SUMIFS(給与表!$Q$13:$Q$52,給与表!$B$13:$B$52,AN$2-$E142)+給与表!$K$10*(AN$2-給与表!$T$4+1),IF($I142=給与表!$L$12,SUMIFS(給与表!$R$13:$R$52,給与表!$B$13:$B$52,AN$2-$E142)+給与表!$L$10*(AN$2-給与表!$T$4+1),(SUMIFS(給与表!$S$13:$S$52,給与表!$B$13:$B$52,AN$2-$E142)+給与表!$M$10*(AN$2-給与表!$T$4+1))*AO142))),IF($I142=給与表!$J$12,AH142+給与表!$J$10*(AN$2-給与表!$T$4+1),IF($I142=給与表!$K$12,AH142+給与表!$K$10*(AN$2-給与表!$T$4+1),IF($I142=給与表!$L$12,AH142+給与表!$L$10*(AN$2-給与表!$T$4+1),(AH142/AI142+給与表!$M$10)*AO142)))))))))</f>
        <v/>
      </c>
      <c r="AO142" s="392"/>
      <c r="AP142" s="357"/>
      <c r="AQ142" s="357"/>
      <c r="AR142" s="357"/>
      <c r="AS142" s="227" t="str">
        <f t="shared" si="55"/>
        <v/>
      </c>
      <c r="AT142" s="224" t="str">
        <f>IF(給与表!$T$4&gt;AT$2,"",IF($H142&lt;AT$2,"",IF($E142&gt;AT$2,"",IF($E142=AT$2,IF($I142=給与表!$J$12,給与表!$J$13,IF($I142=給与表!$K$12,給与表!$K$13,IF($I142=給与表!$L$12,給与表!$L$13,給与表!$M$13*AU142))),IF($E142&lt;AT$2,IF(AN142="",IF($I142=給与表!$J$12,SUMIFS(給与表!$P$13:$P$52,給与表!$B$13:$B$52,AT$2-$E142)+給与表!$J$10*(AT$2-給与表!$T$4+1),IF($I142=給与表!$K$12,SUMIFS(給与表!$Q$13:$Q$52,給与表!$B$13:$B$52,AT$2-$E142)+給与表!$K$10*(AT$2-給与表!$T$4+1),IF($I142=給与表!$L$12,SUMIFS(給与表!$R$13:$R$52,給与表!$B$13:$B$52,AT$2-$E142)+給与表!$L$10*(AT$2-給与表!$T$4+1),(SUMIFS(給与表!$S$13:$S$52,給与表!$B$13:$B$52,AT$2-$E142)+給与表!$M$10*(AT$2-給与表!$T$4+1))*AU142))),IF($I142=給与表!$J$12,AN142+給与表!$J$10*(AT$2-給与表!$T$4+1),IF($I142=給与表!$K$12,AN142+給与表!$K$10*(AT$2-給与表!$T$4+1),IF($I142=給与表!$L$12,AN142+給与表!$L$10*(AT$2-給与表!$T$4+1),(AN142/AO142+給与表!$M$10)*AU142)))))))))</f>
        <v/>
      </c>
      <c r="AU142" s="392"/>
      <c r="AV142" s="357"/>
      <c r="AW142" s="357"/>
      <c r="AX142" s="357"/>
      <c r="AY142" s="227" t="str">
        <f t="shared" si="56"/>
        <v/>
      </c>
      <c r="AZ142" s="224" t="str">
        <f>IF(給与表!$T$4&gt;AZ$2,"",IF($H142&lt;AZ$2,"",IF($E142&gt;AZ$2,"",IF($E142=AZ$2,IF($I142=給与表!$J$12,給与表!$J$13,IF($I142=給与表!$K$12,給与表!$K$13,IF($I142=給与表!$L$12,給与表!$L$13,給与表!$M$13*BA142))),IF($E142&lt;AZ$2,IF(AT142="",IF($I142=給与表!$J$12,SUMIFS(給与表!$P$13:$P$52,給与表!$B$13:$B$52,AZ$2-$E142)+給与表!$J$10*(AZ$2-給与表!$T$4+1),IF($I142=給与表!$K$12,SUMIFS(給与表!$Q$13:$Q$52,給与表!$B$13:$B$52,AZ$2-$E142)+給与表!$K$10*(AZ$2-給与表!$T$4+1),IF($I142=給与表!$L$12,SUMIFS(給与表!$R$13:$R$52,給与表!$B$13:$B$52,AZ$2-$E142)+給与表!$L$10*(AZ$2-給与表!$T$4+1),(SUMIFS(給与表!$S$13:$S$52,給与表!$B$13:$B$52,AZ$2-$E142)+給与表!$M$10*(AZ$2-給与表!$T$4+1))*BA142))),IF($I142=給与表!$J$12,AT142+給与表!$J$10*(AZ$2-給与表!$T$4+1),IF($I142=給与表!$K$12,AT142+給与表!$K$10*(AZ$2-給与表!$T$4+1),IF($I142=給与表!$L$12,AT142+給与表!$L$10*(AZ$2-給与表!$T$4+1),(AT142/AU142+給与表!$M$10)*BA142)))))))))</f>
        <v/>
      </c>
      <c r="BA142" s="392"/>
      <c r="BB142" s="357"/>
      <c r="BC142" s="357"/>
      <c r="BD142" s="357"/>
      <c r="BE142" s="227" t="str">
        <f t="shared" si="57"/>
        <v/>
      </c>
      <c r="BF142" s="224" t="str">
        <f>IF(給与表!$T$4&gt;BF$2,"",IF($H142&lt;BF$2,"",IF($E142&gt;BF$2,"",IF($E142=BF$2,IF($I142=給与表!$J$12,給与表!$J$13,IF($I142=給与表!$K$12,給与表!$K$13,IF($I142=給与表!$L$12,給与表!$L$13,給与表!$M$13*BG142))),IF($E142&lt;BF$2,IF(AZ142="",IF($I142=給与表!$J$12,SUMIFS(給与表!$P$13:$P$52,給与表!$B$13:$B$52,BF$2-$E142)+給与表!$J$10*(BF$2-給与表!$T$4+1),IF($I142=給与表!$K$12,SUMIFS(給与表!$Q$13:$Q$52,給与表!$B$13:$B$52,BF$2-$E142)+給与表!$K$10*(BF$2-給与表!$T$4+1),IF($I142=給与表!$L$12,SUMIFS(給与表!$R$13:$R$52,給与表!$B$13:$B$52,BF$2-$E142)+給与表!$L$10*(BF$2-給与表!$T$4+1),(SUMIFS(給与表!$S$13:$S$52,給与表!$B$13:$B$52,BF$2-$E142)+給与表!$M$10*(BF$2-給与表!$T$4+1))*BG142))),IF($I142=給与表!$J$12,AZ142+給与表!$J$10*(BF$2-給与表!$T$4+1),IF($I142=給与表!$K$12,AZ142+給与表!$K$10*(BF$2-給与表!$T$4+1),IF($I142=給与表!$L$12,AZ142+給与表!$L$10*(BF$2-給与表!$T$4+1),(AZ142/BA142+給与表!$M$10)*BG142)))))))))</f>
        <v/>
      </c>
      <c r="BG142" s="392"/>
      <c r="BH142" s="357"/>
      <c r="BI142" s="357"/>
      <c r="BJ142" s="357"/>
      <c r="BK142" s="227" t="str">
        <f t="shared" si="58"/>
        <v/>
      </c>
      <c r="BL142" s="224" t="str">
        <f>IF(給与表!$T$4&gt;BL$2,"",IF($H142&lt;BL$2,"",IF($E142&gt;BL$2,"",IF($E142=BL$2,IF($I142=給与表!$J$12,給与表!$J$13,IF($I142=給与表!$K$12,給与表!$K$13,IF($I142=給与表!$L$12,給与表!$L$13,給与表!$M$13*BM142))),IF($E142&lt;BL$2,IF(BF142="",IF($I142=給与表!$J$12,SUMIFS(給与表!$P$13:$P$52,給与表!$B$13:$B$52,BL$2-$E142)+給与表!$J$10*(BL$2-給与表!$T$4+1),IF($I142=給与表!$K$12,SUMIFS(給与表!$Q$13:$Q$52,給与表!$B$13:$B$52,BL$2-$E142)+給与表!$K$10*(BL$2-給与表!$T$4+1),IF($I142=給与表!$L$12,SUMIFS(給与表!$R$13:$R$52,給与表!$B$13:$B$52,BL$2-$E142)+給与表!$L$10*(BL$2-給与表!$T$4+1),(SUMIFS(給与表!$S$13:$S$52,給与表!$B$13:$B$52,BL$2-$E142)+給与表!$M$10*(BL$2-給与表!$T$4+1))*BM142))),IF($I142=給与表!$J$12,BF142+給与表!$J$10*(BL$2-給与表!$T$4+1),IF($I142=給与表!$K$12,BF142+給与表!$K$10*(BL$2-給与表!$T$4+1),IF($I142=給与表!$L$12,BF142+給与表!$L$10*(BL$2-給与表!$T$4+1),(BF142/BG142+給与表!$M$10)*BM142)))))))))</f>
        <v/>
      </c>
      <c r="BM142" s="392"/>
      <c r="BN142" s="357"/>
      <c r="BO142" s="357"/>
      <c r="BP142" s="357"/>
      <c r="BQ142" s="227" t="str">
        <f t="shared" si="59"/>
        <v/>
      </c>
    </row>
    <row r="143" spans="1:69">
      <c r="A143" s="20">
        <f t="shared" ref="A143" si="95">A142+1</f>
        <v>138</v>
      </c>
      <c r="B143" s="359"/>
      <c r="C143" s="359"/>
      <c r="D143" s="359"/>
      <c r="E143" s="430" t="str">
        <f t="shared" si="47"/>
        <v/>
      </c>
      <c r="F143" s="359"/>
      <c r="G143" s="359"/>
      <c r="H143" s="430" t="str">
        <f t="shared" si="48"/>
        <v/>
      </c>
      <c r="I143" s="361"/>
      <c r="J143" s="224" t="str">
        <f>IF(給与表!$T$4&gt;J$2,"",IF($H143&lt;J$2,"",IF($E143&gt;J$2,"",IF($E143=J$2,IF($I143=給与表!$J$12,給与表!$J$13,IF($I143=給与表!$K$12,給与表!$K$13,IF($I143=給与表!$L$12,給与表!$L$13,給与表!$M$13*K143))),IF($E143&lt;J$2,IF($I143=給与表!$J$12,SUMIFS(給与表!$P$13:$P$52,給与表!$B$13:$B$52,J$2-$E143)+給与表!$J$10*(J$2-給与表!$T$4+1),IF($I143=給与表!$K$12,SUMIFS(給与表!$Q$13:$Q$52,給与表!$B$13:$B$52,J$2-$E143)+給与表!$K$10*(J$2-給与表!$T$4+1),IF($I143=給与表!$L$12,SUMIFS(給与表!$R$13:$R$52,給与表!$B$13:$B$52,J$2-$E143)+給与表!$L$10*(J$2-給与表!$T$4+1),(SUMIFS(給与表!$S$13:$S$52,給与表!$B$13:$B$52,J$2-$E143)+給与表!$M$10*(J$2-給与表!$T$4+1))*K143))))))))</f>
        <v/>
      </c>
      <c r="K143" s="392"/>
      <c r="L143" s="357"/>
      <c r="M143" s="357"/>
      <c r="N143" s="357"/>
      <c r="O143" s="227" t="str">
        <f t="shared" si="50"/>
        <v/>
      </c>
      <c r="P143" s="224" t="str">
        <f>IF(給与表!$T$4&gt;P$2,"",IF($H143&lt;P$2,"",IF($E143&gt;P$2,"",IF($E143=P$2,IF($I143=給与表!$J$12,給与表!$J$13,IF($I143=給与表!$K$12,給与表!$K$13,IF($I143=給与表!$L$12,給与表!$L$13,給与表!$M$13*Q143))),IF($E143&lt;P$2,IF(J143="",IF($I143=給与表!$J$12,SUMIFS(給与表!$P$13:$P$52,給与表!$B$13:$B$52,P$2-$E143)+給与表!$J$10*(P$2-給与表!$T$4+1),IF($I143=給与表!$K$12,SUMIFS(給与表!$Q$13:$Q$52,給与表!$B$13:$B$52,P$2-$E143)+給与表!$K$10*(P$2-給与表!$T$4+1),IF($I143=給与表!$L$12,SUMIFS(給与表!$R$13:$R$52,給与表!$B$13:$B$52,P$2-$E143)+給与表!$L$10*(P$2-給与表!$T$4+1),(SUMIFS(給与表!$S$13:$S$52,給与表!$B$13:$B$52,P$2-$E143)+給与表!$M$10*(P$2-給与表!$T$4+1))*Q143))),IF($I143=給与表!$J$12,J143+給与表!$J$10*(P$2-給与表!$T$4+1),IF($I143=給与表!$K$12,J143+給与表!$K$10*(P$2-給与表!$T$4+1),IF($I143=給与表!$L$12,J143+給与表!$L$10*(P$2-給与表!$T$4+1),(J143/K143+給与表!$M$10)*Q143)))))))))</f>
        <v/>
      </c>
      <c r="Q143" s="392"/>
      <c r="R143" s="357"/>
      <c r="S143" s="357"/>
      <c r="T143" s="357"/>
      <c r="U143" s="227" t="str">
        <f t="shared" si="51"/>
        <v/>
      </c>
      <c r="V143" s="224" t="str">
        <f>IF(給与表!$T$4&gt;V$2,"",IF($H143&lt;V$2,"",IF($E143&gt;V$2,"",IF($E143=V$2,IF($I143=給与表!$J$12,給与表!$J$13,IF($I143=給与表!$K$12,給与表!$K$13,IF($I143=給与表!$L$12,給与表!$L$13,給与表!$M$13*W143))),IF($E143&lt;V$2,IF(P143="",IF($I143=給与表!$J$12,SUMIFS(給与表!$P$13:$P$52,給与表!$B$13:$B$52,V$2-$E143)+給与表!$J$10*(V$2-給与表!$T$4+1),IF($I143=給与表!$K$12,SUMIFS(給与表!$Q$13:$Q$52,給与表!$B$13:$B$52,V$2-$E143)+給与表!$K$10*(V$2-給与表!$T$4+1),IF($I143=給与表!$L$12,SUMIFS(給与表!$R$13:$R$52,給与表!$B$13:$B$52,V$2-$E143)+給与表!$L$10*(V$2-給与表!$T$4+1),(SUMIFS(給与表!$S$13:$S$52,給与表!$B$13:$B$52,V$2-$E143)+給与表!$M$10*(V$2-給与表!$T$4+1))*W143))),IF($I143=給与表!$J$12,P143+給与表!$J$10*(V$2-給与表!$T$4+1),IF($I143=給与表!$K$12,P143+給与表!$K$10*(V$2-給与表!$T$4+1),IF($I143=給与表!$L$12,P143+給与表!$L$10*(V$2-給与表!$T$4+1),(P143/Q143+給与表!$M$10)*W143)))))))))</f>
        <v/>
      </c>
      <c r="W143" s="392"/>
      <c r="X143" s="357"/>
      <c r="Y143" s="357"/>
      <c r="Z143" s="357"/>
      <c r="AA143" s="227" t="str">
        <f t="shared" si="52"/>
        <v/>
      </c>
      <c r="AB143" s="224" t="str">
        <f>IF(給与表!$T$4&gt;AB$2,"",IF($H143&lt;AB$2,"",IF($E143&gt;AB$2,"",IF($E143=AB$2,IF($I143=給与表!$J$12,給与表!$J$13,IF($I143=給与表!$K$12,給与表!$K$13,IF($I143=給与表!$L$12,給与表!$L$13,給与表!$M$13*AC143))),IF($E143&lt;AB$2,IF(V143="",IF($I143=給与表!$J$12,SUMIFS(給与表!$P$13:$P$52,給与表!$B$13:$B$52,AB$2-$E143)+給与表!$J$10*(AB$2-給与表!$T$4+1),IF($I143=給与表!$K$12,SUMIFS(給与表!$Q$13:$Q$52,給与表!$B$13:$B$52,AB$2-$E143)+給与表!$K$10*(AB$2-給与表!$T$4+1),IF($I143=給与表!$L$12,SUMIFS(給与表!$R$13:$R$52,給与表!$B$13:$B$52,AB$2-$E143)+給与表!$L$10*(AB$2-給与表!$T$4+1),(SUMIFS(給与表!$S$13:$S$52,給与表!$B$13:$B$52,AB$2-$E143)+給与表!$M$10*(AB$2-給与表!$T$4+1))*AC143))),IF($I143=給与表!$J$12,V143+給与表!$J$10*(AB$2-給与表!$T$4+1),IF($I143=給与表!$K$12,V143+給与表!$K$10*(AB$2-給与表!$T$4+1),IF($I143=給与表!$L$12,V143+給与表!$L$10*(AB$2-給与表!$T$4+1),(V143/W143+給与表!$M$10)*AC143)))))))))</f>
        <v/>
      </c>
      <c r="AC143" s="392"/>
      <c r="AD143" s="357"/>
      <c r="AE143" s="357"/>
      <c r="AF143" s="357"/>
      <c r="AG143" s="227" t="str">
        <f t="shared" si="53"/>
        <v/>
      </c>
      <c r="AH143" s="224" t="str">
        <f>IF(給与表!$T$4&gt;AH$2,"",IF($H143&lt;AH$2,"",IF($E143&gt;AH$2,"",IF($E143=AH$2,IF($I143=給与表!$J$12,給与表!$J$13,IF($I143=給与表!$K$12,給与表!$K$13,IF($I143=給与表!$L$12,給与表!$L$13,給与表!$M$13*AI143))),IF($E143&lt;AH$2,IF(AB143="",IF($I143=給与表!$J$12,SUMIFS(給与表!$P$13:$P$52,給与表!$B$13:$B$52,AH$2-$E143)+給与表!$J$10*(AH$2-給与表!$T$4+1),IF($I143=給与表!$K$12,SUMIFS(給与表!$Q$13:$Q$52,給与表!$B$13:$B$52,AH$2-$E143)+給与表!$K$10*(AH$2-給与表!$T$4+1),IF($I143=給与表!$L$12,SUMIFS(給与表!$R$13:$R$52,給与表!$B$13:$B$52,AH$2-$E143)+給与表!$L$10*(AH$2-給与表!$T$4+1),(SUMIFS(給与表!$S$13:$S$52,給与表!$B$13:$B$52,AH$2-$E143)+給与表!$M$10*(AH$2-給与表!$T$4+1))*AI143))),IF($I143=給与表!$J$12,AB143+給与表!$J$10*(AH$2-給与表!$T$4+1),IF($I143=給与表!$K$12,AB143+給与表!$K$10*(AH$2-給与表!$T$4+1),IF($I143=給与表!$L$12,AB143+給与表!$L$10*(AH$2-給与表!$T$4+1),(AB143/AC143+給与表!$M$10)*AI143)))))))))</f>
        <v/>
      </c>
      <c r="AI143" s="392"/>
      <c r="AJ143" s="357"/>
      <c r="AK143" s="357"/>
      <c r="AL143" s="357"/>
      <c r="AM143" s="227" t="str">
        <f t="shared" si="54"/>
        <v/>
      </c>
      <c r="AN143" s="224" t="str">
        <f>IF(給与表!$T$4&gt;AN$2,"",IF($H143&lt;AN$2,"",IF($E143&gt;AN$2,"",IF($E143=AN$2,IF($I143=給与表!$J$12,給与表!$J$13,IF($I143=給与表!$K$12,給与表!$K$13,IF($I143=給与表!$L$12,給与表!$L$13,給与表!$M$13*AO143))),IF($E143&lt;AN$2,IF(AH143="",IF($I143=給与表!$J$12,SUMIFS(給与表!$P$13:$P$52,給与表!$B$13:$B$52,AN$2-$E143)+給与表!$J$10*(AN$2-給与表!$T$4+1),IF($I143=給与表!$K$12,SUMIFS(給与表!$Q$13:$Q$52,給与表!$B$13:$B$52,AN$2-$E143)+給与表!$K$10*(AN$2-給与表!$T$4+1),IF($I143=給与表!$L$12,SUMIFS(給与表!$R$13:$R$52,給与表!$B$13:$B$52,AN$2-$E143)+給与表!$L$10*(AN$2-給与表!$T$4+1),(SUMIFS(給与表!$S$13:$S$52,給与表!$B$13:$B$52,AN$2-$E143)+給与表!$M$10*(AN$2-給与表!$T$4+1))*AO143))),IF($I143=給与表!$J$12,AH143+給与表!$J$10*(AN$2-給与表!$T$4+1),IF($I143=給与表!$K$12,AH143+給与表!$K$10*(AN$2-給与表!$T$4+1),IF($I143=給与表!$L$12,AH143+給与表!$L$10*(AN$2-給与表!$T$4+1),(AH143/AI143+給与表!$M$10)*AO143)))))))))</f>
        <v/>
      </c>
      <c r="AO143" s="392"/>
      <c r="AP143" s="357"/>
      <c r="AQ143" s="357"/>
      <c r="AR143" s="357"/>
      <c r="AS143" s="227" t="str">
        <f t="shared" si="55"/>
        <v/>
      </c>
      <c r="AT143" s="224" t="str">
        <f>IF(給与表!$T$4&gt;AT$2,"",IF($H143&lt;AT$2,"",IF($E143&gt;AT$2,"",IF($E143=AT$2,IF($I143=給与表!$J$12,給与表!$J$13,IF($I143=給与表!$K$12,給与表!$K$13,IF($I143=給与表!$L$12,給与表!$L$13,給与表!$M$13*AU143))),IF($E143&lt;AT$2,IF(AN143="",IF($I143=給与表!$J$12,SUMIFS(給与表!$P$13:$P$52,給与表!$B$13:$B$52,AT$2-$E143)+給与表!$J$10*(AT$2-給与表!$T$4+1),IF($I143=給与表!$K$12,SUMIFS(給与表!$Q$13:$Q$52,給与表!$B$13:$B$52,AT$2-$E143)+給与表!$K$10*(AT$2-給与表!$T$4+1),IF($I143=給与表!$L$12,SUMIFS(給与表!$R$13:$R$52,給与表!$B$13:$B$52,AT$2-$E143)+給与表!$L$10*(AT$2-給与表!$T$4+1),(SUMIFS(給与表!$S$13:$S$52,給与表!$B$13:$B$52,AT$2-$E143)+給与表!$M$10*(AT$2-給与表!$T$4+1))*AU143))),IF($I143=給与表!$J$12,AN143+給与表!$J$10*(AT$2-給与表!$T$4+1),IF($I143=給与表!$K$12,AN143+給与表!$K$10*(AT$2-給与表!$T$4+1),IF($I143=給与表!$L$12,AN143+給与表!$L$10*(AT$2-給与表!$T$4+1),(AN143/AO143+給与表!$M$10)*AU143)))))))))</f>
        <v/>
      </c>
      <c r="AU143" s="392"/>
      <c r="AV143" s="357"/>
      <c r="AW143" s="357"/>
      <c r="AX143" s="357"/>
      <c r="AY143" s="227" t="str">
        <f t="shared" si="56"/>
        <v/>
      </c>
      <c r="AZ143" s="224" t="str">
        <f>IF(給与表!$T$4&gt;AZ$2,"",IF($H143&lt;AZ$2,"",IF($E143&gt;AZ$2,"",IF($E143=AZ$2,IF($I143=給与表!$J$12,給与表!$J$13,IF($I143=給与表!$K$12,給与表!$K$13,IF($I143=給与表!$L$12,給与表!$L$13,給与表!$M$13*BA143))),IF($E143&lt;AZ$2,IF(AT143="",IF($I143=給与表!$J$12,SUMIFS(給与表!$P$13:$P$52,給与表!$B$13:$B$52,AZ$2-$E143)+給与表!$J$10*(AZ$2-給与表!$T$4+1),IF($I143=給与表!$K$12,SUMIFS(給与表!$Q$13:$Q$52,給与表!$B$13:$B$52,AZ$2-$E143)+給与表!$K$10*(AZ$2-給与表!$T$4+1),IF($I143=給与表!$L$12,SUMIFS(給与表!$R$13:$R$52,給与表!$B$13:$B$52,AZ$2-$E143)+給与表!$L$10*(AZ$2-給与表!$T$4+1),(SUMIFS(給与表!$S$13:$S$52,給与表!$B$13:$B$52,AZ$2-$E143)+給与表!$M$10*(AZ$2-給与表!$T$4+1))*BA143))),IF($I143=給与表!$J$12,AT143+給与表!$J$10*(AZ$2-給与表!$T$4+1),IF($I143=給与表!$K$12,AT143+給与表!$K$10*(AZ$2-給与表!$T$4+1),IF($I143=給与表!$L$12,AT143+給与表!$L$10*(AZ$2-給与表!$T$4+1),(AT143/AU143+給与表!$M$10)*BA143)))))))))</f>
        <v/>
      </c>
      <c r="BA143" s="392"/>
      <c r="BB143" s="357"/>
      <c r="BC143" s="357"/>
      <c r="BD143" s="357"/>
      <c r="BE143" s="227" t="str">
        <f t="shared" si="57"/>
        <v/>
      </c>
      <c r="BF143" s="224" t="str">
        <f>IF(給与表!$T$4&gt;BF$2,"",IF($H143&lt;BF$2,"",IF($E143&gt;BF$2,"",IF($E143=BF$2,IF($I143=給与表!$J$12,給与表!$J$13,IF($I143=給与表!$K$12,給与表!$K$13,IF($I143=給与表!$L$12,給与表!$L$13,給与表!$M$13*BG143))),IF($E143&lt;BF$2,IF(AZ143="",IF($I143=給与表!$J$12,SUMIFS(給与表!$P$13:$P$52,給与表!$B$13:$B$52,BF$2-$E143)+給与表!$J$10*(BF$2-給与表!$T$4+1),IF($I143=給与表!$K$12,SUMIFS(給与表!$Q$13:$Q$52,給与表!$B$13:$B$52,BF$2-$E143)+給与表!$K$10*(BF$2-給与表!$T$4+1),IF($I143=給与表!$L$12,SUMIFS(給与表!$R$13:$R$52,給与表!$B$13:$B$52,BF$2-$E143)+給与表!$L$10*(BF$2-給与表!$T$4+1),(SUMIFS(給与表!$S$13:$S$52,給与表!$B$13:$B$52,BF$2-$E143)+給与表!$M$10*(BF$2-給与表!$T$4+1))*BG143))),IF($I143=給与表!$J$12,AZ143+給与表!$J$10*(BF$2-給与表!$T$4+1),IF($I143=給与表!$K$12,AZ143+給与表!$K$10*(BF$2-給与表!$T$4+1),IF($I143=給与表!$L$12,AZ143+給与表!$L$10*(BF$2-給与表!$T$4+1),(AZ143/BA143+給与表!$M$10)*BG143)))))))))</f>
        <v/>
      </c>
      <c r="BG143" s="392"/>
      <c r="BH143" s="357"/>
      <c r="BI143" s="357"/>
      <c r="BJ143" s="357"/>
      <c r="BK143" s="227" t="str">
        <f t="shared" si="58"/>
        <v/>
      </c>
      <c r="BL143" s="224" t="str">
        <f>IF(給与表!$T$4&gt;BL$2,"",IF($H143&lt;BL$2,"",IF($E143&gt;BL$2,"",IF($E143=BL$2,IF($I143=給与表!$J$12,給与表!$J$13,IF($I143=給与表!$K$12,給与表!$K$13,IF($I143=給与表!$L$12,給与表!$L$13,給与表!$M$13*BM143))),IF($E143&lt;BL$2,IF(BF143="",IF($I143=給与表!$J$12,SUMIFS(給与表!$P$13:$P$52,給与表!$B$13:$B$52,BL$2-$E143)+給与表!$J$10*(BL$2-給与表!$T$4+1),IF($I143=給与表!$K$12,SUMIFS(給与表!$Q$13:$Q$52,給与表!$B$13:$B$52,BL$2-$E143)+給与表!$K$10*(BL$2-給与表!$T$4+1),IF($I143=給与表!$L$12,SUMIFS(給与表!$R$13:$R$52,給与表!$B$13:$B$52,BL$2-$E143)+給与表!$L$10*(BL$2-給与表!$T$4+1),(SUMIFS(給与表!$S$13:$S$52,給与表!$B$13:$B$52,BL$2-$E143)+給与表!$M$10*(BL$2-給与表!$T$4+1))*BM143))),IF($I143=給与表!$J$12,BF143+給与表!$J$10*(BL$2-給与表!$T$4+1),IF($I143=給与表!$K$12,BF143+給与表!$K$10*(BL$2-給与表!$T$4+1),IF($I143=給与表!$L$12,BF143+給与表!$L$10*(BL$2-給与表!$T$4+1),(BF143/BG143+給与表!$M$10)*BM143)))))))))</f>
        <v/>
      </c>
      <c r="BM143" s="392"/>
      <c r="BN143" s="357"/>
      <c r="BO143" s="357"/>
      <c r="BP143" s="357"/>
      <c r="BQ143" s="227" t="str">
        <f t="shared" si="59"/>
        <v/>
      </c>
    </row>
    <row r="144" spans="1:69">
      <c r="A144" s="20">
        <f t="shared" ref="A144" si="96">A143+1</f>
        <v>139</v>
      </c>
      <c r="B144" s="359"/>
      <c r="C144" s="359"/>
      <c r="D144" s="359"/>
      <c r="E144" s="430" t="str">
        <f t="shared" si="47"/>
        <v/>
      </c>
      <c r="F144" s="359"/>
      <c r="G144" s="359"/>
      <c r="H144" s="430" t="str">
        <f t="shared" si="48"/>
        <v/>
      </c>
      <c r="I144" s="361"/>
      <c r="J144" s="224" t="str">
        <f>IF(給与表!$T$4&gt;J$2,"",IF($H144&lt;J$2,"",IF($E144&gt;J$2,"",IF($E144=J$2,IF($I144=給与表!$J$12,給与表!$J$13,IF($I144=給与表!$K$12,給与表!$K$13,IF($I144=給与表!$L$12,給与表!$L$13,給与表!$M$13*K144))),IF($E144&lt;J$2,IF($I144=給与表!$J$12,SUMIFS(給与表!$P$13:$P$52,給与表!$B$13:$B$52,J$2-$E144)+給与表!$J$10*(J$2-給与表!$T$4+1),IF($I144=給与表!$K$12,SUMIFS(給与表!$Q$13:$Q$52,給与表!$B$13:$B$52,J$2-$E144)+給与表!$K$10*(J$2-給与表!$T$4+1),IF($I144=給与表!$L$12,SUMIFS(給与表!$R$13:$R$52,給与表!$B$13:$B$52,J$2-$E144)+給与表!$L$10*(J$2-給与表!$T$4+1),(SUMIFS(給与表!$S$13:$S$52,給与表!$B$13:$B$52,J$2-$E144)+給与表!$M$10*(J$2-給与表!$T$4+1))*K144))))))))</f>
        <v/>
      </c>
      <c r="K144" s="392"/>
      <c r="L144" s="357"/>
      <c r="M144" s="357"/>
      <c r="N144" s="357"/>
      <c r="O144" s="227" t="str">
        <f t="shared" si="50"/>
        <v/>
      </c>
      <c r="P144" s="224" t="str">
        <f>IF(給与表!$T$4&gt;P$2,"",IF($H144&lt;P$2,"",IF($E144&gt;P$2,"",IF($E144=P$2,IF($I144=給与表!$J$12,給与表!$J$13,IF($I144=給与表!$K$12,給与表!$K$13,IF($I144=給与表!$L$12,給与表!$L$13,給与表!$M$13*Q144))),IF($E144&lt;P$2,IF(J144="",IF($I144=給与表!$J$12,SUMIFS(給与表!$P$13:$P$52,給与表!$B$13:$B$52,P$2-$E144)+給与表!$J$10*(P$2-給与表!$T$4+1),IF($I144=給与表!$K$12,SUMIFS(給与表!$Q$13:$Q$52,給与表!$B$13:$B$52,P$2-$E144)+給与表!$K$10*(P$2-給与表!$T$4+1),IF($I144=給与表!$L$12,SUMIFS(給与表!$R$13:$R$52,給与表!$B$13:$B$52,P$2-$E144)+給与表!$L$10*(P$2-給与表!$T$4+1),(SUMIFS(給与表!$S$13:$S$52,給与表!$B$13:$B$52,P$2-$E144)+給与表!$M$10*(P$2-給与表!$T$4+1))*Q144))),IF($I144=給与表!$J$12,J144+給与表!$J$10*(P$2-給与表!$T$4+1),IF($I144=給与表!$K$12,J144+給与表!$K$10*(P$2-給与表!$T$4+1),IF($I144=給与表!$L$12,J144+給与表!$L$10*(P$2-給与表!$T$4+1),(J144/K144+給与表!$M$10)*Q144)))))))))</f>
        <v/>
      </c>
      <c r="Q144" s="392"/>
      <c r="R144" s="357"/>
      <c r="S144" s="357"/>
      <c r="T144" s="357"/>
      <c r="U144" s="227" t="str">
        <f t="shared" si="51"/>
        <v/>
      </c>
      <c r="V144" s="224" t="str">
        <f>IF(給与表!$T$4&gt;V$2,"",IF($H144&lt;V$2,"",IF($E144&gt;V$2,"",IF($E144=V$2,IF($I144=給与表!$J$12,給与表!$J$13,IF($I144=給与表!$K$12,給与表!$K$13,IF($I144=給与表!$L$12,給与表!$L$13,給与表!$M$13*W144))),IF($E144&lt;V$2,IF(P144="",IF($I144=給与表!$J$12,SUMIFS(給与表!$P$13:$P$52,給与表!$B$13:$B$52,V$2-$E144)+給与表!$J$10*(V$2-給与表!$T$4+1),IF($I144=給与表!$K$12,SUMIFS(給与表!$Q$13:$Q$52,給与表!$B$13:$B$52,V$2-$E144)+給与表!$K$10*(V$2-給与表!$T$4+1),IF($I144=給与表!$L$12,SUMIFS(給与表!$R$13:$R$52,給与表!$B$13:$B$52,V$2-$E144)+給与表!$L$10*(V$2-給与表!$T$4+1),(SUMIFS(給与表!$S$13:$S$52,給与表!$B$13:$B$52,V$2-$E144)+給与表!$M$10*(V$2-給与表!$T$4+1))*W144))),IF($I144=給与表!$J$12,P144+給与表!$J$10*(V$2-給与表!$T$4+1),IF($I144=給与表!$K$12,P144+給与表!$K$10*(V$2-給与表!$T$4+1),IF($I144=給与表!$L$12,P144+給与表!$L$10*(V$2-給与表!$T$4+1),(P144/Q144+給与表!$M$10)*W144)))))))))</f>
        <v/>
      </c>
      <c r="W144" s="392"/>
      <c r="X144" s="357"/>
      <c r="Y144" s="357"/>
      <c r="Z144" s="357"/>
      <c r="AA144" s="227" t="str">
        <f t="shared" si="52"/>
        <v/>
      </c>
      <c r="AB144" s="224" t="str">
        <f>IF(給与表!$T$4&gt;AB$2,"",IF($H144&lt;AB$2,"",IF($E144&gt;AB$2,"",IF($E144=AB$2,IF($I144=給与表!$J$12,給与表!$J$13,IF($I144=給与表!$K$12,給与表!$K$13,IF($I144=給与表!$L$12,給与表!$L$13,給与表!$M$13*AC144))),IF($E144&lt;AB$2,IF(V144="",IF($I144=給与表!$J$12,SUMIFS(給与表!$P$13:$P$52,給与表!$B$13:$B$52,AB$2-$E144)+給与表!$J$10*(AB$2-給与表!$T$4+1),IF($I144=給与表!$K$12,SUMIFS(給与表!$Q$13:$Q$52,給与表!$B$13:$B$52,AB$2-$E144)+給与表!$K$10*(AB$2-給与表!$T$4+1),IF($I144=給与表!$L$12,SUMIFS(給与表!$R$13:$R$52,給与表!$B$13:$B$52,AB$2-$E144)+給与表!$L$10*(AB$2-給与表!$T$4+1),(SUMIFS(給与表!$S$13:$S$52,給与表!$B$13:$B$52,AB$2-$E144)+給与表!$M$10*(AB$2-給与表!$T$4+1))*AC144))),IF($I144=給与表!$J$12,V144+給与表!$J$10*(AB$2-給与表!$T$4+1),IF($I144=給与表!$K$12,V144+給与表!$K$10*(AB$2-給与表!$T$4+1),IF($I144=給与表!$L$12,V144+給与表!$L$10*(AB$2-給与表!$T$4+1),(V144/W144+給与表!$M$10)*AC144)))))))))</f>
        <v/>
      </c>
      <c r="AC144" s="392"/>
      <c r="AD144" s="357"/>
      <c r="AE144" s="357"/>
      <c r="AF144" s="357"/>
      <c r="AG144" s="227" t="str">
        <f t="shared" si="53"/>
        <v/>
      </c>
      <c r="AH144" s="224" t="str">
        <f>IF(給与表!$T$4&gt;AH$2,"",IF($H144&lt;AH$2,"",IF($E144&gt;AH$2,"",IF($E144=AH$2,IF($I144=給与表!$J$12,給与表!$J$13,IF($I144=給与表!$K$12,給与表!$K$13,IF($I144=給与表!$L$12,給与表!$L$13,給与表!$M$13*AI144))),IF($E144&lt;AH$2,IF(AB144="",IF($I144=給与表!$J$12,SUMIFS(給与表!$P$13:$P$52,給与表!$B$13:$B$52,AH$2-$E144)+給与表!$J$10*(AH$2-給与表!$T$4+1),IF($I144=給与表!$K$12,SUMIFS(給与表!$Q$13:$Q$52,給与表!$B$13:$B$52,AH$2-$E144)+給与表!$K$10*(AH$2-給与表!$T$4+1),IF($I144=給与表!$L$12,SUMIFS(給与表!$R$13:$R$52,給与表!$B$13:$B$52,AH$2-$E144)+給与表!$L$10*(AH$2-給与表!$T$4+1),(SUMIFS(給与表!$S$13:$S$52,給与表!$B$13:$B$52,AH$2-$E144)+給与表!$M$10*(AH$2-給与表!$T$4+1))*AI144))),IF($I144=給与表!$J$12,AB144+給与表!$J$10*(AH$2-給与表!$T$4+1),IF($I144=給与表!$K$12,AB144+給与表!$K$10*(AH$2-給与表!$T$4+1),IF($I144=給与表!$L$12,AB144+給与表!$L$10*(AH$2-給与表!$T$4+1),(AB144/AC144+給与表!$M$10)*AI144)))))))))</f>
        <v/>
      </c>
      <c r="AI144" s="392"/>
      <c r="AJ144" s="357"/>
      <c r="AK144" s="357"/>
      <c r="AL144" s="357"/>
      <c r="AM144" s="227" t="str">
        <f t="shared" si="54"/>
        <v/>
      </c>
      <c r="AN144" s="224" t="str">
        <f>IF(給与表!$T$4&gt;AN$2,"",IF($H144&lt;AN$2,"",IF($E144&gt;AN$2,"",IF($E144=AN$2,IF($I144=給与表!$J$12,給与表!$J$13,IF($I144=給与表!$K$12,給与表!$K$13,IF($I144=給与表!$L$12,給与表!$L$13,給与表!$M$13*AO144))),IF($E144&lt;AN$2,IF(AH144="",IF($I144=給与表!$J$12,SUMIFS(給与表!$P$13:$P$52,給与表!$B$13:$B$52,AN$2-$E144)+給与表!$J$10*(AN$2-給与表!$T$4+1),IF($I144=給与表!$K$12,SUMIFS(給与表!$Q$13:$Q$52,給与表!$B$13:$B$52,AN$2-$E144)+給与表!$K$10*(AN$2-給与表!$T$4+1),IF($I144=給与表!$L$12,SUMIFS(給与表!$R$13:$R$52,給与表!$B$13:$B$52,AN$2-$E144)+給与表!$L$10*(AN$2-給与表!$T$4+1),(SUMIFS(給与表!$S$13:$S$52,給与表!$B$13:$B$52,AN$2-$E144)+給与表!$M$10*(AN$2-給与表!$T$4+1))*AO144))),IF($I144=給与表!$J$12,AH144+給与表!$J$10*(AN$2-給与表!$T$4+1),IF($I144=給与表!$K$12,AH144+給与表!$K$10*(AN$2-給与表!$T$4+1),IF($I144=給与表!$L$12,AH144+給与表!$L$10*(AN$2-給与表!$T$4+1),(AH144/AI144+給与表!$M$10)*AO144)))))))))</f>
        <v/>
      </c>
      <c r="AO144" s="392"/>
      <c r="AP144" s="357"/>
      <c r="AQ144" s="357"/>
      <c r="AR144" s="357"/>
      <c r="AS144" s="227" t="str">
        <f t="shared" si="55"/>
        <v/>
      </c>
      <c r="AT144" s="224" t="str">
        <f>IF(給与表!$T$4&gt;AT$2,"",IF($H144&lt;AT$2,"",IF($E144&gt;AT$2,"",IF($E144=AT$2,IF($I144=給与表!$J$12,給与表!$J$13,IF($I144=給与表!$K$12,給与表!$K$13,IF($I144=給与表!$L$12,給与表!$L$13,給与表!$M$13*AU144))),IF($E144&lt;AT$2,IF(AN144="",IF($I144=給与表!$J$12,SUMIFS(給与表!$P$13:$P$52,給与表!$B$13:$B$52,AT$2-$E144)+給与表!$J$10*(AT$2-給与表!$T$4+1),IF($I144=給与表!$K$12,SUMIFS(給与表!$Q$13:$Q$52,給与表!$B$13:$B$52,AT$2-$E144)+給与表!$K$10*(AT$2-給与表!$T$4+1),IF($I144=給与表!$L$12,SUMIFS(給与表!$R$13:$R$52,給与表!$B$13:$B$52,AT$2-$E144)+給与表!$L$10*(AT$2-給与表!$T$4+1),(SUMIFS(給与表!$S$13:$S$52,給与表!$B$13:$B$52,AT$2-$E144)+給与表!$M$10*(AT$2-給与表!$T$4+1))*AU144))),IF($I144=給与表!$J$12,AN144+給与表!$J$10*(AT$2-給与表!$T$4+1),IF($I144=給与表!$K$12,AN144+給与表!$K$10*(AT$2-給与表!$T$4+1),IF($I144=給与表!$L$12,AN144+給与表!$L$10*(AT$2-給与表!$T$4+1),(AN144/AO144+給与表!$M$10)*AU144)))))))))</f>
        <v/>
      </c>
      <c r="AU144" s="392"/>
      <c r="AV144" s="357"/>
      <c r="AW144" s="357"/>
      <c r="AX144" s="357"/>
      <c r="AY144" s="227" t="str">
        <f t="shared" si="56"/>
        <v/>
      </c>
      <c r="AZ144" s="224" t="str">
        <f>IF(給与表!$T$4&gt;AZ$2,"",IF($H144&lt;AZ$2,"",IF($E144&gt;AZ$2,"",IF($E144=AZ$2,IF($I144=給与表!$J$12,給与表!$J$13,IF($I144=給与表!$K$12,給与表!$K$13,IF($I144=給与表!$L$12,給与表!$L$13,給与表!$M$13*BA144))),IF($E144&lt;AZ$2,IF(AT144="",IF($I144=給与表!$J$12,SUMIFS(給与表!$P$13:$P$52,給与表!$B$13:$B$52,AZ$2-$E144)+給与表!$J$10*(AZ$2-給与表!$T$4+1),IF($I144=給与表!$K$12,SUMIFS(給与表!$Q$13:$Q$52,給与表!$B$13:$B$52,AZ$2-$E144)+給与表!$K$10*(AZ$2-給与表!$T$4+1),IF($I144=給与表!$L$12,SUMIFS(給与表!$R$13:$R$52,給与表!$B$13:$B$52,AZ$2-$E144)+給与表!$L$10*(AZ$2-給与表!$T$4+1),(SUMIFS(給与表!$S$13:$S$52,給与表!$B$13:$B$52,AZ$2-$E144)+給与表!$M$10*(AZ$2-給与表!$T$4+1))*BA144))),IF($I144=給与表!$J$12,AT144+給与表!$J$10*(AZ$2-給与表!$T$4+1),IF($I144=給与表!$K$12,AT144+給与表!$K$10*(AZ$2-給与表!$T$4+1),IF($I144=給与表!$L$12,AT144+給与表!$L$10*(AZ$2-給与表!$T$4+1),(AT144/AU144+給与表!$M$10)*BA144)))))))))</f>
        <v/>
      </c>
      <c r="BA144" s="392"/>
      <c r="BB144" s="357"/>
      <c r="BC144" s="357"/>
      <c r="BD144" s="357"/>
      <c r="BE144" s="227" t="str">
        <f t="shared" si="57"/>
        <v/>
      </c>
      <c r="BF144" s="224" t="str">
        <f>IF(給与表!$T$4&gt;BF$2,"",IF($H144&lt;BF$2,"",IF($E144&gt;BF$2,"",IF($E144=BF$2,IF($I144=給与表!$J$12,給与表!$J$13,IF($I144=給与表!$K$12,給与表!$K$13,IF($I144=給与表!$L$12,給与表!$L$13,給与表!$M$13*BG144))),IF($E144&lt;BF$2,IF(AZ144="",IF($I144=給与表!$J$12,SUMIFS(給与表!$P$13:$P$52,給与表!$B$13:$B$52,BF$2-$E144)+給与表!$J$10*(BF$2-給与表!$T$4+1),IF($I144=給与表!$K$12,SUMIFS(給与表!$Q$13:$Q$52,給与表!$B$13:$B$52,BF$2-$E144)+給与表!$K$10*(BF$2-給与表!$T$4+1),IF($I144=給与表!$L$12,SUMIFS(給与表!$R$13:$R$52,給与表!$B$13:$B$52,BF$2-$E144)+給与表!$L$10*(BF$2-給与表!$T$4+1),(SUMIFS(給与表!$S$13:$S$52,給与表!$B$13:$B$52,BF$2-$E144)+給与表!$M$10*(BF$2-給与表!$T$4+1))*BG144))),IF($I144=給与表!$J$12,AZ144+給与表!$J$10*(BF$2-給与表!$T$4+1),IF($I144=給与表!$K$12,AZ144+給与表!$K$10*(BF$2-給与表!$T$4+1),IF($I144=給与表!$L$12,AZ144+給与表!$L$10*(BF$2-給与表!$T$4+1),(AZ144/BA144+給与表!$M$10)*BG144)))))))))</f>
        <v/>
      </c>
      <c r="BG144" s="392"/>
      <c r="BH144" s="357"/>
      <c r="BI144" s="357"/>
      <c r="BJ144" s="357"/>
      <c r="BK144" s="227" t="str">
        <f t="shared" si="58"/>
        <v/>
      </c>
      <c r="BL144" s="224" t="str">
        <f>IF(給与表!$T$4&gt;BL$2,"",IF($H144&lt;BL$2,"",IF($E144&gt;BL$2,"",IF($E144=BL$2,IF($I144=給与表!$J$12,給与表!$J$13,IF($I144=給与表!$K$12,給与表!$K$13,IF($I144=給与表!$L$12,給与表!$L$13,給与表!$M$13*BM144))),IF($E144&lt;BL$2,IF(BF144="",IF($I144=給与表!$J$12,SUMIFS(給与表!$P$13:$P$52,給与表!$B$13:$B$52,BL$2-$E144)+給与表!$J$10*(BL$2-給与表!$T$4+1),IF($I144=給与表!$K$12,SUMIFS(給与表!$Q$13:$Q$52,給与表!$B$13:$B$52,BL$2-$E144)+給与表!$K$10*(BL$2-給与表!$T$4+1),IF($I144=給与表!$L$12,SUMIFS(給与表!$R$13:$R$52,給与表!$B$13:$B$52,BL$2-$E144)+給与表!$L$10*(BL$2-給与表!$T$4+1),(SUMIFS(給与表!$S$13:$S$52,給与表!$B$13:$B$52,BL$2-$E144)+給与表!$M$10*(BL$2-給与表!$T$4+1))*BM144))),IF($I144=給与表!$J$12,BF144+給与表!$J$10*(BL$2-給与表!$T$4+1),IF($I144=給与表!$K$12,BF144+給与表!$K$10*(BL$2-給与表!$T$4+1),IF($I144=給与表!$L$12,BF144+給与表!$L$10*(BL$2-給与表!$T$4+1),(BF144/BG144+給与表!$M$10)*BM144)))))))))</f>
        <v/>
      </c>
      <c r="BM144" s="392"/>
      <c r="BN144" s="357"/>
      <c r="BO144" s="357"/>
      <c r="BP144" s="357"/>
      <c r="BQ144" s="227" t="str">
        <f t="shared" si="59"/>
        <v/>
      </c>
    </row>
    <row r="145" spans="1:69">
      <c r="A145" s="20">
        <f t="shared" ref="A145" si="97">A144+1</f>
        <v>140</v>
      </c>
      <c r="B145" s="359"/>
      <c r="C145" s="359"/>
      <c r="D145" s="359"/>
      <c r="E145" s="430" t="str">
        <f t="shared" si="47"/>
        <v/>
      </c>
      <c r="F145" s="359"/>
      <c r="G145" s="359"/>
      <c r="H145" s="430" t="str">
        <f t="shared" si="48"/>
        <v/>
      </c>
      <c r="I145" s="361"/>
      <c r="J145" s="224" t="str">
        <f>IF(給与表!$T$4&gt;J$2,"",IF($H145&lt;J$2,"",IF($E145&gt;J$2,"",IF($E145=J$2,IF($I145=給与表!$J$12,給与表!$J$13,IF($I145=給与表!$K$12,給与表!$K$13,IF($I145=給与表!$L$12,給与表!$L$13,給与表!$M$13*K145))),IF($E145&lt;J$2,IF($I145=給与表!$J$12,SUMIFS(給与表!$P$13:$P$52,給与表!$B$13:$B$52,J$2-$E145)+給与表!$J$10*(J$2-給与表!$T$4+1),IF($I145=給与表!$K$12,SUMIFS(給与表!$Q$13:$Q$52,給与表!$B$13:$B$52,J$2-$E145)+給与表!$K$10*(J$2-給与表!$T$4+1),IF($I145=給与表!$L$12,SUMIFS(給与表!$R$13:$R$52,給与表!$B$13:$B$52,J$2-$E145)+給与表!$L$10*(J$2-給与表!$T$4+1),(SUMIFS(給与表!$S$13:$S$52,給与表!$B$13:$B$52,J$2-$E145)+給与表!$M$10*(J$2-給与表!$T$4+1))*K145))))))))</f>
        <v/>
      </c>
      <c r="K145" s="392"/>
      <c r="L145" s="357"/>
      <c r="M145" s="357"/>
      <c r="N145" s="357"/>
      <c r="O145" s="227" t="str">
        <f t="shared" si="50"/>
        <v/>
      </c>
      <c r="P145" s="224" t="str">
        <f>IF(給与表!$T$4&gt;P$2,"",IF($H145&lt;P$2,"",IF($E145&gt;P$2,"",IF($E145=P$2,IF($I145=給与表!$J$12,給与表!$J$13,IF($I145=給与表!$K$12,給与表!$K$13,IF($I145=給与表!$L$12,給与表!$L$13,給与表!$M$13*Q145))),IF($E145&lt;P$2,IF(J145="",IF($I145=給与表!$J$12,SUMIFS(給与表!$P$13:$P$52,給与表!$B$13:$B$52,P$2-$E145)+給与表!$J$10*(P$2-給与表!$T$4+1),IF($I145=給与表!$K$12,SUMIFS(給与表!$Q$13:$Q$52,給与表!$B$13:$B$52,P$2-$E145)+給与表!$K$10*(P$2-給与表!$T$4+1),IF($I145=給与表!$L$12,SUMIFS(給与表!$R$13:$R$52,給与表!$B$13:$B$52,P$2-$E145)+給与表!$L$10*(P$2-給与表!$T$4+1),(SUMIFS(給与表!$S$13:$S$52,給与表!$B$13:$B$52,P$2-$E145)+給与表!$M$10*(P$2-給与表!$T$4+1))*Q145))),IF($I145=給与表!$J$12,J145+給与表!$J$10*(P$2-給与表!$T$4+1),IF($I145=給与表!$K$12,J145+給与表!$K$10*(P$2-給与表!$T$4+1),IF($I145=給与表!$L$12,J145+給与表!$L$10*(P$2-給与表!$T$4+1),(J145/K145+給与表!$M$10)*Q145)))))))))</f>
        <v/>
      </c>
      <c r="Q145" s="392"/>
      <c r="R145" s="357"/>
      <c r="S145" s="357"/>
      <c r="T145" s="357"/>
      <c r="U145" s="227" t="str">
        <f t="shared" si="51"/>
        <v/>
      </c>
      <c r="V145" s="224" t="str">
        <f>IF(給与表!$T$4&gt;V$2,"",IF($H145&lt;V$2,"",IF($E145&gt;V$2,"",IF($E145=V$2,IF($I145=給与表!$J$12,給与表!$J$13,IF($I145=給与表!$K$12,給与表!$K$13,IF($I145=給与表!$L$12,給与表!$L$13,給与表!$M$13*W145))),IF($E145&lt;V$2,IF(P145="",IF($I145=給与表!$J$12,SUMIFS(給与表!$P$13:$P$52,給与表!$B$13:$B$52,V$2-$E145)+給与表!$J$10*(V$2-給与表!$T$4+1),IF($I145=給与表!$K$12,SUMIFS(給与表!$Q$13:$Q$52,給与表!$B$13:$B$52,V$2-$E145)+給与表!$K$10*(V$2-給与表!$T$4+1),IF($I145=給与表!$L$12,SUMIFS(給与表!$R$13:$R$52,給与表!$B$13:$B$52,V$2-$E145)+給与表!$L$10*(V$2-給与表!$T$4+1),(SUMIFS(給与表!$S$13:$S$52,給与表!$B$13:$B$52,V$2-$E145)+給与表!$M$10*(V$2-給与表!$T$4+1))*W145))),IF($I145=給与表!$J$12,P145+給与表!$J$10*(V$2-給与表!$T$4+1),IF($I145=給与表!$K$12,P145+給与表!$K$10*(V$2-給与表!$T$4+1),IF($I145=給与表!$L$12,P145+給与表!$L$10*(V$2-給与表!$T$4+1),(P145/Q145+給与表!$M$10)*W145)))))))))</f>
        <v/>
      </c>
      <c r="W145" s="392"/>
      <c r="X145" s="357"/>
      <c r="Y145" s="357"/>
      <c r="Z145" s="357"/>
      <c r="AA145" s="227" t="str">
        <f t="shared" si="52"/>
        <v/>
      </c>
      <c r="AB145" s="224" t="str">
        <f>IF(給与表!$T$4&gt;AB$2,"",IF($H145&lt;AB$2,"",IF($E145&gt;AB$2,"",IF($E145=AB$2,IF($I145=給与表!$J$12,給与表!$J$13,IF($I145=給与表!$K$12,給与表!$K$13,IF($I145=給与表!$L$12,給与表!$L$13,給与表!$M$13*AC145))),IF($E145&lt;AB$2,IF(V145="",IF($I145=給与表!$J$12,SUMIFS(給与表!$P$13:$P$52,給与表!$B$13:$B$52,AB$2-$E145)+給与表!$J$10*(AB$2-給与表!$T$4+1),IF($I145=給与表!$K$12,SUMIFS(給与表!$Q$13:$Q$52,給与表!$B$13:$B$52,AB$2-$E145)+給与表!$K$10*(AB$2-給与表!$T$4+1),IF($I145=給与表!$L$12,SUMIFS(給与表!$R$13:$R$52,給与表!$B$13:$B$52,AB$2-$E145)+給与表!$L$10*(AB$2-給与表!$T$4+1),(SUMIFS(給与表!$S$13:$S$52,給与表!$B$13:$B$52,AB$2-$E145)+給与表!$M$10*(AB$2-給与表!$T$4+1))*AC145))),IF($I145=給与表!$J$12,V145+給与表!$J$10*(AB$2-給与表!$T$4+1),IF($I145=給与表!$K$12,V145+給与表!$K$10*(AB$2-給与表!$T$4+1),IF($I145=給与表!$L$12,V145+給与表!$L$10*(AB$2-給与表!$T$4+1),(V145/W145+給与表!$M$10)*AC145)))))))))</f>
        <v/>
      </c>
      <c r="AC145" s="392"/>
      <c r="AD145" s="357"/>
      <c r="AE145" s="357"/>
      <c r="AF145" s="357"/>
      <c r="AG145" s="227" t="str">
        <f t="shared" si="53"/>
        <v/>
      </c>
      <c r="AH145" s="224" t="str">
        <f>IF(給与表!$T$4&gt;AH$2,"",IF($H145&lt;AH$2,"",IF($E145&gt;AH$2,"",IF($E145=AH$2,IF($I145=給与表!$J$12,給与表!$J$13,IF($I145=給与表!$K$12,給与表!$K$13,IF($I145=給与表!$L$12,給与表!$L$13,給与表!$M$13*AI145))),IF($E145&lt;AH$2,IF(AB145="",IF($I145=給与表!$J$12,SUMIFS(給与表!$P$13:$P$52,給与表!$B$13:$B$52,AH$2-$E145)+給与表!$J$10*(AH$2-給与表!$T$4+1),IF($I145=給与表!$K$12,SUMIFS(給与表!$Q$13:$Q$52,給与表!$B$13:$B$52,AH$2-$E145)+給与表!$K$10*(AH$2-給与表!$T$4+1),IF($I145=給与表!$L$12,SUMIFS(給与表!$R$13:$R$52,給与表!$B$13:$B$52,AH$2-$E145)+給与表!$L$10*(AH$2-給与表!$T$4+1),(SUMIFS(給与表!$S$13:$S$52,給与表!$B$13:$B$52,AH$2-$E145)+給与表!$M$10*(AH$2-給与表!$T$4+1))*AI145))),IF($I145=給与表!$J$12,AB145+給与表!$J$10*(AH$2-給与表!$T$4+1),IF($I145=給与表!$K$12,AB145+給与表!$K$10*(AH$2-給与表!$T$4+1),IF($I145=給与表!$L$12,AB145+給与表!$L$10*(AH$2-給与表!$T$4+1),(AB145/AC145+給与表!$M$10)*AI145)))))))))</f>
        <v/>
      </c>
      <c r="AI145" s="392"/>
      <c r="AJ145" s="357"/>
      <c r="AK145" s="357"/>
      <c r="AL145" s="357"/>
      <c r="AM145" s="227" t="str">
        <f t="shared" si="54"/>
        <v/>
      </c>
      <c r="AN145" s="224" t="str">
        <f>IF(給与表!$T$4&gt;AN$2,"",IF($H145&lt;AN$2,"",IF($E145&gt;AN$2,"",IF($E145=AN$2,IF($I145=給与表!$J$12,給与表!$J$13,IF($I145=給与表!$K$12,給与表!$K$13,IF($I145=給与表!$L$12,給与表!$L$13,給与表!$M$13*AO145))),IF($E145&lt;AN$2,IF(AH145="",IF($I145=給与表!$J$12,SUMIFS(給与表!$P$13:$P$52,給与表!$B$13:$B$52,AN$2-$E145)+給与表!$J$10*(AN$2-給与表!$T$4+1),IF($I145=給与表!$K$12,SUMIFS(給与表!$Q$13:$Q$52,給与表!$B$13:$B$52,AN$2-$E145)+給与表!$K$10*(AN$2-給与表!$T$4+1),IF($I145=給与表!$L$12,SUMIFS(給与表!$R$13:$R$52,給与表!$B$13:$B$52,AN$2-$E145)+給与表!$L$10*(AN$2-給与表!$T$4+1),(SUMIFS(給与表!$S$13:$S$52,給与表!$B$13:$B$52,AN$2-$E145)+給与表!$M$10*(AN$2-給与表!$T$4+1))*AO145))),IF($I145=給与表!$J$12,AH145+給与表!$J$10*(AN$2-給与表!$T$4+1),IF($I145=給与表!$K$12,AH145+給与表!$K$10*(AN$2-給与表!$T$4+1),IF($I145=給与表!$L$12,AH145+給与表!$L$10*(AN$2-給与表!$T$4+1),(AH145/AI145+給与表!$M$10)*AO145)))))))))</f>
        <v/>
      </c>
      <c r="AO145" s="392"/>
      <c r="AP145" s="357"/>
      <c r="AQ145" s="357"/>
      <c r="AR145" s="357"/>
      <c r="AS145" s="227" t="str">
        <f t="shared" si="55"/>
        <v/>
      </c>
      <c r="AT145" s="224" t="str">
        <f>IF(給与表!$T$4&gt;AT$2,"",IF($H145&lt;AT$2,"",IF($E145&gt;AT$2,"",IF($E145=AT$2,IF($I145=給与表!$J$12,給与表!$J$13,IF($I145=給与表!$K$12,給与表!$K$13,IF($I145=給与表!$L$12,給与表!$L$13,給与表!$M$13*AU145))),IF($E145&lt;AT$2,IF(AN145="",IF($I145=給与表!$J$12,SUMIFS(給与表!$P$13:$P$52,給与表!$B$13:$B$52,AT$2-$E145)+給与表!$J$10*(AT$2-給与表!$T$4+1),IF($I145=給与表!$K$12,SUMIFS(給与表!$Q$13:$Q$52,給与表!$B$13:$B$52,AT$2-$E145)+給与表!$K$10*(AT$2-給与表!$T$4+1),IF($I145=給与表!$L$12,SUMIFS(給与表!$R$13:$R$52,給与表!$B$13:$B$52,AT$2-$E145)+給与表!$L$10*(AT$2-給与表!$T$4+1),(SUMIFS(給与表!$S$13:$S$52,給与表!$B$13:$B$52,AT$2-$E145)+給与表!$M$10*(AT$2-給与表!$T$4+1))*AU145))),IF($I145=給与表!$J$12,AN145+給与表!$J$10*(AT$2-給与表!$T$4+1),IF($I145=給与表!$K$12,AN145+給与表!$K$10*(AT$2-給与表!$T$4+1),IF($I145=給与表!$L$12,AN145+給与表!$L$10*(AT$2-給与表!$T$4+1),(AN145/AO145+給与表!$M$10)*AU145)))))))))</f>
        <v/>
      </c>
      <c r="AU145" s="392"/>
      <c r="AV145" s="357"/>
      <c r="AW145" s="357"/>
      <c r="AX145" s="357"/>
      <c r="AY145" s="227" t="str">
        <f t="shared" si="56"/>
        <v/>
      </c>
      <c r="AZ145" s="224" t="str">
        <f>IF(給与表!$T$4&gt;AZ$2,"",IF($H145&lt;AZ$2,"",IF($E145&gt;AZ$2,"",IF($E145=AZ$2,IF($I145=給与表!$J$12,給与表!$J$13,IF($I145=給与表!$K$12,給与表!$K$13,IF($I145=給与表!$L$12,給与表!$L$13,給与表!$M$13*BA145))),IF($E145&lt;AZ$2,IF(AT145="",IF($I145=給与表!$J$12,SUMIFS(給与表!$P$13:$P$52,給与表!$B$13:$B$52,AZ$2-$E145)+給与表!$J$10*(AZ$2-給与表!$T$4+1),IF($I145=給与表!$K$12,SUMIFS(給与表!$Q$13:$Q$52,給与表!$B$13:$B$52,AZ$2-$E145)+給与表!$K$10*(AZ$2-給与表!$T$4+1),IF($I145=給与表!$L$12,SUMIFS(給与表!$R$13:$R$52,給与表!$B$13:$B$52,AZ$2-$E145)+給与表!$L$10*(AZ$2-給与表!$T$4+1),(SUMIFS(給与表!$S$13:$S$52,給与表!$B$13:$B$52,AZ$2-$E145)+給与表!$M$10*(AZ$2-給与表!$T$4+1))*BA145))),IF($I145=給与表!$J$12,AT145+給与表!$J$10*(AZ$2-給与表!$T$4+1),IF($I145=給与表!$K$12,AT145+給与表!$K$10*(AZ$2-給与表!$T$4+1),IF($I145=給与表!$L$12,AT145+給与表!$L$10*(AZ$2-給与表!$T$4+1),(AT145/AU145+給与表!$M$10)*BA145)))))))))</f>
        <v/>
      </c>
      <c r="BA145" s="392"/>
      <c r="BB145" s="357"/>
      <c r="BC145" s="357"/>
      <c r="BD145" s="357"/>
      <c r="BE145" s="227" t="str">
        <f t="shared" si="57"/>
        <v/>
      </c>
      <c r="BF145" s="224" t="str">
        <f>IF(給与表!$T$4&gt;BF$2,"",IF($H145&lt;BF$2,"",IF($E145&gt;BF$2,"",IF($E145=BF$2,IF($I145=給与表!$J$12,給与表!$J$13,IF($I145=給与表!$K$12,給与表!$K$13,IF($I145=給与表!$L$12,給与表!$L$13,給与表!$M$13*BG145))),IF($E145&lt;BF$2,IF(AZ145="",IF($I145=給与表!$J$12,SUMIFS(給与表!$P$13:$P$52,給与表!$B$13:$B$52,BF$2-$E145)+給与表!$J$10*(BF$2-給与表!$T$4+1),IF($I145=給与表!$K$12,SUMIFS(給与表!$Q$13:$Q$52,給与表!$B$13:$B$52,BF$2-$E145)+給与表!$K$10*(BF$2-給与表!$T$4+1),IF($I145=給与表!$L$12,SUMIFS(給与表!$R$13:$R$52,給与表!$B$13:$B$52,BF$2-$E145)+給与表!$L$10*(BF$2-給与表!$T$4+1),(SUMIFS(給与表!$S$13:$S$52,給与表!$B$13:$B$52,BF$2-$E145)+給与表!$M$10*(BF$2-給与表!$T$4+1))*BG145))),IF($I145=給与表!$J$12,AZ145+給与表!$J$10*(BF$2-給与表!$T$4+1),IF($I145=給与表!$K$12,AZ145+給与表!$K$10*(BF$2-給与表!$T$4+1),IF($I145=給与表!$L$12,AZ145+給与表!$L$10*(BF$2-給与表!$T$4+1),(AZ145/BA145+給与表!$M$10)*BG145)))))))))</f>
        <v/>
      </c>
      <c r="BG145" s="392"/>
      <c r="BH145" s="357"/>
      <c r="BI145" s="357"/>
      <c r="BJ145" s="357"/>
      <c r="BK145" s="227" t="str">
        <f t="shared" si="58"/>
        <v/>
      </c>
      <c r="BL145" s="224" t="str">
        <f>IF(給与表!$T$4&gt;BL$2,"",IF($H145&lt;BL$2,"",IF($E145&gt;BL$2,"",IF($E145=BL$2,IF($I145=給与表!$J$12,給与表!$J$13,IF($I145=給与表!$K$12,給与表!$K$13,IF($I145=給与表!$L$12,給与表!$L$13,給与表!$M$13*BM145))),IF($E145&lt;BL$2,IF(BF145="",IF($I145=給与表!$J$12,SUMIFS(給与表!$P$13:$P$52,給与表!$B$13:$B$52,BL$2-$E145)+給与表!$J$10*(BL$2-給与表!$T$4+1),IF($I145=給与表!$K$12,SUMIFS(給与表!$Q$13:$Q$52,給与表!$B$13:$B$52,BL$2-$E145)+給与表!$K$10*(BL$2-給与表!$T$4+1),IF($I145=給与表!$L$12,SUMIFS(給与表!$R$13:$R$52,給与表!$B$13:$B$52,BL$2-$E145)+給与表!$L$10*(BL$2-給与表!$T$4+1),(SUMIFS(給与表!$S$13:$S$52,給与表!$B$13:$B$52,BL$2-$E145)+給与表!$M$10*(BL$2-給与表!$T$4+1))*BM145))),IF($I145=給与表!$J$12,BF145+給与表!$J$10*(BL$2-給与表!$T$4+1),IF($I145=給与表!$K$12,BF145+給与表!$K$10*(BL$2-給与表!$T$4+1),IF($I145=給与表!$L$12,BF145+給与表!$L$10*(BL$2-給与表!$T$4+1),(BF145/BG145+給与表!$M$10)*BM145)))))))))</f>
        <v/>
      </c>
      <c r="BM145" s="392"/>
      <c r="BN145" s="357"/>
      <c r="BO145" s="357"/>
      <c r="BP145" s="357"/>
      <c r="BQ145" s="227" t="str">
        <f t="shared" si="59"/>
        <v/>
      </c>
    </row>
    <row r="146" spans="1:69">
      <c r="A146" s="20">
        <f t="shared" ref="A146" si="98">A145+1</f>
        <v>141</v>
      </c>
      <c r="B146" s="359"/>
      <c r="C146" s="359"/>
      <c r="D146" s="359"/>
      <c r="E146" s="430" t="str">
        <f t="shared" si="47"/>
        <v/>
      </c>
      <c r="F146" s="359"/>
      <c r="G146" s="359"/>
      <c r="H146" s="430" t="str">
        <f t="shared" si="48"/>
        <v/>
      </c>
      <c r="I146" s="361"/>
      <c r="J146" s="224" t="str">
        <f>IF(給与表!$T$4&gt;J$2,"",IF($H146&lt;J$2,"",IF($E146&gt;J$2,"",IF($E146=J$2,IF($I146=給与表!$J$12,給与表!$J$13,IF($I146=給与表!$K$12,給与表!$K$13,IF($I146=給与表!$L$12,給与表!$L$13,給与表!$M$13*K146))),IF($E146&lt;J$2,IF($I146=給与表!$J$12,SUMIFS(給与表!$P$13:$P$52,給与表!$B$13:$B$52,J$2-$E146)+給与表!$J$10*(J$2-給与表!$T$4+1),IF($I146=給与表!$K$12,SUMIFS(給与表!$Q$13:$Q$52,給与表!$B$13:$B$52,J$2-$E146)+給与表!$K$10*(J$2-給与表!$T$4+1),IF($I146=給与表!$L$12,SUMIFS(給与表!$R$13:$R$52,給与表!$B$13:$B$52,J$2-$E146)+給与表!$L$10*(J$2-給与表!$T$4+1),(SUMIFS(給与表!$S$13:$S$52,給与表!$B$13:$B$52,J$2-$E146)+給与表!$M$10*(J$2-給与表!$T$4+1))*K146))))))))</f>
        <v/>
      </c>
      <c r="K146" s="392"/>
      <c r="L146" s="357"/>
      <c r="M146" s="357"/>
      <c r="N146" s="357"/>
      <c r="O146" s="227" t="str">
        <f t="shared" si="50"/>
        <v/>
      </c>
      <c r="P146" s="224" t="str">
        <f>IF(給与表!$T$4&gt;P$2,"",IF($H146&lt;P$2,"",IF($E146&gt;P$2,"",IF($E146=P$2,IF($I146=給与表!$J$12,給与表!$J$13,IF($I146=給与表!$K$12,給与表!$K$13,IF($I146=給与表!$L$12,給与表!$L$13,給与表!$M$13*Q146))),IF($E146&lt;P$2,IF(J146="",IF($I146=給与表!$J$12,SUMIFS(給与表!$P$13:$P$52,給与表!$B$13:$B$52,P$2-$E146)+給与表!$J$10*(P$2-給与表!$T$4+1),IF($I146=給与表!$K$12,SUMIFS(給与表!$Q$13:$Q$52,給与表!$B$13:$B$52,P$2-$E146)+給与表!$K$10*(P$2-給与表!$T$4+1),IF($I146=給与表!$L$12,SUMIFS(給与表!$R$13:$R$52,給与表!$B$13:$B$52,P$2-$E146)+給与表!$L$10*(P$2-給与表!$T$4+1),(SUMIFS(給与表!$S$13:$S$52,給与表!$B$13:$B$52,P$2-$E146)+給与表!$M$10*(P$2-給与表!$T$4+1))*Q146))),IF($I146=給与表!$J$12,J146+給与表!$J$10*(P$2-給与表!$T$4+1),IF($I146=給与表!$K$12,J146+給与表!$K$10*(P$2-給与表!$T$4+1),IF($I146=給与表!$L$12,J146+給与表!$L$10*(P$2-給与表!$T$4+1),(J146/K146+給与表!$M$10)*Q146)))))))))</f>
        <v/>
      </c>
      <c r="Q146" s="392"/>
      <c r="R146" s="357"/>
      <c r="S146" s="357"/>
      <c r="T146" s="357"/>
      <c r="U146" s="227" t="str">
        <f t="shared" si="51"/>
        <v/>
      </c>
      <c r="V146" s="224" t="str">
        <f>IF(給与表!$T$4&gt;V$2,"",IF($H146&lt;V$2,"",IF($E146&gt;V$2,"",IF($E146=V$2,IF($I146=給与表!$J$12,給与表!$J$13,IF($I146=給与表!$K$12,給与表!$K$13,IF($I146=給与表!$L$12,給与表!$L$13,給与表!$M$13*W146))),IF($E146&lt;V$2,IF(P146="",IF($I146=給与表!$J$12,SUMIFS(給与表!$P$13:$P$52,給与表!$B$13:$B$52,V$2-$E146)+給与表!$J$10*(V$2-給与表!$T$4+1),IF($I146=給与表!$K$12,SUMIFS(給与表!$Q$13:$Q$52,給与表!$B$13:$B$52,V$2-$E146)+給与表!$K$10*(V$2-給与表!$T$4+1),IF($I146=給与表!$L$12,SUMIFS(給与表!$R$13:$R$52,給与表!$B$13:$B$52,V$2-$E146)+給与表!$L$10*(V$2-給与表!$T$4+1),(SUMIFS(給与表!$S$13:$S$52,給与表!$B$13:$B$52,V$2-$E146)+給与表!$M$10*(V$2-給与表!$T$4+1))*W146))),IF($I146=給与表!$J$12,P146+給与表!$J$10*(V$2-給与表!$T$4+1),IF($I146=給与表!$K$12,P146+給与表!$K$10*(V$2-給与表!$T$4+1),IF($I146=給与表!$L$12,P146+給与表!$L$10*(V$2-給与表!$T$4+1),(P146/Q146+給与表!$M$10)*W146)))))))))</f>
        <v/>
      </c>
      <c r="W146" s="392"/>
      <c r="X146" s="357"/>
      <c r="Y146" s="357"/>
      <c r="Z146" s="357"/>
      <c r="AA146" s="227" t="str">
        <f t="shared" si="52"/>
        <v/>
      </c>
      <c r="AB146" s="224" t="str">
        <f>IF(給与表!$T$4&gt;AB$2,"",IF($H146&lt;AB$2,"",IF($E146&gt;AB$2,"",IF($E146=AB$2,IF($I146=給与表!$J$12,給与表!$J$13,IF($I146=給与表!$K$12,給与表!$K$13,IF($I146=給与表!$L$12,給与表!$L$13,給与表!$M$13*AC146))),IF($E146&lt;AB$2,IF(V146="",IF($I146=給与表!$J$12,SUMIFS(給与表!$P$13:$P$52,給与表!$B$13:$B$52,AB$2-$E146)+給与表!$J$10*(AB$2-給与表!$T$4+1),IF($I146=給与表!$K$12,SUMIFS(給与表!$Q$13:$Q$52,給与表!$B$13:$B$52,AB$2-$E146)+給与表!$K$10*(AB$2-給与表!$T$4+1),IF($I146=給与表!$L$12,SUMIFS(給与表!$R$13:$R$52,給与表!$B$13:$B$52,AB$2-$E146)+給与表!$L$10*(AB$2-給与表!$T$4+1),(SUMIFS(給与表!$S$13:$S$52,給与表!$B$13:$B$52,AB$2-$E146)+給与表!$M$10*(AB$2-給与表!$T$4+1))*AC146))),IF($I146=給与表!$J$12,V146+給与表!$J$10*(AB$2-給与表!$T$4+1),IF($I146=給与表!$K$12,V146+給与表!$K$10*(AB$2-給与表!$T$4+1),IF($I146=給与表!$L$12,V146+給与表!$L$10*(AB$2-給与表!$T$4+1),(V146/W146+給与表!$M$10)*AC146)))))))))</f>
        <v/>
      </c>
      <c r="AC146" s="392"/>
      <c r="AD146" s="357"/>
      <c r="AE146" s="357"/>
      <c r="AF146" s="357"/>
      <c r="AG146" s="227" t="str">
        <f t="shared" si="53"/>
        <v/>
      </c>
      <c r="AH146" s="224" t="str">
        <f>IF(給与表!$T$4&gt;AH$2,"",IF($H146&lt;AH$2,"",IF($E146&gt;AH$2,"",IF($E146=AH$2,IF($I146=給与表!$J$12,給与表!$J$13,IF($I146=給与表!$K$12,給与表!$K$13,IF($I146=給与表!$L$12,給与表!$L$13,給与表!$M$13*AI146))),IF($E146&lt;AH$2,IF(AB146="",IF($I146=給与表!$J$12,SUMIFS(給与表!$P$13:$P$52,給与表!$B$13:$B$52,AH$2-$E146)+給与表!$J$10*(AH$2-給与表!$T$4+1),IF($I146=給与表!$K$12,SUMIFS(給与表!$Q$13:$Q$52,給与表!$B$13:$B$52,AH$2-$E146)+給与表!$K$10*(AH$2-給与表!$T$4+1),IF($I146=給与表!$L$12,SUMIFS(給与表!$R$13:$R$52,給与表!$B$13:$B$52,AH$2-$E146)+給与表!$L$10*(AH$2-給与表!$T$4+1),(SUMIFS(給与表!$S$13:$S$52,給与表!$B$13:$B$52,AH$2-$E146)+給与表!$M$10*(AH$2-給与表!$T$4+1))*AI146))),IF($I146=給与表!$J$12,AB146+給与表!$J$10*(AH$2-給与表!$T$4+1),IF($I146=給与表!$K$12,AB146+給与表!$K$10*(AH$2-給与表!$T$4+1),IF($I146=給与表!$L$12,AB146+給与表!$L$10*(AH$2-給与表!$T$4+1),(AB146/AC146+給与表!$M$10)*AI146)))))))))</f>
        <v/>
      </c>
      <c r="AI146" s="392"/>
      <c r="AJ146" s="357"/>
      <c r="AK146" s="357"/>
      <c r="AL146" s="357"/>
      <c r="AM146" s="227" t="str">
        <f t="shared" si="54"/>
        <v/>
      </c>
      <c r="AN146" s="224" t="str">
        <f>IF(給与表!$T$4&gt;AN$2,"",IF($H146&lt;AN$2,"",IF($E146&gt;AN$2,"",IF($E146=AN$2,IF($I146=給与表!$J$12,給与表!$J$13,IF($I146=給与表!$K$12,給与表!$K$13,IF($I146=給与表!$L$12,給与表!$L$13,給与表!$M$13*AO146))),IF($E146&lt;AN$2,IF(AH146="",IF($I146=給与表!$J$12,SUMIFS(給与表!$P$13:$P$52,給与表!$B$13:$B$52,AN$2-$E146)+給与表!$J$10*(AN$2-給与表!$T$4+1),IF($I146=給与表!$K$12,SUMIFS(給与表!$Q$13:$Q$52,給与表!$B$13:$B$52,AN$2-$E146)+給与表!$K$10*(AN$2-給与表!$T$4+1),IF($I146=給与表!$L$12,SUMIFS(給与表!$R$13:$R$52,給与表!$B$13:$B$52,AN$2-$E146)+給与表!$L$10*(AN$2-給与表!$T$4+1),(SUMIFS(給与表!$S$13:$S$52,給与表!$B$13:$B$52,AN$2-$E146)+給与表!$M$10*(AN$2-給与表!$T$4+1))*AO146))),IF($I146=給与表!$J$12,AH146+給与表!$J$10*(AN$2-給与表!$T$4+1),IF($I146=給与表!$K$12,AH146+給与表!$K$10*(AN$2-給与表!$T$4+1),IF($I146=給与表!$L$12,AH146+給与表!$L$10*(AN$2-給与表!$T$4+1),(AH146/AI146+給与表!$M$10)*AO146)))))))))</f>
        <v/>
      </c>
      <c r="AO146" s="392"/>
      <c r="AP146" s="357"/>
      <c r="AQ146" s="357"/>
      <c r="AR146" s="357"/>
      <c r="AS146" s="227" t="str">
        <f t="shared" si="55"/>
        <v/>
      </c>
      <c r="AT146" s="224" t="str">
        <f>IF(給与表!$T$4&gt;AT$2,"",IF($H146&lt;AT$2,"",IF($E146&gt;AT$2,"",IF($E146=AT$2,IF($I146=給与表!$J$12,給与表!$J$13,IF($I146=給与表!$K$12,給与表!$K$13,IF($I146=給与表!$L$12,給与表!$L$13,給与表!$M$13*AU146))),IF($E146&lt;AT$2,IF(AN146="",IF($I146=給与表!$J$12,SUMIFS(給与表!$P$13:$P$52,給与表!$B$13:$B$52,AT$2-$E146)+給与表!$J$10*(AT$2-給与表!$T$4+1),IF($I146=給与表!$K$12,SUMIFS(給与表!$Q$13:$Q$52,給与表!$B$13:$B$52,AT$2-$E146)+給与表!$K$10*(AT$2-給与表!$T$4+1),IF($I146=給与表!$L$12,SUMIFS(給与表!$R$13:$R$52,給与表!$B$13:$B$52,AT$2-$E146)+給与表!$L$10*(AT$2-給与表!$T$4+1),(SUMIFS(給与表!$S$13:$S$52,給与表!$B$13:$B$52,AT$2-$E146)+給与表!$M$10*(AT$2-給与表!$T$4+1))*AU146))),IF($I146=給与表!$J$12,AN146+給与表!$J$10*(AT$2-給与表!$T$4+1),IF($I146=給与表!$K$12,AN146+給与表!$K$10*(AT$2-給与表!$T$4+1),IF($I146=給与表!$L$12,AN146+給与表!$L$10*(AT$2-給与表!$T$4+1),(AN146/AO146+給与表!$M$10)*AU146)))))))))</f>
        <v/>
      </c>
      <c r="AU146" s="392"/>
      <c r="AV146" s="357"/>
      <c r="AW146" s="357"/>
      <c r="AX146" s="357"/>
      <c r="AY146" s="227" t="str">
        <f t="shared" si="56"/>
        <v/>
      </c>
      <c r="AZ146" s="224" t="str">
        <f>IF(給与表!$T$4&gt;AZ$2,"",IF($H146&lt;AZ$2,"",IF($E146&gt;AZ$2,"",IF($E146=AZ$2,IF($I146=給与表!$J$12,給与表!$J$13,IF($I146=給与表!$K$12,給与表!$K$13,IF($I146=給与表!$L$12,給与表!$L$13,給与表!$M$13*BA146))),IF($E146&lt;AZ$2,IF(AT146="",IF($I146=給与表!$J$12,SUMIFS(給与表!$P$13:$P$52,給与表!$B$13:$B$52,AZ$2-$E146)+給与表!$J$10*(AZ$2-給与表!$T$4+1),IF($I146=給与表!$K$12,SUMIFS(給与表!$Q$13:$Q$52,給与表!$B$13:$B$52,AZ$2-$E146)+給与表!$K$10*(AZ$2-給与表!$T$4+1),IF($I146=給与表!$L$12,SUMIFS(給与表!$R$13:$R$52,給与表!$B$13:$B$52,AZ$2-$E146)+給与表!$L$10*(AZ$2-給与表!$T$4+1),(SUMIFS(給与表!$S$13:$S$52,給与表!$B$13:$B$52,AZ$2-$E146)+給与表!$M$10*(AZ$2-給与表!$T$4+1))*BA146))),IF($I146=給与表!$J$12,AT146+給与表!$J$10*(AZ$2-給与表!$T$4+1),IF($I146=給与表!$K$12,AT146+給与表!$K$10*(AZ$2-給与表!$T$4+1),IF($I146=給与表!$L$12,AT146+給与表!$L$10*(AZ$2-給与表!$T$4+1),(AT146/AU146+給与表!$M$10)*BA146)))))))))</f>
        <v/>
      </c>
      <c r="BA146" s="392"/>
      <c r="BB146" s="357"/>
      <c r="BC146" s="357"/>
      <c r="BD146" s="357"/>
      <c r="BE146" s="227" t="str">
        <f t="shared" si="57"/>
        <v/>
      </c>
      <c r="BF146" s="224" t="str">
        <f>IF(給与表!$T$4&gt;BF$2,"",IF($H146&lt;BF$2,"",IF($E146&gt;BF$2,"",IF($E146=BF$2,IF($I146=給与表!$J$12,給与表!$J$13,IF($I146=給与表!$K$12,給与表!$K$13,IF($I146=給与表!$L$12,給与表!$L$13,給与表!$M$13*BG146))),IF($E146&lt;BF$2,IF(AZ146="",IF($I146=給与表!$J$12,SUMIFS(給与表!$P$13:$P$52,給与表!$B$13:$B$52,BF$2-$E146)+給与表!$J$10*(BF$2-給与表!$T$4+1),IF($I146=給与表!$K$12,SUMIFS(給与表!$Q$13:$Q$52,給与表!$B$13:$B$52,BF$2-$E146)+給与表!$K$10*(BF$2-給与表!$T$4+1),IF($I146=給与表!$L$12,SUMIFS(給与表!$R$13:$R$52,給与表!$B$13:$B$52,BF$2-$E146)+給与表!$L$10*(BF$2-給与表!$T$4+1),(SUMIFS(給与表!$S$13:$S$52,給与表!$B$13:$B$52,BF$2-$E146)+給与表!$M$10*(BF$2-給与表!$T$4+1))*BG146))),IF($I146=給与表!$J$12,AZ146+給与表!$J$10*(BF$2-給与表!$T$4+1),IF($I146=給与表!$K$12,AZ146+給与表!$K$10*(BF$2-給与表!$T$4+1),IF($I146=給与表!$L$12,AZ146+給与表!$L$10*(BF$2-給与表!$T$4+1),(AZ146/BA146+給与表!$M$10)*BG146)))))))))</f>
        <v/>
      </c>
      <c r="BG146" s="392"/>
      <c r="BH146" s="357"/>
      <c r="BI146" s="357"/>
      <c r="BJ146" s="357"/>
      <c r="BK146" s="227" t="str">
        <f t="shared" si="58"/>
        <v/>
      </c>
      <c r="BL146" s="224" t="str">
        <f>IF(給与表!$T$4&gt;BL$2,"",IF($H146&lt;BL$2,"",IF($E146&gt;BL$2,"",IF($E146=BL$2,IF($I146=給与表!$J$12,給与表!$J$13,IF($I146=給与表!$K$12,給与表!$K$13,IF($I146=給与表!$L$12,給与表!$L$13,給与表!$M$13*BM146))),IF($E146&lt;BL$2,IF(BF146="",IF($I146=給与表!$J$12,SUMIFS(給与表!$P$13:$P$52,給与表!$B$13:$B$52,BL$2-$E146)+給与表!$J$10*(BL$2-給与表!$T$4+1),IF($I146=給与表!$K$12,SUMIFS(給与表!$Q$13:$Q$52,給与表!$B$13:$B$52,BL$2-$E146)+給与表!$K$10*(BL$2-給与表!$T$4+1),IF($I146=給与表!$L$12,SUMIFS(給与表!$R$13:$R$52,給与表!$B$13:$B$52,BL$2-$E146)+給与表!$L$10*(BL$2-給与表!$T$4+1),(SUMIFS(給与表!$S$13:$S$52,給与表!$B$13:$B$52,BL$2-$E146)+給与表!$M$10*(BL$2-給与表!$T$4+1))*BM146))),IF($I146=給与表!$J$12,BF146+給与表!$J$10*(BL$2-給与表!$T$4+1),IF($I146=給与表!$K$12,BF146+給与表!$K$10*(BL$2-給与表!$T$4+1),IF($I146=給与表!$L$12,BF146+給与表!$L$10*(BL$2-給与表!$T$4+1),(BF146/BG146+給与表!$M$10)*BM146)))))))))</f>
        <v/>
      </c>
      <c r="BM146" s="392"/>
      <c r="BN146" s="357"/>
      <c r="BO146" s="357"/>
      <c r="BP146" s="357"/>
      <c r="BQ146" s="227" t="str">
        <f t="shared" si="59"/>
        <v/>
      </c>
    </row>
    <row r="147" spans="1:69">
      <c r="A147" s="20">
        <f t="shared" ref="A147" si="99">A146+1</f>
        <v>142</v>
      </c>
      <c r="B147" s="359"/>
      <c r="C147" s="359"/>
      <c r="D147" s="359"/>
      <c r="E147" s="430" t="str">
        <f t="shared" si="47"/>
        <v/>
      </c>
      <c r="F147" s="359"/>
      <c r="G147" s="359"/>
      <c r="H147" s="430" t="str">
        <f t="shared" si="48"/>
        <v/>
      </c>
      <c r="I147" s="361"/>
      <c r="J147" s="224" t="str">
        <f>IF(給与表!$T$4&gt;J$2,"",IF($H147&lt;J$2,"",IF($E147&gt;J$2,"",IF($E147=J$2,IF($I147=給与表!$J$12,給与表!$J$13,IF($I147=給与表!$K$12,給与表!$K$13,IF($I147=給与表!$L$12,給与表!$L$13,給与表!$M$13*K147))),IF($E147&lt;J$2,IF($I147=給与表!$J$12,SUMIFS(給与表!$P$13:$P$52,給与表!$B$13:$B$52,J$2-$E147)+給与表!$J$10*(J$2-給与表!$T$4+1),IF($I147=給与表!$K$12,SUMIFS(給与表!$Q$13:$Q$52,給与表!$B$13:$B$52,J$2-$E147)+給与表!$K$10*(J$2-給与表!$T$4+1),IF($I147=給与表!$L$12,SUMIFS(給与表!$R$13:$R$52,給与表!$B$13:$B$52,J$2-$E147)+給与表!$L$10*(J$2-給与表!$T$4+1),(SUMIFS(給与表!$S$13:$S$52,給与表!$B$13:$B$52,J$2-$E147)+給与表!$M$10*(J$2-給与表!$T$4+1))*K147))))))))</f>
        <v/>
      </c>
      <c r="K147" s="392"/>
      <c r="L147" s="357"/>
      <c r="M147" s="357"/>
      <c r="N147" s="357"/>
      <c r="O147" s="227" t="str">
        <f t="shared" si="50"/>
        <v/>
      </c>
      <c r="P147" s="224" t="str">
        <f>IF(給与表!$T$4&gt;P$2,"",IF($H147&lt;P$2,"",IF($E147&gt;P$2,"",IF($E147=P$2,IF($I147=給与表!$J$12,給与表!$J$13,IF($I147=給与表!$K$12,給与表!$K$13,IF($I147=給与表!$L$12,給与表!$L$13,給与表!$M$13*Q147))),IF($E147&lt;P$2,IF(J147="",IF($I147=給与表!$J$12,SUMIFS(給与表!$P$13:$P$52,給与表!$B$13:$B$52,P$2-$E147)+給与表!$J$10*(P$2-給与表!$T$4+1),IF($I147=給与表!$K$12,SUMIFS(給与表!$Q$13:$Q$52,給与表!$B$13:$B$52,P$2-$E147)+給与表!$K$10*(P$2-給与表!$T$4+1),IF($I147=給与表!$L$12,SUMIFS(給与表!$R$13:$R$52,給与表!$B$13:$B$52,P$2-$E147)+給与表!$L$10*(P$2-給与表!$T$4+1),(SUMIFS(給与表!$S$13:$S$52,給与表!$B$13:$B$52,P$2-$E147)+給与表!$M$10*(P$2-給与表!$T$4+1))*Q147))),IF($I147=給与表!$J$12,J147+給与表!$J$10*(P$2-給与表!$T$4+1),IF($I147=給与表!$K$12,J147+給与表!$K$10*(P$2-給与表!$T$4+1),IF($I147=給与表!$L$12,J147+給与表!$L$10*(P$2-給与表!$T$4+1),(J147/K147+給与表!$M$10)*Q147)))))))))</f>
        <v/>
      </c>
      <c r="Q147" s="392"/>
      <c r="R147" s="357"/>
      <c r="S147" s="357"/>
      <c r="T147" s="357"/>
      <c r="U147" s="227" t="str">
        <f t="shared" si="51"/>
        <v/>
      </c>
      <c r="V147" s="224" t="str">
        <f>IF(給与表!$T$4&gt;V$2,"",IF($H147&lt;V$2,"",IF($E147&gt;V$2,"",IF($E147=V$2,IF($I147=給与表!$J$12,給与表!$J$13,IF($I147=給与表!$K$12,給与表!$K$13,IF($I147=給与表!$L$12,給与表!$L$13,給与表!$M$13*W147))),IF($E147&lt;V$2,IF(P147="",IF($I147=給与表!$J$12,SUMIFS(給与表!$P$13:$P$52,給与表!$B$13:$B$52,V$2-$E147)+給与表!$J$10*(V$2-給与表!$T$4+1),IF($I147=給与表!$K$12,SUMIFS(給与表!$Q$13:$Q$52,給与表!$B$13:$B$52,V$2-$E147)+給与表!$K$10*(V$2-給与表!$T$4+1),IF($I147=給与表!$L$12,SUMIFS(給与表!$R$13:$R$52,給与表!$B$13:$B$52,V$2-$E147)+給与表!$L$10*(V$2-給与表!$T$4+1),(SUMIFS(給与表!$S$13:$S$52,給与表!$B$13:$B$52,V$2-$E147)+給与表!$M$10*(V$2-給与表!$T$4+1))*W147))),IF($I147=給与表!$J$12,P147+給与表!$J$10*(V$2-給与表!$T$4+1),IF($I147=給与表!$K$12,P147+給与表!$K$10*(V$2-給与表!$T$4+1),IF($I147=給与表!$L$12,P147+給与表!$L$10*(V$2-給与表!$T$4+1),(P147/Q147+給与表!$M$10)*W147)))))))))</f>
        <v/>
      </c>
      <c r="W147" s="392"/>
      <c r="X147" s="357"/>
      <c r="Y147" s="357"/>
      <c r="Z147" s="357"/>
      <c r="AA147" s="227" t="str">
        <f t="shared" si="52"/>
        <v/>
      </c>
      <c r="AB147" s="224" t="str">
        <f>IF(給与表!$T$4&gt;AB$2,"",IF($H147&lt;AB$2,"",IF($E147&gt;AB$2,"",IF($E147=AB$2,IF($I147=給与表!$J$12,給与表!$J$13,IF($I147=給与表!$K$12,給与表!$K$13,IF($I147=給与表!$L$12,給与表!$L$13,給与表!$M$13*AC147))),IF($E147&lt;AB$2,IF(V147="",IF($I147=給与表!$J$12,SUMIFS(給与表!$P$13:$P$52,給与表!$B$13:$B$52,AB$2-$E147)+給与表!$J$10*(AB$2-給与表!$T$4+1),IF($I147=給与表!$K$12,SUMIFS(給与表!$Q$13:$Q$52,給与表!$B$13:$B$52,AB$2-$E147)+給与表!$K$10*(AB$2-給与表!$T$4+1),IF($I147=給与表!$L$12,SUMIFS(給与表!$R$13:$R$52,給与表!$B$13:$B$52,AB$2-$E147)+給与表!$L$10*(AB$2-給与表!$T$4+1),(SUMIFS(給与表!$S$13:$S$52,給与表!$B$13:$B$52,AB$2-$E147)+給与表!$M$10*(AB$2-給与表!$T$4+1))*AC147))),IF($I147=給与表!$J$12,V147+給与表!$J$10*(AB$2-給与表!$T$4+1),IF($I147=給与表!$K$12,V147+給与表!$K$10*(AB$2-給与表!$T$4+1),IF($I147=給与表!$L$12,V147+給与表!$L$10*(AB$2-給与表!$T$4+1),(V147/W147+給与表!$M$10)*AC147)))))))))</f>
        <v/>
      </c>
      <c r="AC147" s="392"/>
      <c r="AD147" s="357"/>
      <c r="AE147" s="357"/>
      <c r="AF147" s="357"/>
      <c r="AG147" s="227" t="str">
        <f t="shared" si="53"/>
        <v/>
      </c>
      <c r="AH147" s="224" t="str">
        <f>IF(給与表!$T$4&gt;AH$2,"",IF($H147&lt;AH$2,"",IF($E147&gt;AH$2,"",IF($E147=AH$2,IF($I147=給与表!$J$12,給与表!$J$13,IF($I147=給与表!$K$12,給与表!$K$13,IF($I147=給与表!$L$12,給与表!$L$13,給与表!$M$13*AI147))),IF($E147&lt;AH$2,IF(AB147="",IF($I147=給与表!$J$12,SUMIFS(給与表!$P$13:$P$52,給与表!$B$13:$B$52,AH$2-$E147)+給与表!$J$10*(AH$2-給与表!$T$4+1),IF($I147=給与表!$K$12,SUMIFS(給与表!$Q$13:$Q$52,給与表!$B$13:$B$52,AH$2-$E147)+給与表!$K$10*(AH$2-給与表!$T$4+1),IF($I147=給与表!$L$12,SUMIFS(給与表!$R$13:$R$52,給与表!$B$13:$B$52,AH$2-$E147)+給与表!$L$10*(AH$2-給与表!$T$4+1),(SUMIFS(給与表!$S$13:$S$52,給与表!$B$13:$B$52,AH$2-$E147)+給与表!$M$10*(AH$2-給与表!$T$4+1))*AI147))),IF($I147=給与表!$J$12,AB147+給与表!$J$10*(AH$2-給与表!$T$4+1),IF($I147=給与表!$K$12,AB147+給与表!$K$10*(AH$2-給与表!$T$4+1),IF($I147=給与表!$L$12,AB147+給与表!$L$10*(AH$2-給与表!$T$4+1),(AB147/AC147+給与表!$M$10)*AI147)))))))))</f>
        <v/>
      </c>
      <c r="AI147" s="392"/>
      <c r="AJ147" s="357"/>
      <c r="AK147" s="357"/>
      <c r="AL147" s="357"/>
      <c r="AM147" s="227" t="str">
        <f t="shared" si="54"/>
        <v/>
      </c>
      <c r="AN147" s="224" t="str">
        <f>IF(給与表!$T$4&gt;AN$2,"",IF($H147&lt;AN$2,"",IF($E147&gt;AN$2,"",IF($E147=AN$2,IF($I147=給与表!$J$12,給与表!$J$13,IF($I147=給与表!$K$12,給与表!$K$13,IF($I147=給与表!$L$12,給与表!$L$13,給与表!$M$13*AO147))),IF($E147&lt;AN$2,IF(AH147="",IF($I147=給与表!$J$12,SUMIFS(給与表!$P$13:$P$52,給与表!$B$13:$B$52,AN$2-$E147)+給与表!$J$10*(AN$2-給与表!$T$4+1),IF($I147=給与表!$K$12,SUMIFS(給与表!$Q$13:$Q$52,給与表!$B$13:$B$52,AN$2-$E147)+給与表!$K$10*(AN$2-給与表!$T$4+1),IF($I147=給与表!$L$12,SUMIFS(給与表!$R$13:$R$52,給与表!$B$13:$B$52,AN$2-$E147)+給与表!$L$10*(AN$2-給与表!$T$4+1),(SUMIFS(給与表!$S$13:$S$52,給与表!$B$13:$B$52,AN$2-$E147)+給与表!$M$10*(AN$2-給与表!$T$4+1))*AO147))),IF($I147=給与表!$J$12,AH147+給与表!$J$10*(AN$2-給与表!$T$4+1),IF($I147=給与表!$K$12,AH147+給与表!$K$10*(AN$2-給与表!$T$4+1),IF($I147=給与表!$L$12,AH147+給与表!$L$10*(AN$2-給与表!$T$4+1),(AH147/AI147+給与表!$M$10)*AO147)))))))))</f>
        <v/>
      </c>
      <c r="AO147" s="392"/>
      <c r="AP147" s="357"/>
      <c r="AQ147" s="357"/>
      <c r="AR147" s="357"/>
      <c r="AS147" s="227" t="str">
        <f t="shared" si="55"/>
        <v/>
      </c>
      <c r="AT147" s="224" t="str">
        <f>IF(給与表!$T$4&gt;AT$2,"",IF($H147&lt;AT$2,"",IF($E147&gt;AT$2,"",IF($E147=AT$2,IF($I147=給与表!$J$12,給与表!$J$13,IF($I147=給与表!$K$12,給与表!$K$13,IF($I147=給与表!$L$12,給与表!$L$13,給与表!$M$13*AU147))),IF($E147&lt;AT$2,IF(AN147="",IF($I147=給与表!$J$12,SUMIFS(給与表!$P$13:$P$52,給与表!$B$13:$B$52,AT$2-$E147)+給与表!$J$10*(AT$2-給与表!$T$4+1),IF($I147=給与表!$K$12,SUMIFS(給与表!$Q$13:$Q$52,給与表!$B$13:$B$52,AT$2-$E147)+給与表!$K$10*(AT$2-給与表!$T$4+1),IF($I147=給与表!$L$12,SUMIFS(給与表!$R$13:$R$52,給与表!$B$13:$B$52,AT$2-$E147)+給与表!$L$10*(AT$2-給与表!$T$4+1),(SUMIFS(給与表!$S$13:$S$52,給与表!$B$13:$B$52,AT$2-$E147)+給与表!$M$10*(AT$2-給与表!$T$4+1))*AU147))),IF($I147=給与表!$J$12,AN147+給与表!$J$10*(AT$2-給与表!$T$4+1),IF($I147=給与表!$K$12,AN147+給与表!$K$10*(AT$2-給与表!$T$4+1),IF($I147=給与表!$L$12,AN147+給与表!$L$10*(AT$2-給与表!$T$4+1),(AN147/AO147+給与表!$M$10)*AU147)))))))))</f>
        <v/>
      </c>
      <c r="AU147" s="392"/>
      <c r="AV147" s="357"/>
      <c r="AW147" s="357"/>
      <c r="AX147" s="357"/>
      <c r="AY147" s="227" t="str">
        <f t="shared" si="56"/>
        <v/>
      </c>
      <c r="AZ147" s="224" t="str">
        <f>IF(給与表!$T$4&gt;AZ$2,"",IF($H147&lt;AZ$2,"",IF($E147&gt;AZ$2,"",IF($E147=AZ$2,IF($I147=給与表!$J$12,給与表!$J$13,IF($I147=給与表!$K$12,給与表!$K$13,IF($I147=給与表!$L$12,給与表!$L$13,給与表!$M$13*BA147))),IF($E147&lt;AZ$2,IF(AT147="",IF($I147=給与表!$J$12,SUMIFS(給与表!$P$13:$P$52,給与表!$B$13:$B$52,AZ$2-$E147)+給与表!$J$10*(AZ$2-給与表!$T$4+1),IF($I147=給与表!$K$12,SUMIFS(給与表!$Q$13:$Q$52,給与表!$B$13:$B$52,AZ$2-$E147)+給与表!$K$10*(AZ$2-給与表!$T$4+1),IF($I147=給与表!$L$12,SUMIFS(給与表!$R$13:$R$52,給与表!$B$13:$B$52,AZ$2-$E147)+給与表!$L$10*(AZ$2-給与表!$T$4+1),(SUMIFS(給与表!$S$13:$S$52,給与表!$B$13:$B$52,AZ$2-$E147)+給与表!$M$10*(AZ$2-給与表!$T$4+1))*BA147))),IF($I147=給与表!$J$12,AT147+給与表!$J$10*(AZ$2-給与表!$T$4+1),IF($I147=給与表!$K$12,AT147+給与表!$K$10*(AZ$2-給与表!$T$4+1),IF($I147=給与表!$L$12,AT147+給与表!$L$10*(AZ$2-給与表!$T$4+1),(AT147/AU147+給与表!$M$10)*BA147)))))))))</f>
        <v/>
      </c>
      <c r="BA147" s="392"/>
      <c r="BB147" s="357"/>
      <c r="BC147" s="357"/>
      <c r="BD147" s="357"/>
      <c r="BE147" s="227" t="str">
        <f t="shared" si="57"/>
        <v/>
      </c>
      <c r="BF147" s="224" t="str">
        <f>IF(給与表!$T$4&gt;BF$2,"",IF($H147&lt;BF$2,"",IF($E147&gt;BF$2,"",IF($E147=BF$2,IF($I147=給与表!$J$12,給与表!$J$13,IF($I147=給与表!$K$12,給与表!$K$13,IF($I147=給与表!$L$12,給与表!$L$13,給与表!$M$13*BG147))),IF($E147&lt;BF$2,IF(AZ147="",IF($I147=給与表!$J$12,SUMIFS(給与表!$P$13:$P$52,給与表!$B$13:$B$52,BF$2-$E147)+給与表!$J$10*(BF$2-給与表!$T$4+1),IF($I147=給与表!$K$12,SUMIFS(給与表!$Q$13:$Q$52,給与表!$B$13:$B$52,BF$2-$E147)+給与表!$K$10*(BF$2-給与表!$T$4+1),IF($I147=給与表!$L$12,SUMIFS(給与表!$R$13:$R$52,給与表!$B$13:$B$52,BF$2-$E147)+給与表!$L$10*(BF$2-給与表!$T$4+1),(SUMIFS(給与表!$S$13:$S$52,給与表!$B$13:$B$52,BF$2-$E147)+給与表!$M$10*(BF$2-給与表!$T$4+1))*BG147))),IF($I147=給与表!$J$12,AZ147+給与表!$J$10*(BF$2-給与表!$T$4+1),IF($I147=給与表!$K$12,AZ147+給与表!$K$10*(BF$2-給与表!$T$4+1),IF($I147=給与表!$L$12,AZ147+給与表!$L$10*(BF$2-給与表!$T$4+1),(AZ147/BA147+給与表!$M$10)*BG147)))))))))</f>
        <v/>
      </c>
      <c r="BG147" s="392"/>
      <c r="BH147" s="357"/>
      <c r="BI147" s="357"/>
      <c r="BJ147" s="357"/>
      <c r="BK147" s="227" t="str">
        <f t="shared" si="58"/>
        <v/>
      </c>
      <c r="BL147" s="224" t="str">
        <f>IF(給与表!$T$4&gt;BL$2,"",IF($H147&lt;BL$2,"",IF($E147&gt;BL$2,"",IF($E147=BL$2,IF($I147=給与表!$J$12,給与表!$J$13,IF($I147=給与表!$K$12,給与表!$K$13,IF($I147=給与表!$L$12,給与表!$L$13,給与表!$M$13*BM147))),IF($E147&lt;BL$2,IF(BF147="",IF($I147=給与表!$J$12,SUMIFS(給与表!$P$13:$P$52,給与表!$B$13:$B$52,BL$2-$E147)+給与表!$J$10*(BL$2-給与表!$T$4+1),IF($I147=給与表!$K$12,SUMIFS(給与表!$Q$13:$Q$52,給与表!$B$13:$B$52,BL$2-$E147)+給与表!$K$10*(BL$2-給与表!$T$4+1),IF($I147=給与表!$L$12,SUMIFS(給与表!$R$13:$R$52,給与表!$B$13:$B$52,BL$2-$E147)+給与表!$L$10*(BL$2-給与表!$T$4+1),(SUMIFS(給与表!$S$13:$S$52,給与表!$B$13:$B$52,BL$2-$E147)+給与表!$M$10*(BL$2-給与表!$T$4+1))*BM147))),IF($I147=給与表!$J$12,BF147+給与表!$J$10*(BL$2-給与表!$T$4+1),IF($I147=給与表!$K$12,BF147+給与表!$K$10*(BL$2-給与表!$T$4+1),IF($I147=給与表!$L$12,BF147+給与表!$L$10*(BL$2-給与表!$T$4+1),(BF147/BG147+給与表!$M$10)*BM147)))))))))</f>
        <v/>
      </c>
      <c r="BM147" s="392"/>
      <c r="BN147" s="357"/>
      <c r="BO147" s="357"/>
      <c r="BP147" s="357"/>
      <c r="BQ147" s="227" t="str">
        <f t="shared" si="59"/>
        <v/>
      </c>
    </row>
    <row r="148" spans="1:69">
      <c r="A148" s="20">
        <f t="shared" ref="A148" si="100">A147+1</f>
        <v>143</v>
      </c>
      <c r="B148" s="359"/>
      <c r="C148" s="359"/>
      <c r="D148" s="359"/>
      <c r="E148" s="430" t="str">
        <f t="shared" si="47"/>
        <v/>
      </c>
      <c r="F148" s="359"/>
      <c r="G148" s="359"/>
      <c r="H148" s="430" t="str">
        <f t="shared" si="48"/>
        <v/>
      </c>
      <c r="I148" s="361"/>
      <c r="J148" s="224" t="str">
        <f>IF(給与表!$T$4&gt;J$2,"",IF($H148&lt;J$2,"",IF($E148&gt;J$2,"",IF($E148=J$2,IF($I148=給与表!$J$12,給与表!$J$13,IF($I148=給与表!$K$12,給与表!$K$13,IF($I148=給与表!$L$12,給与表!$L$13,給与表!$M$13*K148))),IF($E148&lt;J$2,IF($I148=給与表!$J$12,SUMIFS(給与表!$P$13:$P$52,給与表!$B$13:$B$52,J$2-$E148)+給与表!$J$10*(J$2-給与表!$T$4+1),IF($I148=給与表!$K$12,SUMIFS(給与表!$Q$13:$Q$52,給与表!$B$13:$B$52,J$2-$E148)+給与表!$K$10*(J$2-給与表!$T$4+1),IF($I148=給与表!$L$12,SUMIFS(給与表!$R$13:$R$52,給与表!$B$13:$B$52,J$2-$E148)+給与表!$L$10*(J$2-給与表!$T$4+1),(SUMIFS(給与表!$S$13:$S$52,給与表!$B$13:$B$52,J$2-$E148)+給与表!$M$10*(J$2-給与表!$T$4+1))*K148))))))))</f>
        <v/>
      </c>
      <c r="K148" s="392"/>
      <c r="L148" s="357"/>
      <c r="M148" s="357"/>
      <c r="N148" s="357"/>
      <c r="O148" s="227" t="str">
        <f t="shared" si="50"/>
        <v/>
      </c>
      <c r="P148" s="224" t="str">
        <f>IF(給与表!$T$4&gt;P$2,"",IF($H148&lt;P$2,"",IF($E148&gt;P$2,"",IF($E148=P$2,IF($I148=給与表!$J$12,給与表!$J$13,IF($I148=給与表!$K$12,給与表!$K$13,IF($I148=給与表!$L$12,給与表!$L$13,給与表!$M$13*Q148))),IF($E148&lt;P$2,IF(J148="",IF($I148=給与表!$J$12,SUMIFS(給与表!$P$13:$P$52,給与表!$B$13:$B$52,P$2-$E148)+給与表!$J$10*(P$2-給与表!$T$4+1),IF($I148=給与表!$K$12,SUMIFS(給与表!$Q$13:$Q$52,給与表!$B$13:$B$52,P$2-$E148)+給与表!$K$10*(P$2-給与表!$T$4+1),IF($I148=給与表!$L$12,SUMIFS(給与表!$R$13:$R$52,給与表!$B$13:$B$52,P$2-$E148)+給与表!$L$10*(P$2-給与表!$T$4+1),(SUMIFS(給与表!$S$13:$S$52,給与表!$B$13:$B$52,P$2-$E148)+給与表!$M$10*(P$2-給与表!$T$4+1))*Q148))),IF($I148=給与表!$J$12,J148+給与表!$J$10*(P$2-給与表!$T$4+1),IF($I148=給与表!$K$12,J148+給与表!$K$10*(P$2-給与表!$T$4+1),IF($I148=給与表!$L$12,J148+給与表!$L$10*(P$2-給与表!$T$4+1),(J148/K148+給与表!$M$10)*Q148)))))))))</f>
        <v/>
      </c>
      <c r="Q148" s="392"/>
      <c r="R148" s="357"/>
      <c r="S148" s="357"/>
      <c r="T148" s="357"/>
      <c r="U148" s="227" t="str">
        <f t="shared" si="51"/>
        <v/>
      </c>
      <c r="V148" s="224" t="str">
        <f>IF(給与表!$T$4&gt;V$2,"",IF($H148&lt;V$2,"",IF($E148&gt;V$2,"",IF($E148=V$2,IF($I148=給与表!$J$12,給与表!$J$13,IF($I148=給与表!$K$12,給与表!$K$13,IF($I148=給与表!$L$12,給与表!$L$13,給与表!$M$13*W148))),IF($E148&lt;V$2,IF(P148="",IF($I148=給与表!$J$12,SUMIFS(給与表!$P$13:$P$52,給与表!$B$13:$B$52,V$2-$E148)+給与表!$J$10*(V$2-給与表!$T$4+1),IF($I148=給与表!$K$12,SUMIFS(給与表!$Q$13:$Q$52,給与表!$B$13:$B$52,V$2-$E148)+給与表!$K$10*(V$2-給与表!$T$4+1),IF($I148=給与表!$L$12,SUMIFS(給与表!$R$13:$R$52,給与表!$B$13:$B$52,V$2-$E148)+給与表!$L$10*(V$2-給与表!$T$4+1),(SUMIFS(給与表!$S$13:$S$52,給与表!$B$13:$B$52,V$2-$E148)+給与表!$M$10*(V$2-給与表!$T$4+1))*W148))),IF($I148=給与表!$J$12,P148+給与表!$J$10*(V$2-給与表!$T$4+1),IF($I148=給与表!$K$12,P148+給与表!$K$10*(V$2-給与表!$T$4+1),IF($I148=給与表!$L$12,P148+給与表!$L$10*(V$2-給与表!$T$4+1),(P148/Q148+給与表!$M$10)*W148)))))))))</f>
        <v/>
      </c>
      <c r="W148" s="392"/>
      <c r="X148" s="357"/>
      <c r="Y148" s="357"/>
      <c r="Z148" s="357"/>
      <c r="AA148" s="227" t="str">
        <f t="shared" si="52"/>
        <v/>
      </c>
      <c r="AB148" s="224" t="str">
        <f>IF(給与表!$T$4&gt;AB$2,"",IF($H148&lt;AB$2,"",IF($E148&gt;AB$2,"",IF($E148=AB$2,IF($I148=給与表!$J$12,給与表!$J$13,IF($I148=給与表!$K$12,給与表!$K$13,IF($I148=給与表!$L$12,給与表!$L$13,給与表!$M$13*AC148))),IF($E148&lt;AB$2,IF(V148="",IF($I148=給与表!$J$12,SUMIFS(給与表!$P$13:$P$52,給与表!$B$13:$B$52,AB$2-$E148)+給与表!$J$10*(AB$2-給与表!$T$4+1),IF($I148=給与表!$K$12,SUMIFS(給与表!$Q$13:$Q$52,給与表!$B$13:$B$52,AB$2-$E148)+給与表!$K$10*(AB$2-給与表!$T$4+1),IF($I148=給与表!$L$12,SUMIFS(給与表!$R$13:$R$52,給与表!$B$13:$B$52,AB$2-$E148)+給与表!$L$10*(AB$2-給与表!$T$4+1),(SUMIFS(給与表!$S$13:$S$52,給与表!$B$13:$B$52,AB$2-$E148)+給与表!$M$10*(AB$2-給与表!$T$4+1))*AC148))),IF($I148=給与表!$J$12,V148+給与表!$J$10*(AB$2-給与表!$T$4+1),IF($I148=給与表!$K$12,V148+給与表!$K$10*(AB$2-給与表!$T$4+1),IF($I148=給与表!$L$12,V148+給与表!$L$10*(AB$2-給与表!$T$4+1),(V148/W148+給与表!$M$10)*AC148)))))))))</f>
        <v/>
      </c>
      <c r="AC148" s="392"/>
      <c r="AD148" s="357"/>
      <c r="AE148" s="357"/>
      <c r="AF148" s="357"/>
      <c r="AG148" s="227" t="str">
        <f t="shared" si="53"/>
        <v/>
      </c>
      <c r="AH148" s="224" t="str">
        <f>IF(給与表!$T$4&gt;AH$2,"",IF($H148&lt;AH$2,"",IF($E148&gt;AH$2,"",IF($E148=AH$2,IF($I148=給与表!$J$12,給与表!$J$13,IF($I148=給与表!$K$12,給与表!$K$13,IF($I148=給与表!$L$12,給与表!$L$13,給与表!$M$13*AI148))),IF($E148&lt;AH$2,IF(AB148="",IF($I148=給与表!$J$12,SUMIFS(給与表!$P$13:$P$52,給与表!$B$13:$B$52,AH$2-$E148)+給与表!$J$10*(AH$2-給与表!$T$4+1),IF($I148=給与表!$K$12,SUMIFS(給与表!$Q$13:$Q$52,給与表!$B$13:$B$52,AH$2-$E148)+給与表!$K$10*(AH$2-給与表!$T$4+1),IF($I148=給与表!$L$12,SUMIFS(給与表!$R$13:$R$52,給与表!$B$13:$B$52,AH$2-$E148)+給与表!$L$10*(AH$2-給与表!$T$4+1),(SUMIFS(給与表!$S$13:$S$52,給与表!$B$13:$B$52,AH$2-$E148)+給与表!$M$10*(AH$2-給与表!$T$4+1))*AI148))),IF($I148=給与表!$J$12,AB148+給与表!$J$10*(AH$2-給与表!$T$4+1),IF($I148=給与表!$K$12,AB148+給与表!$K$10*(AH$2-給与表!$T$4+1),IF($I148=給与表!$L$12,AB148+給与表!$L$10*(AH$2-給与表!$T$4+1),(AB148/AC148+給与表!$M$10)*AI148)))))))))</f>
        <v/>
      </c>
      <c r="AI148" s="392"/>
      <c r="AJ148" s="357"/>
      <c r="AK148" s="357"/>
      <c r="AL148" s="357"/>
      <c r="AM148" s="227" t="str">
        <f t="shared" si="54"/>
        <v/>
      </c>
      <c r="AN148" s="224" t="str">
        <f>IF(給与表!$T$4&gt;AN$2,"",IF($H148&lt;AN$2,"",IF($E148&gt;AN$2,"",IF($E148=AN$2,IF($I148=給与表!$J$12,給与表!$J$13,IF($I148=給与表!$K$12,給与表!$K$13,IF($I148=給与表!$L$12,給与表!$L$13,給与表!$M$13*AO148))),IF($E148&lt;AN$2,IF(AH148="",IF($I148=給与表!$J$12,SUMIFS(給与表!$P$13:$P$52,給与表!$B$13:$B$52,AN$2-$E148)+給与表!$J$10*(AN$2-給与表!$T$4+1),IF($I148=給与表!$K$12,SUMIFS(給与表!$Q$13:$Q$52,給与表!$B$13:$B$52,AN$2-$E148)+給与表!$K$10*(AN$2-給与表!$T$4+1),IF($I148=給与表!$L$12,SUMIFS(給与表!$R$13:$R$52,給与表!$B$13:$B$52,AN$2-$E148)+給与表!$L$10*(AN$2-給与表!$T$4+1),(SUMIFS(給与表!$S$13:$S$52,給与表!$B$13:$B$52,AN$2-$E148)+給与表!$M$10*(AN$2-給与表!$T$4+1))*AO148))),IF($I148=給与表!$J$12,AH148+給与表!$J$10*(AN$2-給与表!$T$4+1),IF($I148=給与表!$K$12,AH148+給与表!$K$10*(AN$2-給与表!$T$4+1),IF($I148=給与表!$L$12,AH148+給与表!$L$10*(AN$2-給与表!$T$4+1),(AH148/AI148+給与表!$M$10)*AO148)))))))))</f>
        <v/>
      </c>
      <c r="AO148" s="392"/>
      <c r="AP148" s="357"/>
      <c r="AQ148" s="357"/>
      <c r="AR148" s="357"/>
      <c r="AS148" s="227" t="str">
        <f t="shared" si="55"/>
        <v/>
      </c>
      <c r="AT148" s="224" t="str">
        <f>IF(給与表!$T$4&gt;AT$2,"",IF($H148&lt;AT$2,"",IF($E148&gt;AT$2,"",IF($E148=AT$2,IF($I148=給与表!$J$12,給与表!$J$13,IF($I148=給与表!$K$12,給与表!$K$13,IF($I148=給与表!$L$12,給与表!$L$13,給与表!$M$13*AU148))),IF($E148&lt;AT$2,IF(AN148="",IF($I148=給与表!$J$12,SUMIFS(給与表!$P$13:$P$52,給与表!$B$13:$B$52,AT$2-$E148)+給与表!$J$10*(AT$2-給与表!$T$4+1),IF($I148=給与表!$K$12,SUMIFS(給与表!$Q$13:$Q$52,給与表!$B$13:$B$52,AT$2-$E148)+給与表!$K$10*(AT$2-給与表!$T$4+1),IF($I148=給与表!$L$12,SUMIFS(給与表!$R$13:$R$52,給与表!$B$13:$B$52,AT$2-$E148)+給与表!$L$10*(AT$2-給与表!$T$4+1),(SUMIFS(給与表!$S$13:$S$52,給与表!$B$13:$B$52,AT$2-$E148)+給与表!$M$10*(AT$2-給与表!$T$4+1))*AU148))),IF($I148=給与表!$J$12,AN148+給与表!$J$10*(AT$2-給与表!$T$4+1),IF($I148=給与表!$K$12,AN148+給与表!$K$10*(AT$2-給与表!$T$4+1),IF($I148=給与表!$L$12,AN148+給与表!$L$10*(AT$2-給与表!$T$4+1),(AN148/AO148+給与表!$M$10)*AU148)))))))))</f>
        <v/>
      </c>
      <c r="AU148" s="392"/>
      <c r="AV148" s="357"/>
      <c r="AW148" s="357"/>
      <c r="AX148" s="357"/>
      <c r="AY148" s="227" t="str">
        <f t="shared" si="56"/>
        <v/>
      </c>
      <c r="AZ148" s="224" t="str">
        <f>IF(給与表!$T$4&gt;AZ$2,"",IF($H148&lt;AZ$2,"",IF($E148&gt;AZ$2,"",IF($E148=AZ$2,IF($I148=給与表!$J$12,給与表!$J$13,IF($I148=給与表!$K$12,給与表!$K$13,IF($I148=給与表!$L$12,給与表!$L$13,給与表!$M$13*BA148))),IF($E148&lt;AZ$2,IF(AT148="",IF($I148=給与表!$J$12,SUMIFS(給与表!$P$13:$P$52,給与表!$B$13:$B$52,AZ$2-$E148)+給与表!$J$10*(AZ$2-給与表!$T$4+1),IF($I148=給与表!$K$12,SUMIFS(給与表!$Q$13:$Q$52,給与表!$B$13:$B$52,AZ$2-$E148)+給与表!$K$10*(AZ$2-給与表!$T$4+1),IF($I148=給与表!$L$12,SUMIFS(給与表!$R$13:$R$52,給与表!$B$13:$B$52,AZ$2-$E148)+給与表!$L$10*(AZ$2-給与表!$T$4+1),(SUMIFS(給与表!$S$13:$S$52,給与表!$B$13:$B$52,AZ$2-$E148)+給与表!$M$10*(AZ$2-給与表!$T$4+1))*BA148))),IF($I148=給与表!$J$12,AT148+給与表!$J$10*(AZ$2-給与表!$T$4+1),IF($I148=給与表!$K$12,AT148+給与表!$K$10*(AZ$2-給与表!$T$4+1),IF($I148=給与表!$L$12,AT148+給与表!$L$10*(AZ$2-給与表!$T$4+1),(AT148/AU148+給与表!$M$10)*BA148)))))))))</f>
        <v/>
      </c>
      <c r="BA148" s="392"/>
      <c r="BB148" s="357"/>
      <c r="BC148" s="357"/>
      <c r="BD148" s="357"/>
      <c r="BE148" s="227" t="str">
        <f t="shared" si="57"/>
        <v/>
      </c>
      <c r="BF148" s="224" t="str">
        <f>IF(給与表!$T$4&gt;BF$2,"",IF($H148&lt;BF$2,"",IF($E148&gt;BF$2,"",IF($E148=BF$2,IF($I148=給与表!$J$12,給与表!$J$13,IF($I148=給与表!$K$12,給与表!$K$13,IF($I148=給与表!$L$12,給与表!$L$13,給与表!$M$13*BG148))),IF($E148&lt;BF$2,IF(AZ148="",IF($I148=給与表!$J$12,SUMIFS(給与表!$P$13:$P$52,給与表!$B$13:$B$52,BF$2-$E148)+給与表!$J$10*(BF$2-給与表!$T$4+1),IF($I148=給与表!$K$12,SUMIFS(給与表!$Q$13:$Q$52,給与表!$B$13:$B$52,BF$2-$E148)+給与表!$K$10*(BF$2-給与表!$T$4+1),IF($I148=給与表!$L$12,SUMIFS(給与表!$R$13:$R$52,給与表!$B$13:$B$52,BF$2-$E148)+給与表!$L$10*(BF$2-給与表!$T$4+1),(SUMIFS(給与表!$S$13:$S$52,給与表!$B$13:$B$52,BF$2-$E148)+給与表!$M$10*(BF$2-給与表!$T$4+1))*BG148))),IF($I148=給与表!$J$12,AZ148+給与表!$J$10*(BF$2-給与表!$T$4+1),IF($I148=給与表!$K$12,AZ148+給与表!$K$10*(BF$2-給与表!$T$4+1),IF($I148=給与表!$L$12,AZ148+給与表!$L$10*(BF$2-給与表!$T$4+1),(AZ148/BA148+給与表!$M$10)*BG148)))))))))</f>
        <v/>
      </c>
      <c r="BG148" s="392"/>
      <c r="BH148" s="357"/>
      <c r="BI148" s="357"/>
      <c r="BJ148" s="357"/>
      <c r="BK148" s="227" t="str">
        <f t="shared" si="58"/>
        <v/>
      </c>
      <c r="BL148" s="224" t="str">
        <f>IF(給与表!$T$4&gt;BL$2,"",IF($H148&lt;BL$2,"",IF($E148&gt;BL$2,"",IF($E148=BL$2,IF($I148=給与表!$J$12,給与表!$J$13,IF($I148=給与表!$K$12,給与表!$K$13,IF($I148=給与表!$L$12,給与表!$L$13,給与表!$M$13*BM148))),IF($E148&lt;BL$2,IF(BF148="",IF($I148=給与表!$J$12,SUMIFS(給与表!$P$13:$P$52,給与表!$B$13:$B$52,BL$2-$E148)+給与表!$J$10*(BL$2-給与表!$T$4+1),IF($I148=給与表!$K$12,SUMIFS(給与表!$Q$13:$Q$52,給与表!$B$13:$B$52,BL$2-$E148)+給与表!$K$10*(BL$2-給与表!$T$4+1),IF($I148=給与表!$L$12,SUMIFS(給与表!$R$13:$R$52,給与表!$B$13:$B$52,BL$2-$E148)+給与表!$L$10*(BL$2-給与表!$T$4+1),(SUMIFS(給与表!$S$13:$S$52,給与表!$B$13:$B$52,BL$2-$E148)+給与表!$M$10*(BL$2-給与表!$T$4+1))*BM148))),IF($I148=給与表!$J$12,BF148+給与表!$J$10*(BL$2-給与表!$T$4+1),IF($I148=給与表!$K$12,BF148+給与表!$K$10*(BL$2-給与表!$T$4+1),IF($I148=給与表!$L$12,BF148+給与表!$L$10*(BL$2-給与表!$T$4+1),(BF148/BG148+給与表!$M$10)*BM148)))))))))</f>
        <v/>
      </c>
      <c r="BM148" s="392"/>
      <c r="BN148" s="357"/>
      <c r="BO148" s="357"/>
      <c r="BP148" s="357"/>
      <c r="BQ148" s="227" t="str">
        <f t="shared" si="59"/>
        <v/>
      </c>
    </row>
    <row r="149" spans="1:69">
      <c r="A149" s="20">
        <f t="shared" ref="A149" si="101">A148+1</f>
        <v>144</v>
      </c>
      <c r="B149" s="359"/>
      <c r="C149" s="359"/>
      <c r="D149" s="359"/>
      <c r="E149" s="430" t="str">
        <f t="shared" si="47"/>
        <v/>
      </c>
      <c r="F149" s="359"/>
      <c r="G149" s="359"/>
      <c r="H149" s="430" t="str">
        <f t="shared" si="48"/>
        <v/>
      </c>
      <c r="I149" s="361"/>
      <c r="J149" s="224" t="str">
        <f>IF(給与表!$T$4&gt;J$2,"",IF($H149&lt;J$2,"",IF($E149&gt;J$2,"",IF($E149=J$2,IF($I149=給与表!$J$12,給与表!$J$13,IF($I149=給与表!$K$12,給与表!$K$13,IF($I149=給与表!$L$12,給与表!$L$13,給与表!$M$13*K149))),IF($E149&lt;J$2,IF($I149=給与表!$J$12,SUMIFS(給与表!$P$13:$P$52,給与表!$B$13:$B$52,J$2-$E149)+給与表!$J$10*(J$2-給与表!$T$4+1),IF($I149=給与表!$K$12,SUMIFS(給与表!$Q$13:$Q$52,給与表!$B$13:$B$52,J$2-$E149)+給与表!$K$10*(J$2-給与表!$T$4+1),IF($I149=給与表!$L$12,SUMIFS(給与表!$R$13:$R$52,給与表!$B$13:$B$52,J$2-$E149)+給与表!$L$10*(J$2-給与表!$T$4+1),(SUMIFS(給与表!$S$13:$S$52,給与表!$B$13:$B$52,J$2-$E149)+給与表!$M$10*(J$2-給与表!$T$4+1))*K149))))))))</f>
        <v/>
      </c>
      <c r="K149" s="392"/>
      <c r="L149" s="357"/>
      <c r="M149" s="357"/>
      <c r="N149" s="357"/>
      <c r="O149" s="227" t="str">
        <f t="shared" si="50"/>
        <v/>
      </c>
      <c r="P149" s="224" t="str">
        <f>IF(給与表!$T$4&gt;P$2,"",IF($H149&lt;P$2,"",IF($E149&gt;P$2,"",IF($E149=P$2,IF($I149=給与表!$J$12,給与表!$J$13,IF($I149=給与表!$K$12,給与表!$K$13,IF($I149=給与表!$L$12,給与表!$L$13,給与表!$M$13*Q149))),IF($E149&lt;P$2,IF(J149="",IF($I149=給与表!$J$12,SUMIFS(給与表!$P$13:$P$52,給与表!$B$13:$B$52,P$2-$E149)+給与表!$J$10*(P$2-給与表!$T$4+1),IF($I149=給与表!$K$12,SUMIFS(給与表!$Q$13:$Q$52,給与表!$B$13:$B$52,P$2-$E149)+給与表!$K$10*(P$2-給与表!$T$4+1),IF($I149=給与表!$L$12,SUMIFS(給与表!$R$13:$R$52,給与表!$B$13:$B$52,P$2-$E149)+給与表!$L$10*(P$2-給与表!$T$4+1),(SUMIFS(給与表!$S$13:$S$52,給与表!$B$13:$B$52,P$2-$E149)+給与表!$M$10*(P$2-給与表!$T$4+1))*Q149))),IF($I149=給与表!$J$12,J149+給与表!$J$10*(P$2-給与表!$T$4+1),IF($I149=給与表!$K$12,J149+給与表!$K$10*(P$2-給与表!$T$4+1),IF($I149=給与表!$L$12,J149+給与表!$L$10*(P$2-給与表!$T$4+1),(J149/K149+給与表!$M$10)*Q149)))))))))</f>
        <v/>
      </c>
      <c r="Q149" s="392"/>
      <c r="R149" s="357"/>
      <c r="S149" s="357"/>
      <c r="T149" s="357"/>
      <c r="U149" s="227" t="str">
        <f t="shared" si="51"/>
        <v/>
      </c>
      <c r="V149" s="224" t="str">
        <f>IF(給与表!$T$4&gt;V$2,"",IF($H149&lt;V$2,"",IF($E149&gt;V$2,"",IF($E149=V$2,IF($I149=給与表!$J$12,給与表!$J$13,IF($I149=給与表!$K$12,給与表!$K$13,IF($I149=給与表!$L$12,給与表!$L$13,給与表!$M$13*W149))),IF($E149&lt;V$2,IF(P149="",IF($I149=給与表!$J$12,SUMIFS(給与表!$P$13:$P$52,給与表!$B$13:$B$52,V$2-$E149)+給与表!$J$10*(V$2-給与表!$T$4+1),IF($I149=給与表!$K$12,SUMIFS(給与表!$Q$13:$Q$52,給与表!$B$13:$B$52,V$2-$E149)+給与表!$K$10*(V$2-給与表!$T$4+1),IF($I149=給与表!$L$12,SUMIFS(給与表!$R$13:$R$52,給与表!$B$13:$B$52,V$2-$E149)+給与表!$L$10*(V$2-給与表!$T$4+1),(SUMIFS(給与表!$S$13:$S$52,給与表!$B$13:$B$52,V$2-$E149)+給与表!$M$10*(V$2-給与表!$T$4+1))*W149))),IF($I149=給与表!$J$12,P149+給与表!$J$10*(V$2-給与表!$T$4+1),IF($I149=給与表!$K$12,P149+給与表!$K$10*(V$2-給与表!$T$4+1),IF($I149=給与表!$L$12,P149+給与表!$L$10*(V$2-給与表!$T$4+1),(P149/Q149+給与表!$M$10)*W149)))))))))</f>
        <v/>
      </c>
      <c r="W149" s="392"/>
      <c r="X149" s="357"/>
      <c r="Y149" s="357"/>
      <c r="Z149" s="357"/>
      <c r="AA149" s="227" t="str">
        <f t="shared" si="52"/>
        <v/>
      </c>
      <c r="AB149" s="224" t="str">
        <f>IF(給与表!$T$4&gt;AB$2,"",IF($H149&lt;AB$2,"",IF($E149&gt;AB$2,"",IF($E149=AB$2,IF($I149=給与表!$J$12,給与表!$J$13,IF($I149=給与表!$K$12,給与表!$K$13,IF($I149=給与表!$L$12,給与表!$L$13,給与表!$M$13*AC149))),IF($E149&lt;AB$2,IF(V149="",IF($I149=給与表!$J$12,SUMIFS(給与表!$P$13:$P$52,給与表!$B$13:$B$52,AB$2-$E149)+給与表!$J$10*(AB$2-給与表!$T$4+1),IF($I149=給与表!$K$12,SUMIFS(給与表!$Q$13:$Q$52,給与表!$B$13:$B$52,AB$2-$E149)+給与表!$K$10*(AB$2-給与表!$T$4+1),IF($I149=給与表!$L$12,SUMIFS(給与表!$R$13:$R$52,給与表!$B$13:$B$52,AB$2-$E149)+給与表!$L$10*(AB$2-給与表!$T$4+1),(SUMIFS(給与表!$S$13:$S$52,給与表!$B$13:$B$52,AB$2-$E149)+給与表!$M$10*(AB$2-給与表!$T$4+1))*AC149))),IF($I149=給与表!$J$12,V149+給与表!$J$10*(AB$2-給与表!$T$4+1),IF($I149=給与表!$K$12,V149+給与表!$K$10*(AB$2-給与表!$T$4+1),IF($I149=給与表!$L$12,V149+給与表!$L$10*(AB$2-給与表!$T$4+1),(V149/W149+給与表!$M$10)*AC149)))))))))</f>
        <v/>
      </c>
      <c r="AC149" s="392"/>
      <c r="AD149" s="357"/>
      <c r="AE149" s="357"/>
      <c r="AF149" s="357"/>
      <c r="AG149" s="227" t="str">
        <f t="shared" si="53"/>
        <v/>
      </c>
      <c r="AH149" s="224" t="str">
        <f>IF(給与表!$T$4&gt;AH$2,"",IF($H149&lt;AH$2,"",IF($E149&gt;AH$2,"",IF($E149=AH$2,IF($I149=給与表!$J$12,給与表!$J$13,IF($I149=給与表!$K$12,給与表!$K$13,IF($I149=給与表!$L$12,給与表!$L$13,給与表!$M$13*AI149))),IF($E149&lt;AH$2,IF(AB149="",IF($I149=給与表!$J$12,SUMIFS(給与表!$P$13:$P$52,給与表!$B$13:$B$52,AH$2-$E149)+給与表!$J$10*(AH$2-給与表!$T$4+1),IF($I149=給与表!$K$12,SUMIFS(給与表!$Q$13:$Q$52,給与表!$B$13:$B$52,AH$2-$E149)+給与表!$K$10*(AH$2-給与表!$T$4+1),IF($I149=給与表!$L$12,SUMIFS(給与表!$R$13:$R$52,給与表!$B$13:$B$52,AH$2-$E149)+給与表!$L$10*(AH$2-給与表!$T$4+1),(SUMIFS(給与表!$S$13:$S$52,給与表!$B$13:$B$52,AH$2-$E149)+給与表!$M$10*(AH$2-給与表!$T$4+1))*AI149))),IF($I149=給与表!$J$12,AB149+給与表!$J$10*(AH$2-給与表!$T$4+1),IF($I149=給与表!$K$12,AB149+給与表!$K$10*(AH$2-給与表!$T$4+1),IF($I149=給与表!$L$12,AB149+給与表!$L$10*(AH$2-給与表!$T$4+1),(AB149/AC149+給与表!$M$10)*AI149)))))))))</f>
        <v/>
      </c>
      <c r="AI149" s="392"/>
      <c r="AJ149" s="357"/>
      <c r="AK149" s="357"/>
      <c r="AL149" s="357"/>
      <c r="AM149" s="227" t="str">
        <f t="shared" si="54"/>
        <v/>
      </c>
      <c r="AN149" s="224" t="str">
        <f>IF(給与表!$T$4&gt;AN$2,"",IF($H149&lt;AN$2,"",IF($E149&gt;AN$2,"",IF($E149=AN$2,IF($I149=給与表!$J$12,給与表!$J$13,IF($I149=給与表!$K$12,給与表!$K$13,IF($I149=給与表!$L$12,給与表!$L$13,給与表!$M$13*AO149))),IF($E149&lt;AN$2,IF(AH149="",IF($I149=給与表!$J$12,SUMIFS(給与表!$P$13:$P$52,給与表!$B$13:$B$52,AN$2-$E149)+給与表!$J$10*(AN$2-給与表!$T$4+1),IF($I149=給与表!$K$12,SUMIFS(給与表!$Q$13:$Q$52,給与表!$B$13:$B$52,AN$2-$E149)+給与表!$K$10*(AN$2-給与表!$T$4+1),IF($I149=給与表!$L$12,SUMIFS(給与表!$R$13:$R$52,給与表!$B$13:$B$52,AN$2-$E149)+給与表!$L$10*(AN$2-給与表!$T$4+1),(SUMIFS(給与表!$S$13:$S$52,給与表!$B$13:$B$52,AN$2-$E149)+給与表!$M$10*(AN$2-給与表!$T$4+1))*AO149))),IF($I149=給与表!$J$12,AH149+給与表!$J$10*(AN$2-給与表!$T$4+1),IF($I149=給与表!$K$12,AH149+給与表!$K$10*(AN$2-給与表!$T$4+1),IF($I149=給与表!$L$12,AH149+給与表!$L$10*(AN$2-給与表!$T$4+1),(AH149/AI149+給与表!$M$10)*AO149)))))))))</f>
        <v/>
      </c>
      <c r="AO149" s="392"/>
      <c r="AP149" s="357"/>
      <c r="AQ149" s="357"/>
      <c r="AR149" s="357"/>
      <c r="AS149" s="227" t="str">
        <f t="shared" si="55"/>
        <v/>
      </c>
      <c r="AT149" s="224" t="str">
        <f>IF(給与表!$T$4&gt;AT$2,"",IF($H149&lt;AT$2,"",IF($E149&gt;AT$2,"",IF($E149=AT$2,IF($I149=給与表!$J$12,給与表!$J$13,IF($I149=給与表!$K$12,給与表!$K$13,IF($I149=給与表!$L$12,給与表!$L$13,給与表!$M$13*AU149))),IF($E149&lt;AT$2,IF(AN149="",IF($I149=給与表!$J$12,SUMIFS(給与表!$P$13:$P$52,給与表!$B$13:$B$52,AT$2-$E149)+給与表!$J$10*(AT$2-給与表!$T$4+1),IF($I149=給与表!$K$12,SUMIFS(給与表!$Q$13:$Q$52,給与表!$B$13:$B$52,AT$2-$E149)+給与表!$K$10*(AT$2-給与表!$T$4+1),IF($I149=給与表!$L$12,SUMIFS(給与表!$R$13:$R$52,給与表!$B$13:$B$52,AT$2-$E149)+給与表!$L$10*(AT$2-給与表!$T$4+1),(SUMIFS(給与表!$S$13:$S$52,給与表!$B$13:$B$52,AT$2-$E149)+給与表!$M$10*(AT$2-給与表!$T$4+1))*AU149))),IF($I149=給与表!$J$12,AN149+給与表!$J$10*(AT$2-給与表!$T$4+1),IF($I149=給与表!$K$12,AN149+給与表!$K$10*(AT$2-給与表!$T$4+1),IF($I149=給与表!$L$12,AN149+給与表!$L$10*(AT$2-給与表!$T$4+1),(AN149/AO149+給与表!$M$10)*AU149)))))))))</f>
        <v/>
      </c>
      <c r="AU149" s="392"/>
      <c r="AV149" s="357"/>
      <c r="AW149" s="357"/>
      <c r="AX149" s="357"/>
      <c r="AY149" s="227" t="str">
        <f t="shared" si="56"/>
        <v/>
      </c>
      <c r="AZ149" s="224" t="str">
        <f>IF(給与表!$T$4&gt;AZ$2,"",IF($H149&lt;AZ$2,"",IF($E149&gt;AZ$2,"",IF($E149=AZ$2,IF($I149=給与表!$J$12,給与表!$J$13,IF($I149=給与表!$K$12,給与表!$K$13,IF($I149=給与表!$L$12,給与表!$L$13,給与表!$M$13*BA149))),IF($E149&lt;AZ$2,IF(AT149="",IF($I149=給与表!$J$12,SUMIFS(給与表!$P$13:$P$52,給与表!$B$13:$B$52,AZ$2-$E149)+給与表!$J$10*(AZ$2-給与表!$T$4+1),IF($I149=給与表!$K$12,SUMIFS(給与表!$Q$13:$Q$52,給与表!$B$13:$B$52,AZ$2-$E149)+給与表!$K$10*(AZ$2-給与表!$T$4+1),IF($I149=給与表!$L$12,SUMIFS(給与表!$R$13:$R$52,給与表!$B$13:$B$52,AZ$2-$E149)+給与表!$L$10*(AZ$2-給与表!$T$4+1),(SUMIFS(給与表!$S$13:$S$52,給与表!$B$13:$B$52,AZ$2-$E149)+給与表!$M$10*(AZ$2-給与表!$T$4+1))*BA149))),IF($I149=給与表!$J$12,AT149+給与表!$J$10*(AZ$2-給与表!$T$4+1),IF($I149=給与表!$K$12,AT149+給与表!$K$10*(AZ$2-給与表!$T$4+1),IF($I149=給与表!$L$12,AT149+給与表!$L$10*(AZ$2-給与表!$T$4+1),(AT149/AU149+給与表!$M$10)*BA149)))))))))</f>
        <v/>
      </c>
      <c r="BA149" s="392"/>
      <c r="BB149" s="357"/>
      <c r="BC149" s="357"/>
      <c r="BD149" s="357"/>
      <c r="BE149" s="227" t="str">
        <f t="shared" si="57"/>
        <v/>
      </c>
      <c r="BF149" s="224" t="str">
        <f>IF(給与表!$T$4&gt;BF$2,"",IF($H149&lt;BF$2,"",IF($E149&gt;BF$2,"",IF($E149=BF$2,IF($I149=給与表!$J$12,給与表!$J$13,IF($I149=給与表!$K$12,給与表!$K$13,IF($I149=給与表!$L$12,給与表!$L$13,給与表!$M$13*BG149))),IF($E149&lt;BF$2,IF(AZ149="",IF($I149=給与表!$J$12,SUMIFS(給与表!$P$13:$P$52,給与表!$B$13:$B$52,BF$2-$E149)+給与表!$J$10*(BF$2-給与表!$T$4+1),IF($I149=給与表!$K$12,SUMIFS(給与表!$Q$13:$Q$52,給与表!$B$13:$B$52,BF$2-$E149)+給与表!$K$10*(BF$2-給与表!$T$4+1),IF($I149=給与表!$L$12,SUMIFS(給与表!$R$13:$R$52,給与表!$B$13:$B$52,BF$2-$E149)+給与表!$L$10*(BF$2-給与表!$T$4+1),(SUMIFS(給与表!$S$13:$S$52,給与表!$B$13:$B$52,BF$2-$E149)+給与表!$M$10*(BF$2-給与表!$T$4+1))*BG149))),IF($I149=給与表!$J$12,AZ149+給与表!$J$10*(BF$2-給与表!$T$4+1),IF($I149=給与表!$K$12,AZ149+給与表!$K$10*(BF$2-給与表!$T$4+1),IF($I149=給与表!$L$12,AZ149+給与表!$L$10*(BF$2-給与表!$T$4+1),(AZ149/BA149+給与表!$M$10)*BG149)))))))))</f>
        <v/>
      </c>
      <c r="BG149" s="392"/>
      <c r="BH149" s="357"/>
      <c r="BI149" s="357"/>
      <c r="BJ149" s="357"/>
      <c r="BK149" s="227" t="str">
        <f t="shared" si="58"/>
        <v/>
      </c>
      <c r="BL149" s="224" t="str">
        <f>IF(給与表!$T$4&gt;BL$2,"",IF($H149&lt;BL$2,"",IF($E149&gt;BL$2,"",IF($E149=BL$2,IF($I149=給与表!$J$12,給与表!$J$13,IF($I149=給与表!$K$12,給与表!$K$13,IF($I149=給与表!$L$12,給与表!$L$13,給与表!$M$13*BM149))),IF($E149&lt;BL$2,IF(BF149="",IF($I149=給与表!$J$12,SUMIFS(給与表!$P$13:$P$52,給与表!$B$13:$B$52,BL$2-$E149)+給与表!$J$10*(BL$2-給与表!$T$4+1),IF($I149=給与表!$K$12,SUMIFS(給与表!$Q$13:$Q$52,給与表!$B$13:$B$52,BL$2-$E149)+給与表!$K$10*(BL$2-給与表!$T$4+1),IF($I149=給与表!$L$12,SUMIFS(給与表!$R$13:$R$52,給与表!$B$13:$B$52,BL$2-$E149)+給与表!$L$10*(BL$2-給与表!$T$4+1),(SUMIFS(給与表!$S$13:$S$52,給与表!$B$13:$B$52,BL$2-$E149)+給与表!$M$10*(BL$2-給与表!$T$4+1))*BM149))),IF($I149=給与表!$J$12,BF149+給与表!$J$10*(BL$2-給与表!$T$4+1),IF($I149=給与表!$K$12,BF149+給与表!$K$10*(BL$2-給与表!$T$4+1),IF($I149=給与表!$L$12,BF149+給与表!$L$10*(BL$2-給与表!$T$4+1),(BF149/BG149+給与表!$M$10)*BM149)))))))))</f>
        <v/>
      </c>
      <c r="BM149" s="392"/>
      <c r="BN149" s="357"/>
      <c r="BO149" s="357"/>
      <c r="BP149" s="357"/>
      <c r="BQ149" s="227" t="str">
        <f t="shared" si="59"/>
        <v/>
      </c>
    </row>
    <row r="150" spans="1:69">
      <c r="A150" s="20">
        <f t="shared" ref="A150" si="102">A149+1</f>
        <v>145</v>
      </c>
      <c r="B150" s="359"/>
      <c r="C150" s="359"/>
      <c r="D150" s="359"/>
      <c r="E150" s="430" t="str">
        <f t="shared" ref="E150:E155" si="103">IF(C150=0,"",IF(C150="","",IF(C150="平成",1988+D150,2018+D150)))</f>
        <v/>
      </c>
      <c r="F150" s="359"/>
      <c r="G150" s="359"/>
      <c r="H150" s="430" t="str">
        <f t="shared" ref="H150:H155" si="104">IF(F150=0,"",IF(F150="","",IF(F150="平成",1988+G150,2018+G150)))</f>
        <v/>
      </c>
      <c r="I150" s="361"/>
      <c r="J150" s="224" t="str">
        <f>IF(給与表!$T$4&gt;J$2,"",IF($H150&lt;J$2,"",IF($E150&gt;J$2,"",IF($E150=J$2,IF($I150=給与表!$J$12,給与表!$J$13,IF($I150=給与表!$K$12,給与表!$K$13,IF($I150=給与表!$L$12,給与表!$L$13,給与表!$M$13*K150))),IF($E150&lt;J$2,IF($I150=給与表!$J$12,SUMIFS(給与表!$P$13:$P$52,給与表!$B$13:$B$52,J$2-$E150)+給与表!$J$10*(J$2-給与表!$T$4+1),IF($I150=給与表!$K$12,SUMIFS(給与表!$Q$13:$Q$52,給与表!$B$13:$B$52,J$2-$E150)+給与表!$K$10*(J$2-給与表!$T$4+1),IF($I150=給与表!$L$12,SUMIFS(給与表!$R$13:$R$52,給与表!$B$13:$B$52,J$2-$E150)+給与表!$L$10*(J$2-給与表!$T$4+1),(SUMIFS(給与表!$S$13:$S$52,給与表!$B$13:$B$52,J$2-$E150)+給与表!$M$10*(J$2-給与表!$T$4+1))*K150))))))))</f>
        <v/>
      </c>
      <c r="K150" s="392"/>
      <c r="L150" s="357"/>
      <c r="M150" s="357"/>
      <c r="N150" s="357"/>
      <c r="O150" s="227" t="str">
        <f t="shared" si="50"/>
        <v/>
      </c>
      <c r="P150" s="224" t="str">
        <f>IF(給与表!$T$4&gt;P$2,"",IF($H150&lt;P$2,"",IF($E150&gt;P$2,"",IF($E150=P$2,IF($I150=給与表!$J$12,給与表!$J$13,IF($I150=給与表!$K$12,給与表!$K$13,IF($I150=給与表!$L$12,給与表!$L$13,給与表!$M$13*Q150))),IF($E150&lt;P$2,IF(J150="",IF($I150=給与表!$J$12,SUMIFS(給与表!$P$13:$P$52,給与表!$B$13:$B$52,P$2-$E150)+給与表!$J$10*(P$2-給与表!$T$4+1),IF($I150=給与表!$K$12,SUMIFS(給与表!$Q$13:$Q$52,給与表!$B$13:$B$52,P$2-$E150)+給与表!$K$10*(P$2-給与表!$T$4+1),IF($I150=給与表!$L$12,SUMIFS(給与表!$R$13:$R$52,給与表!$B$13:$B$52,P$2-$E150)+給与表!$L$10*(P$2-給与表!$T$4+1),(SUMIFS(給与表!$S$13:$S$52,給与表!$B$13:$B$52,P$2-$E150)+給与表!$M$10*(P$2-給与表!$T$4+1))*Q150))),IF($I150=給与表!$J$12,J150+給与表!$J$10*(P$2-給与表!$T$4+1),IF($I150=給与表!$K$12,J150+給与表!$K$10*(P$2-給与表!$T$4+1),IF($I150=給与表!$L$12,J150+給与表!$L$10*(P$2-給与表!$T$4+1),(J150/K150+給与表!$M$10)*Q150)))))))))</f>
        <v/>
      </c>
      <c r="Q150" s="392"/>
      <c r="R150" s="357"/>
      <c r="S150" s="357"/>
      <c r="T150" s="357"/>
      <c r="U150" s="227" t="str">
        <f t="shared" si="51"/>
        <v/>
      </c>
      <c r="V150" s="224" t="str">
        <f>IF(給与表!$T$4&gt;V$2,"",IF($H150&lt;V$2,"",IF($E150&gt;V$2,"",IF($E150=V$2,IF($I150=給与表!$J$12,給与表!$J$13,IF($I150=給与表!$K$12,給与表!$K$13,IF($I150=給与表!$L$12,給与表!$L$13,給与表!$M$13*W150))),IF($E150&lt;V$2,IF(P150="",IF($I150=給与表!$J$12,SUMIFS(給与表!$P$13:$P$52,給与表!$B$13:$B$52,V$2-$E150)+給与表!$J$10*(V$2-給与表!$T$4+1),IF($I150=給与表!$K$12,SUMIFS(給与表!$Q$13:$Q$52,給与表!$B$13:$B$52,V$2-$E150)+給与表!$K$10*(V$2-給与表!$T$4+1),IF($I150=給与表!$L$12,SUMIFS(給与表!$R$13:$R$52,給与表!$B$13:$B$52,V$2-$E150)+給与表!$L$10*(V$2-給与表!$T$4+1),(SUMIFS(給与表!$S$13:$S$52,給与表!$B$13:$B$52,V$2-$E150)+給与表!$M$10*(V$2-給与表!$T$4+1))*W150))),IF($I150=給与表!$J$12,P150+給与表!$J$10*(V$2-給与表!$T$4+1),IF($I150=給与表!$K$12,P150+給与表!$K$10*(V$2-給与表!$T$4+1),IF($I150=給与表!$L$12,P150+給与表!$L$10*(V$2-給与表!$T$4+1),(P150/Q150+給与表!$M$10)*W150)))))))))</f>
        <v/>
      </c>
      <c r="W150" s="392"/>
      <c r="X150" s="357"/>
      <c r="Y150" s="357"/>
      <c r="Z150" s="357"/>
      <c r="AA150" s="227" t="str">
        <f t="shared" si="52"/>
        <v/>
      </c>
      <c r="AB150" s="224" t="str">
        <f>IF(給与表!$T$4&gt;AB$2,"",IF($H150&lt;AB$2,"",IF($E150&gt;AB$2,"",IF($E150=AB$2,IF($I150=給与表!$J$12,給与表!$J$13,IF($I150=給与表!$K$12,給与表!$K$13,IF($I150=給与表!$L$12,給与表!$L$13,給与表!$M$13*AC150))),IF($E150&lt;AB$2,IF(V150="",IF($I150=給与表!$J$12,SUMIFS(給与表!$P$13:$P$52,給与表!$B$13:$B$52,AB$2-$E150)+給与表!$J$10*(AB$2-給与表!$T$4+1),IF($I150=給与表!$K$12,SUMIFS(給与表!$Q$13:$Q$52,給与表!$B$13:$B$52,AB$2-$E150)+給与表!$K$10*(AB$2-給与表!$T$4+1),IF($I150=給与表!$L$12,SUMIFS(給与表!$R$13:$R$52,給与表!$B$13:$B$52,AB$2-$E150)+給与表!$L$10*(AB$2-給与表!$T$4+1),(SUMIFS(給与表!$S$13:$S$52,給与表!$B$13:$B$52,AB$2-$E150)+給与表!$M$10*(AB$2-給与表!$T$4+1))*AC150))),IF($I150=給与表!$J$12,V150+給与表!$J$10*(AB$2-給与表!$T$4+1),IF($I150=給与表!$K$12,V150+給与表!$K$10*(AB$2-給与表!$T$4+1),IF($I150=給与表!$L$12,V150+給与表!$L$10*(AB$2-給与表!$T$4+1),(V150/W150+給与表!$M$10)*AC150)))))))))</f>
        <v/>
      </c>
      <c r="AC150" s="392"/>
      <c r="AD150" s="357"/>
      <c r="AE150" s="357"/>
      <c r="AF150" s="357"/>
      <c r="AG150" s="227" t="str">
        <f t="shared" si="53"/>
        <v/>
      </c>
      <c r="AH150" s="224" t="str">
        <f>IF(給与表!$T$4&gt;AH$2,"",IF($H150&lt;AH$2,"",IF($E150&gt;AH$2,"",IF($E150=AH$2,IF($I150=給与表!$J$12,給与表!$J$13,IF($I150=給与表!$K$12,給与表!$K$13,IF($I150=給与表!$L$12,給与表!$L$13,給与表!$M$13*AI150))),IF($E150&lt;AH$2,IF(AB150="",IF($I150=給与表!$J$12,SUMIFS(給与表!$P$13:$P$52,給与表!$B$13:$B$52,AH$2-$E150)+給与表!$J$10*(AH$2-給与表!$T$4+1),IF($I150=給与表!$K$12,SUMIFS(給与表!$Q$13:$Q$52,給与表!$B$13:$B$52,AH$2-$E150)+給与表!$K$10*(AH$2-給与表!$T$4+1),IF($I150=給与表!$L$12,SUMIFS(給与表!$R$13:$R$52,給与表!$B$13:$B$52,AH$2-$E150)+給与表!$L$10*(AH$2-給与表!$T$4+1),(SUMIFS(給与表!$S$13:$S$52,給与表!$B$13:$B$52,AH$2-$E150)+給与表!$M$10*(AH$2-給与表!$T$4+1))*AI150))),IF($I150=給与表!$J$12,AB150+給与表!$J$10*(AH$2-給与表!$T$4+1),IF($I150=給与表!$K$12,AB150+給与表!$K$10*(AH$2-給与表!$T$4+1),IF($I150=給与表!$L$12,AB150+給与表!$L$10*(AH$2-給与表!$T$4+1),(AB150/AC150+給与表!$M$10)*AI150)))))))))</f>
        <v/>
      </c>
      <c r="AI150" s="392"/>
      <c r="AJ150" s="357"/>
      <c r="AK150" s="357"/>
      <c r="AL150" s="357"/>
      <c r="AM150" s="227" t="str">
        <f t="shared" si="54"/>
        <v/>
      </c>
      <c r="AN150" s="224" t="str">
        <f>IF(給与表!$T$4&gt;AN$2,"",IF($H150&lt;AN$2,"",IF($E150&gt;AN$2,"",IF($E150=AN$2,IF($I150=給与表!$J$12,給与表!$J$13,IF($I150=給与表!$K$12,給与表!$K$13,IF($I150=給与表!$L$12,給与表!$L$13,給与表!$M$13*AO150))),IF($E150&lt;AN$2,IF(AH150="",IF($I150=給与表!$J$12,SUMIFS(給与表!$P$13:$P$52,給与表!$B$13:$B$52,AN$2-$E150)+給与表!$J$10*(AN$2-給与表!$T$4+1),IF($I150=給与表!$K$12,SUMIFS(給与表!$Q$13:$Q$52,給与表!$B$13:$B$52,AN$2-$E150)+給与表!$K$10*(AN$2-給与表!$T$4+1),IF($I150=給与表!$L$12,SUMIFS(給与表!$R$13:$R$52,給与表!$B$13:$B$52,AN$2-$E150)+給与表!$L$10*(AN$2-給与表!$T$4+1),(SUMIFS(給与表!$S$13:$S$52,給与表!$B$13:$B$52,AN$2-$E150)+給与表!$M$10*(AN$2-給与表!$T$4+1))*AO150))),IF($I150=給与表!$J$12,AH150+給与表!$J$10*(AN$2-給与表!$T$4+1),IF($I150=給与表!$K$12,AH150+給与表!$K$10*(AN$2-給与表!$T$4+1),IF($I150=給与表!$L$12,AH150+給与表!$L$10*(AN$2-給与表!$T$4+1),(AH150/AI150+給与表!$M$10)*AO150)))))))))</f>
        <v/>
      </c>
      <c r="AO150" s="392"/>
      <c r="AP150" s="357"/>
      <c r="AQ150" s="357"/>
      <c r="AR150" s="357"/>
      <c r="AS150" s="227" t="str">
        <f t="shared" si="55"/>
        <v/>
      </c>
      <c r="AT150" s="224" t="str">
        <f>IF(給与表!$T$4&gt;AT$2,"",IF($H150&lt;AT$2,"",IF($E150&gt;AT$2,"",IF($E150=AT$2,IF($I150=給与表!$J$12,給与表!$J$13,IF($I150=給与表!$K$12,給与表!$K$13,IF($I150=給与表!$L$12,給与表!$L$13,給与表!$M$13*AU150))),IF($E150&lt;AT$2,IF(AN150="",IF($I150=給与表!$J$12,SUMIFS(給与表!$P$13:$P$52,給与表!$B$13:$B$52,AT$2-$E150)+給与表!$J$10*(AT$2-給与表!$T$4+1),IF($I150=給与表!$K$12,SUMIFS(給与表!$Q$13:$Q$52,給与表!$B$13:$B$52,AT$2-$E150)+給与表!$K$10*(AT$2-給与表!$T$4+1),IF($I150=給与表!$L$12,SUMIFS(給与表!$R$13:$R$52,給与表!$B$13:$B$52,AT$2-$E150)+給与表!$L$10*(AT$2-給与表!$T$4+1),(SUMIFS(給与表!$S$13:$S$52,給与表!$B$13:$B$52,AT$2-$E150)+給与表!$M$10*(AT$2-給与表!$T$4+1))*AU150))),IF($I150=給与表!$J$12,AN150+給与表!$J$10*(AT$2-給与表!$T$4+1),IF($I150=給与表!$K$12,AN150+給与表!$K$10*(AT$2-給与表!$T$4+1),IF($I150=給与表!$L$12,AN150+給与表!$L$10*(AT$2-給与表!$T$4+1),(AN150/AO150+給与表!$M$10)*AU150)))))))))</f>
        <v/>
      </c>
      <c r="AU150" s="392"/>
      <c r="AV150" s="357"/>
      <c r="AW150" s="357"/>
      <c r="AX150" s="357"/>
      <c r="AY150" s="227" t="str">
        <f t="shared" si="56"/>
        <v/>
      </c>
      <c r="AZ150" s="224" t="str">
        <f>IF(給与表!$T$4&gt;AZ$2,"",IF($H150&lt;AZ$2,"",IF($E150&gt;AZ$2,"",IF($E150=AZ$2,IF($I150=給与表!$J$12,給与表!$J$13,IF($I150=給与表!$K$12,給与表!$K$13,IF($I150=給与表!$L$12,給与表!$L$13,給与表!$M$13*BA150))),IF($E150&lt;AZ$2,IF(AT150="",IF($I150=給与表!$J$12,SUMIFS(給与表!$P$13:$P$52,給与表!$B$13:$B$52,AZ$2-$E150)+給与表!$J$10*(AZ$2-給与表!$T$4+1),IF($I150=給与表!$K$12,SUMIFS(給与表!$Q$13:$Q$52,給与表!$B$13:$B$52,AZ$2-$E150)+給与表!$K$10*(AZ$2-給与表!$T$4+1),IF($I150=給与表!$L$12,SUMIFS(給与表!$R$13:$R$52,給与表!$B$13:$B$52,AZ$2-$E150)+給与表!$L$10*(AZ$2-給与表!$T$4+1),(SUMIFS(給与表!$S$13:$S$52,給与表!$B$13:$B$52,AZ$2-$E150)+給与表!$M$10*(AZ$2-給与表!$T$4+1))*BA150))),IF($I150=給与表!$J$12,AT150+給与表!$J$10*(AZ$2-給与表!$T$4+1),IF($I150=給与表!$K$12,AT150+給与表!$K$10*(AZ$2-給与表!$T$4+1),IF($I150=給与表!$L$12,AT150+給与表!$L$10*(AZ$2-給与表!$T$4+1),(AT150/AU150+給与表!$M$10)*BA150)))))))))</f>
        <v/>
      </c>
      <c r="BA150" s="392"/>
      <c r="BB150" s="357"/>
      <c r="BC150" s="357"/>
      <c r="BD150" s="357"/>
      <c r="BE150" s="227" t="str">
        <f t="shared" si="57"/>
        <v/>
      </c>
      <c r="BF150" s="224" t="str">
        <f>IF(給与表!$T$4&gt;BF$2,"",IF($H150&lt;BF$2,"",IF($E150&gt;BF$2,"",IF($E150=BF$2,IF($I150=給与表!$J$12,給与表!$J$13,IF($I150=給与表!$K$12,給与表!$K$13,IF($I150=給与表!$L$12,給与表!$L$13,給与表!$M$13*BG150))),IF($E150&lt;BF$2,IF(AZ150="",IF($I150=給与表!$J$12,SUMIFS(給与表!$P$13:$P$52,給与表!$B$13:$B$52,BF$2-$E150)+給与表!$J$10*(BF$2-給与表!$T$4+1),IF($I150=給与表!$K$12,SUMIFS(給与表!$Q$13:$Q$52,給与表!$B$13:$B$52,BF$2-$E150)+給与表!$K$10*(BF$2-給与表!$T$4+1),IF($I150=給与表!$L$12,SUMIFS(給与表!$R$13:$R$52,給与表!$B$13:$B$52,BF$2-$E150)+給与表!$L$10*(BF$2-給与表!$T$4+1),(SUMIFS(給与表!$S$13:$S$52,給与表!$B$13:$B$52,BF$2-$E150)+給与表!$M$10*(BF$2-給与表!$T$4+1))*BG150))),IF($I150=給与表!$J$12,AZ150+給与表!$J$10*(BF$2-給与表!$T$4+1),IF($I150=給与表!$K$12,AZ150+給与表!$K$10*(BF$2-給与表!$T$4+1),IF($I150=給与表!$L$12,AZ150+給与表!$L$10*(BF$2-給与表!$T$4+1),(AZ150/BA150+給与表!$M$10)*BG150)))))))))</f>
        <v/>
      </c>
      <c r="BG150" s="392"/>
      <c r="BH150" s="357"/>
      <c r="BI150" s="357"/>
      <c r="BJ150" s="357"/>
      <c r="BK150" s="227" t="str">
        <f t="shared" si="58"/>
        <v/>
      </c>
      <c r="BL150" s="224" t="str">
        <f>IF(給与表!$T$4&gt;BL$2,"",IF($H150&lt;BL$2,"",IF($E150&gt;BL$2,"",IF($E150=BL$2,IF($I150=給与表!$J$12,給与表!$J$13,IF($I150=給与表!$K$12,給与表!$K$13,IF($I150=給与表!$L$12,給与表!$L$13,給与表!$M$13*BM150))),IF($E150&lt;BL$2,IF(BF150="",IF($I150=給与表!$J$12,SUMIFS(給与表!$P$13:$P$52,給与表!$B$13:$B$52,BL$2-$E150)+給与表!$J$10*(BL$2-給与表!$T$4+1),IF($I150=給与表!$K$12,SUMIFS(給与表!$Q$13:$Q$52,給与表!$B$13:$B$52,BL$2-$E150)+給与表!$K$10*(BL$2-給与表!$T$4+1),IF($I150=給与表!$L$12,SUMIFS(給与表!$R$13:$R$52,給与表!$B$13:$B$52,BL$2-$E150)+給与表!$L$10*(BL$2-給与表!$T$4+1),(SUMIFS(給与表!$S$13:$S$52,給与表!$B$13:$B$52,BL$2-$E150)+給与表!$M$10*(BL$2-給与表!$T$4+1))*BM150))),IF($I150=給与表!$J$12,BF150+給与表!$J$10*(BL$2-給与表!$T$4+1),IF($I150=給与表!$K$12,BF150+給与表!$K$10*(BL$2-給与表!$T$4+1),IF($I150=給与表!$L$12,BF150+給与表!$L$10*(BL$2-給与表!$T$4+1),(BF150/BG150+給与表!$M$10)*BM150)))))))))</f>
        <v/>
      </c>
      <c r="BM150" s="392"/>
      <c r="BN150" s="357"/>
      <c r="BO150" s="357"/>
      <c r="BP150" s="357"/>
      <c r="BQ150" s="227" t="str">
        <f t="shared" si="59"/>
        <v/>
      </c>
    </row>
    <row r="151" spans="1:69">
      <c r="A151" s="20">
        <f t="shared" ref="A151" si="105">A150+1</f>
        <v>146</v>
      </c>
      <c r="B151" s="359"/>
      <c r="C151" s="359"/>
      <c r="D151" s="359"/>
      <c r="E151" s="430" t="str">
        <f t="shared" si="103"/>
        <v/>
      </c>
      <c r="F151" s="359"/>
      <c r="G151" s="359"/>
      <c r="H151" s="430" t="str">
        <f t="shared" si="104"/>
        <v/>
      </c>
      <c r="I151" s="361"/>
      <c r="J151" s="224" t="str">
        <f>IF(給与表!$T$4&gt;J$2,"",IF($H151&lt;J$2,"",IF($E151&gt;J$2,"",IF($E151=J$2,IF($I151=給与表!$J$12,給与表!$J$13,IF($I151=給与表!$K$12,給与表!$K$13,IF($I151=給与表!$L$12,給与表!$L$13,給与表!$M$13*K151))),IF($E151&lt;J$2,IF($I151=給与表!$J$12,SUMIFS(給与表!$P$13:$P$52,給与表!$B$13:$B$52,J$2-$E151)+給与表!$J$10*(J$2-給与表!$T$4+1),IF($I151=給与表!$K$12,SUMIFS(給与表!$Q$13:$Q$52,給与表!$B$13:$B$52,J$2-$E151)+給与表!$K$10*(J$2-給与表!$T$4+1),IF($I151=給与表!$L$12,SUMIFS(給与表!$R$13:$R$52,給与表!$B$13:$B$52,J$2-$E151)+給与表!$L$10*(J$2-給与表!$T$4+1),(SUMIFS(給与表!$S$13:$S$52,給与表!$B$13:$B$52,J$2-$E151)+給与表!$M$10*(J$2-給与表!$T$4+1))*K151))))))))</f>
        <v/>
      </c>
      <c r="K151" s="392"/>
      <c r="L151" s="357"/>
      <c r="M151" s="357"/>
      <c r="N151" s="357"/>
      <c r="O151" s="227" t="str">
        <f t="shared" si="50"/>
        <v/>
      </c>
      <c r="P151" s="224" t="str">
        <f>IF(給与表!$T$4&gt;P$2,"",IF($H151&lt;P$2,"",IF($E151&gt;P$2,"",IF($E151=P$2,IF($I151=給与表!$J$12,給与表!$J$13,IF($I151=給与表!$K$12,給与表!$K$13,IF($I151=給与表!$L$12,給与表!$L$13,給与表!$M$13*Q151))),IF($E151&lt;P$2,IF(J151="",IF($I151=給与表!$J$12,SUMIFS(給与表!$P$13:$P$52,給与表!$B$13:$B$52,P$2-$E151)+給与表!$J$10*(P$2-給与表!$T$4+1),IF($I151=給与表!$K$12,SUMIFS(給与表!$Q$13:$Q$52,給与表!$B$13:$B$52,P$2-$E151)+給与表!$K$10*(P$2-給与表!$T$4+1),IF($I151=給与表!$L$12,SUMIFS(給与表!$R$13:$R$52,給与表!$B$13:$B$52,P$2-$E151)+給与表!$L$10*(P$2-給与表!$T$4+1),(SUMIFS(給与表!$S$13:$S$52,給与表!$B$13:$B$52,P$2-$E151)+給与表!$M$10*(P$2-給与表!$T$4+1))*Q151))),IF($I151=給与表!$J$12,J151+給与表!$J$10*(P$2-給与表!$T$4+1),IF($I151=給与表!$K$12,J151+給与表!$K$10*(P$2-給与表!$T$4+1),IF($I151=給与表!$L$12,J151+給与表!$L$10*(P$2-給与表!$T$4+1),(J151/K151+給与表!$M$10)*Q151)))))))))</f>
        <v/>
      </c>
      <c r="Q151" s="392"/>
      <c r="R151" s="357"/>
      <c r="S151" s="357"/>
      <c r="T151" s="357"/>
      <c r="U151" s="227" t="str">
        <f t="shared" si="51"/>
        <v/>
      </c>
      <c r="V151" s="224" t="str">
        <f>IF(給与表!$T$4&gt;V$2,"",IF($H151&lt;V$2,"",IF($E151&gt;V$2,"",IF($E151=V$2,IF($I151=給与表!$J$12,給与表!$J$13,IF($I151=給与表!$K$12,給与表!$K$13,IF($I151=給与表!$L$12,給与表!$L$13,給与表!$M$13*W151))),IF($E151&lt;V$2,IF(P151="",IF($I151=給与表!$J$12,SUMIFS(給与表!$P$13:$P$52,給与表!$B$13:$B$52,V$2-$E151)+給与表!$J$10*(V$2-給与表!$T$4+1),IF($I151=給与表!$K$12,SUMIFS(給与表!$Q$13:$Q$52,給与表!$B$13:$B$52,V$2-$E151)+給与表!$K$10*(V$2-給与表!$T$4+1),IF($I151=給与表!$L$12,SUMIFS(給与表!$R$13:$R$52,給与表!$B$13:$B$52,V$2-$E151)+給与表!$L$10*(V$2-給与表!$T$4+1),(SUMIFS(給与表!$S$13:$S$52,給与表!$B$13:$B$52,V$2-$E151)+給与表!$M$10*(V$2-給与表!$T$4+1))*W151))),IF($I151=給与表!$J$12,P151+給与表!$J$10*(V$2-給与表!$T$4+1),IF($I151=給与表!$K$12,P151+給与表!$K$10*(V$2-給与表!$T$4+1),IF($I151=給与表!$L$12,P151+給与表!$L$10*(V$2-給与表!$T$4+1),(P151/Q151+給与表!$M$10)*W151)))))))))</f>
        <v/>
      </c>
      <c r="W151" s="392"/>
      <c r="X151" s="357"/>
      <c r="Y151" s="357"/>
      <c r="Z151" s="357"/>
      <c r="AA151" s="227" t="str">
        <f t="shared" si="52"/>
        <v/>
      </c>
      <c r="AB151" s="224" t="str">
        <f>IF(給与表!$T$4&gt;AB$2,"",IF($H151&lt;AB$2,"",IF($E151&gt;AB$2,"",IF($E151=AB$2,IF($I151=給与表!$J$12,給与表!$J$13,IF($I151=給与表!$K$12,給与表!$K$13,IF($I151=給与表!$L$12,給与表!$L$13,給与表!$M$13*AC151))),IF($E151&lt;AB$2,IF(V151="",IF($I151=給与表!$J$12,SUMIFS(給与表!$P$13:$P$52,給与表!$B$13:$B$52,AB$2-$E151)+給与表!$J$10*(AB$2-給与表!$T$4+1),IF($I151=給与表!$K$12,SUMIFS(給与表!$Q$13:$Q$52,給与表!$B$13:$B$52,AB$2-$E151)+給与表!$K$10*(AB$2-給与表!$T$4+1),IF($I151=給与表!$L$12,SUMIFS(給与表!$R$13:$R$52,給与表!$B$13:$B$52,AB$2-$E151)+給与表!$L$10*(AB$2-給与表!$T$4+1),(SUMIFS(給与表!$S$13:$S$52,給与表!$B$13:$B$52,AB$2-$E151)+給与表!$M$10*(AB$2-給与表!$T$4+1))*AC151))),IF($I151=給与表!$J$12,V151+給与表!$J$10*(AB$2-給与表!$T$4+1),IF($I151=給与表!$K$12,V151+給与表!$K$10*(AB$2-給与表!$T$4+1),IF($I151=給与表!$L$12,V151+給与表!$L$10*(AB$2-給与表!$T$4+1),(V151/W151+給与表!$M$10)*AC151)))))))))</f>
        <v/>
      </c>
      <c r="AC151" s="392"/>
      <c r="AD151" s="357"/>
      <c r="AE151" s="357"/>
      <c r="AF151" s="357"/>
      <c r="AG151" s="227" t="str">
        <f t="shared" si="53"/>
        <v/>
      </c>
      <c r="AH151" s="224" t="str">
        <f>IF(給与表!$T$4&gt;AH$2,"",IF($H151&lt;AH$2,"",IF($E151&gt;AH$2,"",IF($E151=AH$2,IF($I151=給与表!$J$12,給与表!$J$13,IF($I151=給与表!$K$12,給与表!$K$13,IF($I151=給与表!$L$12,給与表!$L$13,給与表!$M$13*AI151))),IF($E151&lt;AH$2,IF(AB151="",IF($I151=給与表!$J$12,SUMIFS(給与表!$P$13:$P$52,給与表!$B$13:$B$52,AH$2-$E151)+給与表!$J$10*(AH$2-給与表!$T$4+1),IF($I151=給与表!$K$12,SUMIFS(給与表!$Q$13:$Q$52,給与表!$B$13:$B$52,AH$2-$E151)+給与表!$K$10*(AH$2-給与表!$T$4+1),IF($I151=給与表!$L$12,SUMIFS(給与表!$R$13:$R$52,給与表!$B$13:$B$52,AH$2-$E151)+給与表!$L$10*(AH$2-給与表!$T$4+1),(SUMIFS(給与表!$S$13:$S$52,給与表!$B$13:$B$52,AH$2-$E151)+給与表!$M$10*(AH$2-給与表!$T$4+1))*AI151))),IF($I151=給与表!$J$12,AB151+給与表!$J$10*(AH$2-給与表!$T$4+1),IF($I151=給与表!$K$12,AB151+給与表!$K$10*(AH$2-給与表!$T$4+1),IF($I151=給与表!$L$12,AB151+給与表!$L$10*(AH$2-給与表!$T$4+1),(AB151/AC151+給与表!$M$10)*AI151)))))))))</f>
        <v/>
      </c>
      <c r="AI151" s="392"/>
      <c r="AJ151" s="357"/>
      <c r="AK151" s="357"/>
      <c r="AL151" s="357"/>
      <c r="AM151" s="227" t="str">
        <f t="shared" si="54"/>
        <v/>
      </c>
      <c r="AN151" s="224" t="str">
        <f>IF(給与表!$T$4&gt;AN$2,"",IF($H151&lt;AN$2,"",IF($E151&gt;AN$2,"",IF($E151=AN$2,IF($I151=給与表!$J$12,給与表!$J$13,IF($I151=給与表!$K$12,給与表!$K$13,IF($I151=給与表!$L$12,給与表!$L$13,給与表!$M$13*AO151))),IF($E151&lt;AN$2,IF(AH151="",IF($I151=給与表!$J$12,SUMIFS(給与表!$P$13:$P$52,給与表!$B$13:$B$52,AN$2-$E151)+給与表!$J$10*(AN$2-給与表!$T$4+1),IF($I151=給与表!$K$12,SUMIFS(給与表!$Q$13:$Q$52,給与表!$B$13:$B$52,AN$2-$E151)+給与表!$K$10*(AN$2-給与表!$T$4+1),IF($I151=給与表!$L$12,SUMIFS(給与表!$R$13:$R$52,給与表!$B$13:$B$52,AN$2-$E151)+給与表!$L$10*(AN$2-給与表!$T$4+1),(SUMIFS(給与表!$S$13:$S$52,給与表!$B$13:$B$52,AN$2-$E151)+給与表!$M$10*(AN$2-給与表!$T$4+1))*AO151))),IF($I151=給与表!$J$12,AH151+給与表!$J$10*(AN$2-給与表!$T$4+1),IF($I151=給与表!$K$12,AH151+給与表!$K$10*(AN$2-給与表!$T$4+1),IF($I151=給与表!$L$12,AH151+給与表!$L$10*(AN$2-給与表!$T$4+1),(AH151/AI151+給与表!$M$10)*AO151)))))))))</f>
        <v/>
      </c>
      <c r="AO151" s="392"/>
      <c r="AP151" s="357"/>
      <c r="AQ151" s="357"/>
      <c r="AR151" s="357"/>
      <c r="AS151" s="227" t="str">
        <f t="shared" si="55"/>
        <v/>
      </c>
      <c r="AT151" s="224" t="str">
        <f>IF(給与表!$T$4&gt;AT$2,"",IF($H151&lt;AT$2,"",IF($E151&gt;AT$2,"",IF($E151=AT$2,IF($I151=給与表!$J$12,給与表!$J$13,IF($I151=給与表!$K$12,給与表!$K$13,IF($I151=給与表!$L$12,給与表!$L$13,給与表!$M$13*AU151))),IF($E151&lt;AT$2,IF(AN151="",IF($I151=給与表!$J$12,SUMIFS(給与表!$P$13:$P$52,給与表!$B$13:$B$52,AT$2-$E151)+給与表!$J$10*(AT$2-給与表!$T$4+1),IF($I151=給与表!$K$12,SUMIFS(給与表!$Q$13:$Q$52,給与表!$B$13:$B$52,AT$2-$E151)+給与表!$K$10*(AT$2-給与表!$T$4+1),IF($I151=給与表!$L$12,SUMIFS(給与表!$R$13:$R$52,給与表!$B$13:$B$52,AT$2-$E151)+給与表!$L$10*(AT$2-給与表!$T$4+1),(SUMIFS(給与表!$S$13:$S$52,給与表!$B$13:$B$52,AT$2-$E151)+給与表!$M$10*(AT$2-給与表!$T$4+1))*AU151))),IF($I151=給与表!$J$12,AN151+給与表!$J$10*(AT$2-給与表!$T$4+1),IF($I151=給与表!$K$12,AN151+給与表!$K$10*(AT$2-給与表!$T$4+1),IF($I151=給与表!$L$12,AN151+給与表!$L$10*(AT$2-給与表!$T$4+1),(AN151/AO151+給与表!$M$10)*AU151)))))))))</f>
        <v/>
      </c>
      <c r="AU151" s="392"/>
      <c r="AV151" s="357"/>
      <c r="AW151" s="357"/>
      <c r="AX151" s="357"/>
      <c r="AY151" s="227" t="str">
        <f t="shared" si="56"/>
        <v/>
      </c>
      <c r="AZ151" s="224" t="str">
        <f>IF(給与表!$T$4&gt;AZ$2,"",IF($H151&lt;AZ$2,"",IF($E151&gt;AZ$2,"",IF($E151=AZ$2,IF($I151=給与表!$J$12,給与表!$J$13,IF($I151=給与表!$K$12,給与表!$K$13,IF($I151=給与表!$L$12,給与表!$L$13,給与表!$M$13*BA151))),IF($E151&lt;AZ$2,IF(AT151="",IF($I151=給与表!$J$12,SUMIFS(給与表!$P$13:$P$52,給与表!$B$13:$B$52,AZ$2-$E151)+給与表!$J$10*(AZ$2-給与表!$T$4+1),IF($I151=給与表!$K$12,SUMIFS(給与表!$Q$13:$Q$52,給与表!$B$13:$B$52,AZ$2-$E151)+給与表!$K$10*(AZ$2-給与表!$T$4+1),IF($I151=給与表!$L$12,SUMIFS(給与表!$R$13:$R$52,給与表!$B$13:$B$52,AZ$2-$E151)+給与表!$L$10*(AZ$2-給与表!$T$4+1),(SUMIFS(給与表!$S$13:$S$52,給与表!$B$13:$B$52,AZ$2-$E151)+給与表!$M$10*(AZ$2-給与表!$T$4+1))*BA151))),IF($I151=給与表!$J$12,AT151+給与表!$J$10*(AZ$2-給与表!$T$4+1),IF($I151=給与表!$K$12,AT151+給与表!$K$10*(AZ$2-給与表!$T$4+1),IF($I151=給与表!$L$12,AT151+給与表!$L$10*(AZ$2-給与表!$T$4+1),(AT151/AU151+給与表!$M$10)*BA151)))))))))</f>
        <v/>
      </c>
      <c r="BA151" s="392"/>
      <c r="BB151" s="357"/>
      <c r="BC151" s="357"/>
      <c r="BD151" s="357"/>
      <c r="BE151" s="227" t="str">
        <f t="shared" si="57"/>
        <v/>
      </c>
      <c r="BF151" s="224" t="str">
        <f>IF(給与表!$T$4&gt;BF$2,"",IF($H151&lt;BF$2,"",IF($E151&gt;BF$2,"",IF($E151=BF$2,IF($I151=給与表!$J$12,給与表!$J$13,IF($I151=給与表!$K$12,給与表!$K$13,IF($I151=給与表!$L$12,給与表!$L$13,給与表!$M$13*BG151))),IF($E151&lt;BF$2,IF(AZ151="",IF($I151=給与表!$J$12,SUMIFS(給与表!$P$13:$P$52,給与表!$B$13:$B$52,BF$2-$E151)+給与表!$J$10*(BF$2-給与表!$T$4+1),IF($I151=給与表!$K$12,SUMIFS(給与表!$Q$13:$Q$52,給与表!$B$13:$B$52,BF$2-$E151)+給与表!$K$10*(BF$2-給与表!$T$4+1),IF($I151=給与表!$L$12,SUMIFS(給与表!$R$13:$R$52,給与表!$B$13:$B$52,BF$2-$E151)+給与表!$L$10*(BF$2-給与表!$T$4+1),(SUMIFS(給与表!$S$13:$S$52,給与表!$B$13:$B$52,BF$2-$E151)+給与表!$M$10*(BF$2-給与表!$T$4+1))*BG151))),IF($I151=給与表!$J$12,AZ151+給与表!$J$10*(BF$2-給与表!$T$4+1),IF($I151=給与表!$K$12,AZ151+給与表!$K$10*(BF$2-給与表!$T$4+1),IF($I151=給与表!$L$12,AZ151+給与表!$L$10*(BF$2-給与表!$T$4+1),(AZ151/BA151+給与表!$M$10)*BG151)))))))))</f>
        <v/>
      </c>
      <c r="BG151" s="392"/>
      <c r="BH151" s="357"/>
      <c r="BI151" s="357"/>
      <c r="BJ151" s="357"/>
      <c r="BK151" s="227" t="str">
        <f t="shared" si="58"/>
        <v/>
      </c>
      <c r="BL151" s="224" t="str">
        <f>IF(給与表!$T$4&gt;BL$2,"",IF($H151&lt;BL$2,"",IF($E151&gt;BL$2,"",IF($E151=BL$2,IF($I151=給与表!$J$12,給与表!$J$13,IF($I151=給与表!$K$12,給与表!$K$13,IF($I151=給与表!$L$12,給与表!$L$13,給与表!$M$13*BM151))),IF($E151&lt;BL$2,IF(BF151="",IF($I151=給与表!$J$12,SUMIFS(給与表!$P$13:$P$52,給与表!$B$13:$B$52,BL$2-$E151)+給与表!$J$10*(BL$2-給与表!$T$4+1),IF($I151=給与表!$K$12,SUMIFS(給与表!$Q$13:$Q$52,給与表!$B$13:$B$52,BL$2-$E151)+給与表!$K$10*(BL$2-給与表!$T$4+1),IF($I151=給与表!$L$12,SUMIFS(給与表!$R$13:$R$52,給与表!$B$13:$B$52,BL$2-$E151)+給与表!$L$10*(BL$2-給与表!$T$4+1),(SUMIFS(給与表!$S$13:$S$52,給与表!$B$13:$B$52,BL$2-$E151)+給与表!$M$10*(BL$2-給与表!$T$4+1))*BM151))),IF($I151=給与表!$J$12,BF151+給与表!$J$10*(BL$2-給与表!$T$4+1),IF($I151=給与表!$K$12,BF151+給与表!$K$10*(BL$2-給与表!$T$4+1),IF($I151=給与表!$L$12,BF151+給与表!$L$10*(BL$2-給与表!$T$4+1),(BF151/BG151+給与表!$M$10)*BM151)))))))))</f>
        <v/>
      </c>
      <c r="BM151" s="392"/>
      <c r="BN151" s="357"/>
      <c r="BO151" s="357"/>
      <c r="BP151" s="357"/>
      <c r="BQ151" s="227" t="str">
        <f t="shared" si="59"/>
        <v/>
      </c>
    </row>
    <row r="152" spans="1:69">
      <c r="A152" s="20">
        <f t="shared" ref="A152" si="106">A151+1</f>
        <v>147</v>
      </c>
      <c r="B152" s="359"/>
      <c r="C152" s="359"/>
      <c r="D152" s="359"/>
      <c r="E152" s="430" t="str">
        <f t="shared" si="103"/>
        <v/>
      </c>
      <c r="F152" s="359"/>
      <c r="G152" s="359"/>
      <c r="H152" s="430" t="str">
        <f t="shared" si="104"/>
        <v/>
      </c>
      <c r="I152" s="361"/>
      <c r="J152" s="224" t="str">
        <f>IF(給与表!$T$4&gt;J$2,"",IF($H152&lt;J$2,"",IF($E152&gt;J$2,"",IF($E152=J$2,IF($I152=給与表!$J$12,給与表!$J$13,IF($I152=給与表!$K$12,給与表!$K$13,IF($I152=給与表!$L$12,給与表!$L$13,給与表!$M$13*K152))),IF($E152&lt;J$2,IF($I152=給与表!$J$12,SUMIFS(給与表!$P$13:$P$52,給与表!$B$13:$B$52,J$2-$E152)+給与表!$J$10*(J$2-給与表!$T$4+1),IF($I152=給与表!$K$12,SUMIFS(給与表!$Q$13:$Q$52,給与表!$B$13:$B$52,J$2-$E152)+給与表!$K$10*(J$2-給与表!$T$4+1),IF($I152=給与表!$L$12,SUMIFS(給与表!$R$13:$R$52,給与表!$B$13:$B$52,J$2-$E152)+給与表!$L$10*(J$2-給与表!$T$4+1),(SUMIFS(給与表!$S$13:$S$52,給与表!$B$13:$B$52,J$2-$E152)+給与表!$M$10*(J$2-給与表!$T$4+1))*K152))))))))</f>
        <v/>
      </c>
      <c r="K152" s="392"/>
      <c r="L152" s="357"/>
      <c r="M152" s="357"/>
      <c r="N152" s="357"/>
      <c r="O152" s="227" t="str">
        <f t="shared" si="50"/>
        <v/>
      </c>
      <c r="P152" s="224" t="str">
        <f>IF(給与表!$T$4&gt;P$2,"",IF($H152&lt;P$2,"",IF($E152&gt;P$2,"",IF($E152=P$2,IF($I152=給与表!$J$12,給与表!$J$13,IF($I152=給与表!$K$12,給与表!$K$13,IF($I152=給与表!$L$12,給与表!$L$13,給与表!$M$13*Q152))),IF($E152&lt;P$2,IF(J152="",IF($I152=給与表!$J$12,SUMIFS(給与表!$P$13:$P$52,給与表!$B$13:$B$52,P$2-$E152)+給与表!$J$10*(P$2-給与表!$T$4+1),IF($I152=給与表!$K$12,SUMIFS(給与表!$Q$13:$Q$52,給与表!$B$13:$B$52,P$2-$E152)+給与表!$K$10*(P$2-給与表!$T$4+1),IF($I152=給与表!$L$12,SUMIFS(給与表!$R$13:$R$52,給与表!$B$13:$B$52,P$2-$E152)+給与表!$L$10*(P$2-給与表!$T$4+1),(SUMIFS(給与表!$S$13:$S$52,給与表!$B$13:$B$52,P$2-$E152)+給与表!$M$10*(P$2-給与表!$T$4+1))*Q152))),IF($I152=給与表!$J$12,J152+給与表!$J$10*(P$2-給与表!$T$4+1),IF($I152=給与表!$K$12,J152+給与表!$K$10*(P$2-給与表!$T$4+1),IF($I152=給与表!$L$12,J152+給与表!$L$10*(P$2-給与表!$T$4+1),(J152/K152+給与表!$M$10)*Q152)))))))))</f>
        <v/>
      </c>
      <c r="Q152" s="392"/>
      <c r="R152" s="357"/>
      <c r="S152" s="357"/>
      <c r="T152" s="357"/>
      <c r="U152" s="227" t="str">
        <f t="shared" si="51"/>
        <v/>
      </c>
      <c r="V152" s="224" t="str">
        <f>IF(給与表!$T$4&gt;V$2,"",IF($H152&lt;V$2,"",IF($E152&gt;V$2,"",IF($E152=V$2,IF($I152=給与表!$J$12,給与表!$J$13,IF($I152=給与表!$K$12,給与表!$K$13,IF($I152=給与表!$L$12,給与表!$L$13,給与表!$M$13*W152))),IF($E152&lt;V$2,IF(P152="",IF($I152=給与表!$J$12,SUMIFS(給与表!$P$13:$P$52,給与表!$B$13:$B$52,V$2-$E152)+給与表!$J$10*(V$2-給与表!$T$4+1),IF($I152=給与表!$K$12,SUMIFS(給与表!$Q$13:$Q$52,給与表!$B$13:$B$52,V$2-$E152)+給与表!$K$10*(V$2-給与表!$T$4+1),IF($I152=給与表!$L$12,SUMIFS(給与表!$R$13:$R$52,給与表!$B$13:$B$52,V$2-$E152)+給与表!$L$10*(V$2-給与表!$T$4+1),(SUMIFS(給与表!$S$13:$S$52,給与表!$B$13:$B$52,V$2-$E152)+給与表!$M$10*(V$2-給与表!$T$4+1))*W152))),IF($I152=給与表!$J$12,P152+給与表!$J$10*(V$2-給与表!$T$4+1),IF($I152=給与表!$K$12,P152+給与表!$K$10*(V$2-給与表!$T$4+1),IF($I152=給与表!$L$12,P152+給与表!$L$10*(V$2-給与表!$T$4+1),(P152/Q152+給与表!$M$10)*W152)))))))))</f>
        <v/>
      </c>
      <c r="W152" s="392"/>
      <c r="X152" s="357"/>
      <c r="Y152" s="357"/>
      <c r="Z152" s="357"/>
      <c r="AA152" s="227" t="str">
        <f t="shared" si="52"/>
        <v/>
      </c>
      <c r="AB152" s="224" t="str">
        <f>IF(給与表!$T$4&gt;AB$2,"",IF($H152&lt;AB$2,"",IF($E152&gt;AB$2,"",IF($E152=AB$2,IF($I152=給与表!$J$12,給与表!$J$13,IF($I152=給与表!$K$12,給与表!$K$13,IF($I152=給与表!$L$12,給与表!$L$13,給与表!$M$13*AC152))),IF($E152&lt;AB$2,IF(V152="",IF($I152=給与表!$J$12,SUMIFS(給与表!$P$13:$P$52,給与表!$B$13:$B$52,AB$2-$E152)+給与表!$J$10*(AB$2-給与表!$T$4+1),IF($I152=給与表!$K$12,SUMIFS(給与表!$Q$13:$Q$52,給与表!$B$13:$B$52,AB$2-$E152)+給与表!$K$10*(AB$2-給与表!$T$4+1),IF($I152=給与表!$L$12,SUMIFS(給与表!$R$13:$R$52,給与表!$B$13:$B$52,AB$2-$E152)+給与表!$L$10*(AB$2-給与表!$T$4+1),(SUMIFS(給与表!$S$13:$S$52,給与表!$B$13:$B$52,AB$2-$E152)+給与表!$M$10*(AB$2-給与表!$T$4+1))*AC152))),IF($I152=給与表!$J$12,V152+給与表!$J$10*(AB$2-給与表!$T$4+1),IF($I152=給与表!$K$12,V152+給与表!$K$10*(AB$2-給与表!$T$4+1),IF($I152=給与表!$L$12,V152+給与表!$L$10*(AB$2-給与表!$T$4+1),(V152/W152+給与表!$M$10)*AC152)))))))))</f>
        <v/>
      </c>
      <c r="AC152" s="392"/>
      <c r="AD152" s="357"/>
      <c r="AE152" s="357"/>
      <c r="AF152" s="357"/>
      <c r="AG152" s="227" t="str">
        <f t="shared" si="53"/>
        <v/>
      </c>
      <c r="AH152" s="224" t="str">
        <f>IF(給与表!$T$4&gt;AH$2,"",IF($H152&lt;AH$2,"",IF($E152&gt;AH$2,"",IF($E152=AH$2,IF($I152=給与表!$J$12,給与表!$J$13,IF($I152=給与表!$K$12,給与表!$K$13,IF($I152=給与表!$L$12,給与表!$L$13,給与表!$M$13*AI152))),IF($E152&lt;AH$2,IF(AB152="",IF($I152=給与表!$J$12,SUMIFS(給与表!$P$13:$P$52,給与表!$B$13:$B$52,AH$2-$E152)+給与表!$J$10*(AH$2-給与表!$T$4+1),IF($I152=給与表!$K$12,SUMIFS(給与表!$Q$13:$Q$52,給与表!$B$13:$B$52,AH$2-$E152)+給与表!$K$10*(AH$2-給与表!$T$4+1),IF($I152=給与表!$L$12,SUMIFS(給与表!$R$13:$R$52,給与表!$B$13:$B$52,AH$2-$E152)+給与表!$L$10*(AH$2-給与表!$T$4+1),(SUMIFS(給与表!$S$13:$S$52,給与表!$B$13:$B$52,AH$2-$E152)+給与表!$M$10*(AH$2-給与表!$T$4+1))*AI152))),IF($I152=給与表!$J$12,AB152+給与表!$J$10*(AH$2-給与表!$T$4+1),IF($I152=給与表!$K$12,AB152+給与表!$K$10*(AH$2-給与表!$T$4+1),IF($I152=給与表!$L$12,AB152+給与表!$L$10*(AH$2-給与表!$T$4+1),(AB152/AC152+給与表!$M$10)*AI152)))))))))</f>
        <v/>
      </c>
      <c r="AI152" s="392"/>
      <c r="AJ152" s="357"/>
      <c r="AK152" s="357"/>
      <c r="AL152" s="357"/>
      <c r="AM152" s="227" t="str">
        <f t="shared" si="54"/>
        <v/>
      </c>
      <c r="AN152" s="224" t="str">
        <f>IF(給与表!$T$4&gt;AN$2,"",IF($H152&lt;AN$2,"",IF($E152&gt;AN$2,"",IF($E152=AN$2,IF($I152=給与表!$J$12,給与表!$J$13,IF($I152=給与表!$K$12,給与表!$K$13,IF($I152=給与表!$L$12,給与表!$L$13,給与表!$M$13*AO152))),IF($E152&lt;AN$2,IF(AH152="",IF($I152=給与表!$J$12,SUMIFS(給与表!$P$13:$P$52,給与表!$B$13:$B$52,AN$2-$E152)+給与表!$J$10*(AN$2-給与表!$T$4+1),IF($I152=給与表!$K$12,SUMIFS(給与表!$Q$13:$Q$52,給与表!$B$13:$B$52,AN$2-$E152)+給与表!$K$10*(AN$2-給与表!$T$4+1),IF($I152=給与表!$L$12,SUMIFS(給与表!$R$13:$R$52,給与表!$B$13:$B$52,AN$2-$E152)+給与表!$L$10*(AN$2-給与表!$T$4+1),(SUMIFS(給与表!$S$13:$S$52,給与表!$B$13:$B$52,AN$2-$E152)+給与表!$M$10*(AN$2-給与表!$T$4+1))*AO152))),IF($I152=給与表!$J$12,AH152+給与表!$J$10*(AN$2-給与表!$T$4+1),IF($I152=給与表!$K$12,AH152+給与表!$K$10*(AN$2-給与表!$T$4+1),IF($I152=給与表!$L$12,AH152+給与表!$L$10*(AN$2-給与表!$T$4+1),(AH152/AI152+給与表!$M$10)*AO152)))))))))</f>
        <v/>
      </c>
      <c r="AO152" s="392"/>
      <c r="AP152" s="357"/>
      <c r="AQ152" s="357"/>
      <c r="AR152" s="357"/>
      <c r="AS152" s="227" t="str">
        <f t="shared" si="55"/>
        <v/>
      </c>
      <c r="AT152" s="224" t="str">
        <f>IF(給与表!$T$4&gt;AT$2,"",IF($H152&lt;AT$2,"",IF($E152&gt;AT$2,"",IF($E152=AT$2,IF($I152=給与表!$J$12,給与表!$J$13,IF($I152=給与表!$K$12,給与表!$K$13,IF($I152=給与表!$L$12,給与表!$L$13,給与表!$M$13*AU152))),IF($E152&lt;AT$2,IF(AN152="",IF($I152=給与表!$J$12,SUMIFS(給与表!$P$13:$P$52,給与表!$B$13:$B$52,AT$2-$E152)+給与表!$J$10*(AT$2-給与表!$T$4+1),IF($I152=給与表!$K$12,SUMIFS(給与表!$Q$13:$Q$52,給与表!$B$13:$B$52,AT$2-$E152)+給与表!$K$10*(AT$2-給与表!$T$4+1),IF($I152=給与表!$L$12,SUMIFS(給与表!$R$13:$R$52,給与表!$B$13:$B$52,AT$2-$E152)+給与表!$L$10*(AT$2-給与表!$T$4+1),(SUMIFS(給与表!$S$13:$S$52,給与表!$B$13:$B$52,AT$2-$E152)+給与表!$M$10*(AT$2-給与表!$T$4+1))*AU152))),IF($I152=給与表!$J$12,AN152+給与表!$J$10*(AT$2-給与表!$T$4+1),IF($I152=給与表!$K$12,AN152+給与表!$K$10*(AT$2-給与表!$T$4+1),IF($I152=給与表!$L$12,AN152+給与表!$L$10*(AT$2-給与表!$T$4+1),(AN152/AO152+給与表!$M$10)*AU152)))))))))</f>
        <v/>
      </c>
      <c r="AU152" s="392"/>
      <c r="AV152" s="357"/>
      <c r="AW152" s="357"/>
      <c r="AX152" s="357"/>
      <c r="AY152" s="227" t="str">
        <f t="shared" si="56"/>
        <v/>
      </c>
      <c r="AZ152" s="224" t="str">
        <f>IF(給与表!$T$4&gt;AZ$2,"",IF($H152&lt;AZ$2,"",IF($E152&gt;AZ$2,"",IF($E152=AZ$2,IF($I152=給与表!$J$12,給与表!$J$13,IF($I152=給与表!$K$12,給与表!$K$13,IF($I152=給与表!$L$12,給与表!$L$13,給与表!$M$13*BA152))),IF($E152&lt;AZ$2,IF(AT152="",IF($I152=給与表!$J$12,SUMIFS(給与表!$P$13:$P$52,給与表!$B$13:$B$52,AZ$2-$E152)+給与表!$J$10*(AZ$2-給与表!$T$4+1),IF($I152=給与表!$K$12,SUMIFS(給与表!$Q$13:$Q$52,給与表!$B$13:$B$52,AZ$2-$E152)+給与表!$K$10*(AZ$2-給与表!$T$4+1),IF($I152=給与表!$L$12,SUMIFS(給与表!$R$13:$R$52,給与表!$B$13:$B$52,AZ$2-$E152)+給与表!$L$10*(AZ$2-給与表!$T$4+1),(SUMIFS(給与表!$S$13:$S$52,給与表!$B$13:$B$52,AZ$2-$E152)+給与表!$M$10*(AZ$2-給与表!$T$4+1))*BA152))),IF($I152=給与表!$J$12,AT152+給与表!$J$10*(AZ$2-給与表!$T$4+1),IF($I152=給与表!$K$12,AT152+給与表!$K$10*(AZ$2-給与表!$T$4+1),IF($I152=給与表!$L$12,AT152+給与表!$L$10*(AZ$2-給与表!$T$4+1),(AT152/AU152+給与表!$M$10)*BA152)))))))))</f>
        <v/>
      </c>
      <c r="BA152" s="392"/>
      <c r="BB152" s="357"/>
      <c r="BC152" s="357"/>
      <c r="BD152" s="357"/>
      <c r="BE152" s="227" t="str">
        <f t="shared" si="57"/>
        <v/>
      </c>
      <c r="BF152" s="224" t="str">
        <f>IF(給与表!$T$4&gt;BF$2,"",IF($H152&lt;BF$2,"",IF($E152&gt;BF$2,"",IF($E152=BF$2,IF($I152=給与表!$J$12,給与表!$J$13,IF($I152=給与表!$K$12,給与表!$K$13,IF($I152=給与表!$L$12,給与表!$L$13,給与表!$M$13*BG152))),IF($E152&lt;BF$2,IF(AZ152="",IF($I152=給与表!$J$12,SUMIFS(給与表!$P$13:$P$52,給与表!$B$13:$B$52,BF$2-$E152)+給与表!$J$10*(BF$2-給与表!$T$4+1),IF($I152=給与表!$K$12,SUMIFS(給与表!$Q$13:$Q$52,給与表!$B$13:$B$52,BF$2-$E152)+給与表!$K$10*(BF$2-給与表!$T$4+1),IF($I152=給与表!$L$12,SUMIFS(給与表!$R$13:$R$52,給与表!$B$13:$B$52,BF$2-$E152)+給与表!$L$10*(BF$2-給与表!$T$4+1),(SUMIFS(給与表!$S$13:$S$52,給与表!$B$13:$B$52,BF$2-$E152)+給与表!$M$10*(BF$2-給与表!$T$4+1))*BG152))),IF($I152=給与表!$J$12,AZ152+給与表!$J$10*(BF$2-給与表!$T$4+1),IF($I152=給与表!$K$12,AZ152+給与表!$K$10*(BF$2-給与表!$T$4+1),IF($I152=給与表!$L$12,AZ152+給与表!$L$10*(BF$2-給与表!$T$4+1),(AZ152/BA152+給与表!$M$10)*BG152)))))))))</f>
        <v/>
      </c>
      <c r="BG152" s="392"/>
      <c r="BH152" s="357"/>
      <c r="BI152" s="357"/>
      <c r="BJ152" s="357"/>
      <c r="BK152" s="227" t="str">
        <f t="shared" si="58"/>
        <v/>
      </c>
      <c r="BL152" s="224" t="str">
        <f>IF(給与表!$T$4&gt;BL$2,"",IF($H152&lt;BL$2,"",IF($E152&gt;BL$2,"",IF($E152=BL$2,IF($I152=給与表!$J$12,給与表!$J$13,IF($I152=給与表!$K$12,給与表!$K$13,IF($I152=給与表!$L$12,給与表!$L$13,給与表!$M$13*BM152))),IF($E152&lt;BL$2,IF(BF152="",IF($I152=給与表!$J$12,SUMIFS(給与表!$P$13:$P$52,給与表!$B$13:$B$52,BL$2-$E152)+給与表!$J$10*(BL$2-給与表!$T$4+1),IF($I152=給与表!$K$12,SUMIFS(給与表!$Q$13:$Q$52,給与表!$B$13:$B$52,BL$2-$E152)+給与表!$K$10*(BL$2-給与表!$T$4+1),IF($I152=給与表!$L$12,SUMIFS(給与表!$R$13:$R$52,給与表!$B$13:$B$52,BL$2-$E152)+給与表!$L$10*(BL$2-給与表!$T$4+1),(SUMIFS(給与表!$S$13:$S$52,給与表!$B$13:$B$52,BL$2-$E152)+給与表!$M$10*(BL$2-給与表!$T$4+1))*BM152))),IF($I152=給与表!$J$12,BF152+給与表!$J$10*(BL$2-給与表!$T$4+1),IF($I152=給与表!$K$12,BF152+給与表!$K$10*(BL$2-給与表!$T$4+1),IF($I152=給与表!$L$12,BF152+給与表!$L$10*(BL$2-給与表!$T$4+1),(BF152/BG152+給与表!$M$10)*BM152)))))))))</f>
        <v/>
      </c>
      <c r="BM152" s="392"/>
      <c r="BN152" s="357"/>
      <c r="BO152" s="357"/>
      <c r="BP152" s="357"/>
      <c r="BQ152" s="227" t="str">
        <f t="shared" si="59"/>
        <v/>
      </c>
    </row>
    <row r="153" spans="1:69">
      <c r="A153" s="20">
        <f t="shared" ref="A153" si="107">A152+1</f>
        <v>148</v>
      </c>
      <c r="B153" s="359"/>
      <c r="C153" s="359"/>
      <c r="D153" s="359"/>
      <c r="E153" s="430" t="str">
        <f t="shared" si="103"/>
        <v/>
      </c>
      <c r="F153" s="359"/>
      <c r="G153" s="359"/>
      <c r="H153" s="430" t="str">
        <f t="shared" si="104"/>
        <v/>
      </c>
      <c r="I153" s="361"/>
      <c r="J153" s="224" t="str">
        <f>IF(給与表!$T$4&gt;J$2,"",IF($H153&lt;J$2,"",IF($E153&gt;J$2,"",IF($E153=J$2,IF($I153=給与表!$J$12,給与表!$J$13,IF($I153=給与表!$K$12,給与表!$K$13,IF($I153=給与表!$L$12,給与表!$L$13,給与表!$M$13*K153))),IF($E153&lt;J$2,IF($I153=給与表!$J$12,SUMIFS(給与表!$P$13:$P$52,給与表!$B$13:$B$52,J$2-$E153)+給与表!$J$10*(J$2-給与表!$T$4+1),IF($I153=給与表!$K$12,SUMIFS(給与表!$Q$13:$Q$52,給与表!$B$13:$B$52,J$2-$E153)+給与表!$K$10*(J$2-給与表!$T$4+1),IF($I153=給与表!$L$12,SUMIFS(給与表!$R$13:$R$52,給与表!$B$13:$B$52,J$2-$E153)+給与表!$L$10*(J$2-給与表!$T$4+1),(SUMIFS(給与表!$S$13:$S$52,給与表!$B$13:$B$52,J$2-$E153)+給与表!$M$10*(J$2-給与表!$T$4+1))*K153))))))))</f>
        <v/>
      </c>
      <c r="K153" s="392"/>
      <c r="L153" s="357"/>
      <c r="M153" s="357"/>
      <c r="N153" s="357"/>
      <c r="O153" s="227" t="str">
        <f t="shared" si="50"/>
        <v/>
      </c>
      <c r="P153" s="224" t="str">
        <f>IF(給与表!$T$4&gt;P$2,"",IF($H153&lt;P$2,"",IF($E153&gt;P$2,"",IF($E153=P$2,IF($I153=給与表!$J$12,給与表!$J$13,IF($I153=給与表!$K$12,給与表!$K$13,IF($I153=給与表!$L$12,給与表!$L$13,給与表!$M$13*Q153))),IF($E153&lt;P$2,IF(J153="",IF($I153=給与表!$J$12,SUMIFS(給与表!$P$13:$P$52,給与表!$B$13:$B$52,P$2-$E153)+給与表!$J$10*(P$2-給与表!$T$4+1),IF($I153=給与表!$K$12,SUMIFS(給与表!$Q$13:$Q$52,給与表!$B$13:$B$52,P$2-$E153)+給与表!$K$10*(P$2-給与表!$T$4+1),IF($I153=給与表!$L$12,SUMIFS(給与表!$R$13:$R$52,給与表!$B$13:$B$52,P$2-$E153)+給与表!$L$10*(P$2-給与表!$T$4+1),(SUMIFS(給与表!$S$13:$S$52,給与表!$B$13:$B$52,P$2-$E153)+給与表!$M$10*(P$2-給与表!$T$4+1))*Q153))),IF($I153=給与表!$J$12,J153+給与表!$J$10*(P$2-給与表!$T$4+1),IF($I153=給与表!$K$12,J153+給与表!$K$10*(P$2-給与表!$T$4+1),IF($I153=給与表!$L$12,J153+給与表!$L$10*(P$2-給与表!$T$4+1),(J153/K153+給与表!$M$10)*Q153)))))))))</f>
        <v/>
      </c>
      <c r="Q153" s="392"/>
      <c r="R153" s="357"/>
      <c r="S153" s="357"/>
      <c r="T153" s="357"/>
      <c r="U153" s="227" t="str">
        <f t="shared" si="51"/>
        <v/>
      </c>
      <c r="V153" s="224" t="str">
        <f>IF(給与表!$T$4&gt;V$2,"",IF($H153&lt;V$2,"",IF($E153&gt;V$2,"",IF($E153=V$2,IF($I153=給与表!$J$12,給与表!$J$13,IF($I153=給与表!$K$12,給与表!$K$13,IF($I153=給与表!$L$12,給与表!$L$13,給与表!$M$13*W153))),IF($E153&lt;V$2,IF(P153="",IF($I153=給与表!$J$12,SUMIFS(給与表!$P$13:$P$52,給与表!$B$13:$B$52,V$2-$E153)+給与表!$J$10*(V$2-給与表!$T$4+1),IF($I153=給与表!$K$12,SUMIFS(給与表!$Q$13:$Q$52,給与表!$B$13:$B$52,V$2-$E153)+給与表!$K$10*(V$2-給与表!$T$4+1),IF($I153=給与表!$L$12,SUMIFS(給与表!$R$13:$R$52,給与表!$B$13:$B$52,V$2-$E153)+給与表!$L$10*(V$2-給与表!$T$4+1),(SUMIFS(給与表!$S$13:$S$52,給与表!$B$13:$B$52,V$2-$E153)+給与表!$M$10*(V$2-給与表!$T$4+1))*W153))),IF($I153=給与表!$J$12,P153+給与表!$J$10*(V$2-給与表!$T$4+1),IF($I153=給与表!$K$12,P153+給与表!$K$10*(V$2-給与表!$T$4+1),IF($I153=給与表!$L$12,P153+給与表!$L$10*(V$2-給与表!$T$4+1),(P153/Q153+給与表!$M$10)*W153)))))))))</f>
        <v/>
      </c>
      <c r="W153" s="392"/>
      <c r="X153" s="357"/>
      <c r="Y153" s="357"/>
      <c r="Z153" s="357"/>
      <c r="AA153" s="227" t="str">
        <f t="shared" si="52"/>
        <v/>
      </c>
      <c r="AB153" s="224" t="str">
        <f>IF(給与表!$T$4&gt;AB$2,"",IF($H153&lt;AB$2,"",IF($E153&gt;AB$2,"",IF($E153=AB$2,IF($I153=給与表!$J$12,給与表!$J$13,IF($I153=給与表!$K$12,給与表!$K$13,IF($I153=給与表!$L$12,給与表!$L$13,給与表!$M$13*AC153))),IF($E153&lt;AB$2,IF(V153="",IF($I153=給与表!$J$12,SUMIFS(給与表!$P$13:$P$52,給与表!$B$13:$B$52,AB$2-$E153)+給与表!$J$10*(AB$2-給与表!$T$4+1),IF($I153=給与表!$K$12,SUMIFS(給与表!$Q$13:$Q$52,給与表!$B$13:$B$52,AB$2-$E153)+給与表!$K$10*(AB$2-給与表!$T$4+1),IF($I153=給与表!$L$12,SUMIFS(給与表!$R$13:$R$52,給与表!$B$13:$B$52,AB$2-$E153)+給与表!$L$10*(AB$2-給与表!$T$4+1),(SUMIFS(給与表!$S$13:$S$52,給与表!$B$13:$B$52,AB$2-$E153)+給与表!$M$10*(AB$2-給与表!$T$4+1))*AC153))),IF($I153=給与表!$J$12,V153+給与表!$J$10*(AB$2-給与表!$T$4+1),IF($I153=給与表!$K$12,V153+給与表!$K$10*(AB$2-給与表!$T$4+1),IF($I153=給与表!$L$12,V153+給与表!$L$10*(AB$2-給与表!$T$4+1),(V153/W153+給与表!$M$10)*AC153)))))))))</f>
        <v/>
      </c>
      <c r="AC153" s="392"/>
      <c r="AD153" s="357"/>
      <c r="AE153" s="357"/>
      <c r="AF153" s="357"/>
      <c r="AG153" s="227" t="str">
        <f t="shared" si="53"/>
        <v/>
      </c>
      <c r="AH153" s="224" t="str">
        <f>IF(給与表!$T$4&gt;AH$2,"",IF($H153&lt;AH$2,"",IF($E153&gt;AH$2,"",IF($E153=AH$2,IF($I153=給与表!$J$12,給与表!$J$13,IF($I153=給与表!$K$12,給与表!$K$13,IF($I153=給与表!$L$12,給与表!$L$13,給与表!$M$13*AI153))),IF($E153&lt;AH$2,IF(AB153="",IF($I153=給与表!$J$12,SUMIFS(給与表!$P$13:$P$52,給与表!$B$13:$B$52,AH$2-$E153)+給与表!$J$10*(AH$2-給与表!$T$4+1),IF($I153=給与表!$K$12,SUMIFS(給与表!$Q$13:$Q$52,給与表!$B$13:$B$52,AH$2-$E153)+給与表!$K$10*(AH$2-給与表!$T$4+1),IF($I153=給与表!$L$12,SUMIFS(給与表!$R$13:$R$52,給与表!$B$13:$B$52,AH$2-$E153)+給与表!$L$10*(AH$2-給与表!$T$4+1),(SUMIFS(給与表!$S$13:$S$52,給与表!$B$13:$B$52,AH$2-$E153)+給与表!$M$10*(AH$2-給与表!$T$4+1))*AI153))),IF($I153=給与表!$J$12,AB153+給与表!$J$10*(AH$2-給与表!$T$4+1),IF($I153=給与表!$K$12,AB153+給与表!$K$10*(AH$2-給与表!$T$4+1),IF($I153=給与表!$L$12,AB153+給与表!$L$10*(AH$2-給与表!$T$4+1),(AB153/AC153+給与表!$M$10)*AI153)))))))))</f>
        <v/>
      </c>
      <c r="AI153" s="392"/>
      <c r="AJ153" s="357"/>
      <c r="AK153" s="357"/>
      <c r="AL153" s="357"/>
      <c r="AM153" s="227" t="str">
        <f t="shared" si="54"/>
        <v/>
      </c>
      <c r="AN153" s="224" t="str">
        <f>IF(給与表!$T$4&gt;AN$2,"",IF($H153&lt;AN$2,"",IF($E153&gt;AN$2,"",IF($E153=AN$2,IF($I153=給与表!$J$12,給与表!$J$13,IF($I153=給与表!$K$12,給与表!$K$13,IF($I153=給与表!$L$12,給与表!$L$13,給与表!$M$13*AO153))),IF($E153&lt;AN$2,IF(AH153="",IF($I153=給与表!$J$12,SUMIFS(給与表!$P$13:$P$52,給与表!$B$13:$B$52,AN$2-$E153)+給与表!$J$10*(AN$2-給与表!$T$4+1),IF($I153=給与表!$K$12,SUMIFS(給与表!$Q$13:$Q$52,給与表!$B$13:$B$52,AN$2-$E153)+給与表!$K$10*(AN$2-給与表!$T$4+1),IF($I153=給与表!$L$12,SUMIFS(給与表!$R$13:$R$52,給与表!$B$13:$B$52,AN$2-$E153)+給与表!$L$10*(AN$2-給与表!$T$4+1),(SUMIFS(給与表!$S$13:$S$52,給与表!$B$13:$B$52,AN$2-$E153)+給与表!$M$10*(AN$2-給与表!$T$4+1))*AO153))),IF($I153=給与表!$J$12,AH153+給与表!$J$10*(AN$2-給与表!$T$4+1),IF($I153=給与表!$K$12,AH153+給与表!$K$10*(AN$2-給与表!$T$4+1),IF($I153=給与表!$L$12,AH153+給与表!$L$10*(AN$2-給与表!$T$4+1),(AH153/AI153+給与表!$M$10)*AO153)))))))))</f>
        <v/>
      </c>
      <c r="AO153" s="392"/>
      <c r="AP153" s="357"/>
      <c r="AQ153" s="357"/>
      <c r="AR153" s="357"/>
      <c r="AS153" s="227" t="str">
        <f t="shared" si="55"/>
        <v/>
      </c>
      <c r="AT153" s="224" t="str">
        <f>IF(給与表!$T$4&gt;AT$2,"",IF($H153&lt;AT$2,"",IF($E153&gt;AT$2,"",IF($E153=AT$2,IF($I153=給与表!$J$12,給与表!$J$13,IF($I153=給与表!$K$12,給与表!$K$13,IF($I153=給与表!$L$12,給与表!$L$13,給与表!$M$13*AU153))),IF($E153&lt;AT$2,IF(AN153="",IF($I153=給与表!$J$12,SUMIFS(給与表!$P$13:$P$52,給与表!$B$13:$B$52,AT$2-$E153)+給与表!$J$10*(AT$2-給与表!$T$4+1),IF($I153=給与表!$K$12,SUMIFS(給与表!$Q$13:$Q$52,給与表!$B$13:$B$52,AT$2-$E153)+給与表!$K$10*(AT$2-給与表!$T$4+1),IF($I153=給与表!$L$12,SUMIFS(給与表!$R$13:$R$52,給与表!$B$13:$B$52,AT$2-$E153)+給与表!$L$10*(AT$2-給与表!$T$4+1),(SUMIFS(給与表!$S$13:$S$52,給与表!$B$13:$B$52,AT$2-$E153)+給与表!$M$10*(AT$2-給与表!$T$4+1))*AU153))),IF($I153=給与表!$J$12,AN153+給与表!$J$10*(AT$2-給与表!$T$4+1),IF($I153=給与表!$K$12,AN153+給与表!$K$10*(AT$2-給与表!$T$4+1),IF($I153=給与表!$L$12,AN153+給与表!$L$10*(AT$2-給与表!$T$4+1),(AN153/AO153+給与表!$M$10)*AU153)))))))))</f>
        <v/>
      </c>
      <c r="AU153" s="392"/>
      <c r="AV153" s="357"/>
      <c r="AW153" s="357"/>
      <c r="AX153" s="357"/>
      <c r="AY153" s="227" t="str">
        <f t="shared" si="56"/>
        <v/>
      </c>
      <c r="AZ153" s="224" t="str">
        <f>IF(給与表!$T$4&gt;AZ$2,"",IF($H153&lt;AZ$2,"",IF($E153&gt;AZ$2,"",IF($E153=AZ$2,IF($I153=給与表!$J$12,給与表!$J$13,IF($I153=給与表!$K$12,給与表!$K$13,IF($I153=給与表!$L$12,給与表!$L$13,給与表!$M$13*BA153))),IF($E153&lt;AZ$2,IF(AT153="",IF($I153=給与表!$J$12,SUMIFS(給与表!$P$13:$P$52,給与表!$B$13:$B$52,AZ$2-$E153)+給与表!$J$10*(AZ$2-給与表!$T$4+1),IF($I153=給与表!$K$12,SUMIFS(給与表!$Q$13:$Q$52,給与表!$B$13:$B$52,AZ$2-$E153)+給与表!$K$10*(AZ$2-給与表!$T$4+1),IF($I153=給与表!$L$12,SUMIFS(給与表!$R$13:$R$52,給与表!$B$13:$B$52,AZ$2-$E153)+給与表!$L$10*(AZ$2-給与表!$T$4+1),(SUMIFS(給与表!$S$13:$S$52,給与表!$B$13:$B$52,AZ$2-$E153)+給与表!$M$10*(AZ$2-給与表!$T$4+1))*BA153))),IF($I153=給与表!$J$12,AT153+給与表!$J$10*(AZ$2-給与表!$T$4+1),IF($I153=給与表!$K$12,AT153+給与表!$K$10*(AZ$2-給与表!$T$4+1),IF($I153=給与表!$L$12,AT153+給与表!$L$10*(AZ$2-給与表!$T$4+1),(AT153/AU153+給与表!$M$10)*BA153)))))))))</f>
        <v/>
      </c>
      <c r="BA153" s="392"/>
      <c r="BB153" s="357"/>
      <c r="BC153" s="357"/>
      <c r="BD153" s="357"/>
      <c r="BE153" s="227" t="str">
        <f t="shared" si="57"/>
        <v/>
      </c>
      <c r="BF153" s="224" t="str">
        <f>IF(給与表!$T$4&gt;BF$2,"",IF($H153&lt;BF$2,"",IF($E153&gt;BF$2,"",IF($E153=BF$2,IF($I153=給与表!$J$12,給与表!$J$13,IF($I153=給与表!$K$12,給与表!$K$13,IF($I153=給与表!$L$12,給与表!$L$13,給与表!$M$13*BG153))),IF($E153&lt;BF$2,IF(AZ153="",IF($I153=給与表!$J$12,SUMIFS(給与表!$P$13:$P$52,給与表!$B$13:$B$52,BF$2-$E153)+給与表!$J$10*(BF$2-給与表!$T$4+1),IF($I153=給与表!$K$12,SUMIFS(給与表!$Q$13:$Q$52,給与表!$B$13:$B$52,BF$2-$E153)+給与表!$K$10*(BF$2-給与表!$T$4+1),IF($I153=給与表!$L$12,SUMIFS(給与表!$R$13:$R$52,給与表!$B$13:$B$52,BF$2-$E153)+給与表!$L$10*(BF$2-給与表!$T$4+1),(SUMIFS(給与表!$S$13:$S$52,給与表!$B$13:$B$52,BF$2-$E153)+給与表!$M$10*(BF$2-給与表!$T$4+1))*BG153))),IF($I153=給与表!$J$12,AZ153+給与表!$J$10*(BF$2-給与表!$T$4+1),IF($I153=給与表!$K$12,AZ153+給与表!$K$10*(BF$2-給与表!$T$4+1),IF($I153=給与表!$L$12,AZ153+給与表!$L$10*(BF$2-給与表!$T$4+1),(AZ153/BA153+給与表!$M$10)*BG153)))))))))</f>
        <v/>
      </c>
      <c r="BG153" s="392"/>
      <c r="BH153" s="357"/>
      <c r="BI153" s="357"/>
      <c r="BJ153" s="357"/>
      <c r="BK153" s="227" t="str">
        <f t="shared" si="58"/>
        <v/>
      </c>
      <c r="BL153" s="224" t="str">
        <f>IF(給与表!$T$4&gt;BL$2,"",IF($H153&lt;BL$2,"",IF($E153&gt;BL$2,"",IF($E153=BL$2,IF($I153=給与表!$J$12,給与表!$J$13,IF($I153=給与表!$K$12,給与表!$K$13,IF($I153=給与表!$L$12,給与表!$L$13,給与表!$M$13*BM153))),IF($E153&lt;BL$2,IF(BF153="",IF($I153=給与表!$J$12,SUMIFS(給与表!$P$13:$P$52,給与表!$B$13:$B$52,BL$2-$E153)+給与表!$J$10*(BL$2-給与表!$T$4+1),IF($I153=給与表!$K$12,SUMIFS(給与表!$Q$13:$Q$52,給与表!$B$13:$B$52,BL$2-$E153)+給与表!$K$10*(BL$2-給与表!$T$4+1),IF($I153=給与表!$L$12,SUMIFS(給与表!$R$13:$R$52,給与表!$B$13:$B$52,BL$2-$E153)+給与表!$L$10*(BL$2-給与表!$T$4+1),(SUMIFS(給与表!$S$13:$S$52,給与表!$B$13:$B$52,BL$2-$E153)+給与表!$M$10*(BL$2-給与表!$T$4+1))*BM153))),IF($I153=給与表!$J$12,BF153+給与表!$J$10*(BL$2-給与表!$T$4+1),IF($I153=給与表!$K$12,BF153+給与表!$K$10*(BL$2-給与表!$T$4+1),IF($I153=給与表!$L$12,BF153+給与表!$L$10*(BL$2-給与表!$T$4+1),(BF153/BG153+給与表!$M$10)*BM153)))))))))</f>
        <v/>
      </c>
      <c r="BM153" s="392"/>
      <c r="BN153" s="357"/>
      <c r="BO153" s="357"/>
      <c r="BP153" s="357"/>
      <c r="BQ153" s="227" t="str">
        <f t="shared" si="59"/>
        <v/>
      </c>
    </row>
    <row r="154" spans="1:69">
      <c r="A154" s="20">
        <f t="shared" ref="A154" si="108">A153+1</f>
        <v>149</v>
      </c>
      <c r="B154" s="359"/>
      <c r="C154" s="359"/>
      <c r="D154" s="359"/>
      <c r="E154" s="430" t="str">
        <f t="shared" si="103"/>
        <v/>
      </c>
      <c r="F154" s="359"/>
      <c r="G154" s="359"/>
      <c r="H154" s="430" t="str">
        <f t="shared" si="104"/>
        <v/>
      </c>
      <c r="I154" s="361"/>
      <c r="J154" s="224" t="str">
        <f>IF(給与表!$T$4&gt;J$2,"",IF($H154&lt;J$2,"",IF($E154&gt;J$2,"",IF($E154=J$2,IF($I154=給与表!$J$12,給与表!$J$13,IF($I154=給与表!$K$12,給与表!$K$13,IF($I154=給与表!$L$12,給与表!$L$13,給与表!$M$13*K154))),IF($E154&lt;J$2,IF($I154=給与表!$J$12,SUMIFS(給与表!$P$13:$P$52,給与表!$B$13:$B$52,J$2-$E154)+給与表!$J$10*(J$2-給与表!$T$4+1),IF($I154=給与表!$K$12,SUMIFS(給与表!$Q$13:$Q$52,給与表!$B$13:$B$52,J$2-$E154)+給与表!$K$10*(J$2-給与表!$T$4+1),IF($I154=給与表!$L$12,SUMIFS(給与表!$R$13:$R$52,給与表!$B$13:$B$52,J$2-$E154)+給与表!$L$10*(J$2-給与表!$T$4+1),(SUMIFS(給与表!$S$13:$S$52,給与表!$B$13:$B$52,J$2-$E154)+給与表!$M$10*(J$2-給与表!$T$4+1))*K154))))))))</f>
        <v/>
      </c>
      <c r="K154" s="392"/>
      <c r="L154" s="357"/>
      <c r="M154" s="357"/>
      <c r="N154" s="357"/>
      <c r="O154" s="227" t="str">
        <f t="shared" si="50"/>
        <v/>
      </c>
      <c r="P154" s="224" t="str">
        <f>IF(給与表!$T$4&gt;P$2,"",IF($H154&lt;P$2,"",IF($E154&gt;P$2,"",IF($E154=P$2,IF($I154=給与表!$J$12,給与表!$J$13,IF($I154=給与表!$K$12,給与表!$K$13,IF($I154=給与表!$L$12,給与表!$L$13,給与表!$M$13*Q154))),IF($E154&lt;P$2,IF(J154="",IF($I154=給与表!$J$12,SUMIFS(給与表!$P$13:$P$52,給与表!$B$13:$B$52,P$2-$E154)+給与表!$J$10*(P$2-給与表!$T$4+1),IF($I154=給与表!$K$12,SUMIFS(給与表!$Q$13:$Q$52,給与表!$B$13:$B$52,P$2-$E154)+給与表!$K$10*(P$2-給与表!$T$4+1),IF($I154=給与表!$L$12,SUMIFS(給与表!$R$13:$R$52,給与表!$B$13:$B$52,P$2-$E154)+給与表!$L$10*(P$2-給与表!$T$4+1),(SUMIFS(給与表!$S$13:$S$52,給与表!$B$13:$B$52,P$2-$E154)+給与表!$M$10*(P$2-給与表!$T$4+1))*Q154))),IF($I154=給与表!$J$12,J154+給与表!$J$10*(P$2-給与表!$T$4+1),IF($I154=給与表!$K$12,J154+給与表!$K$10*(P$2-給与表!$T$4+1),IF($I154=給与表!$L$12,J154+給与表!$L$10*(P$2-給与表!$T$4+1),(J154/K154+給与表!$M$10)*Q154)))))))))</f>
        <v/>
      </c>
      <c r="Q154" s="392"/>
      <c r="R154" s="357"/>
      <c r="S154" s="357"/>
      <c r="T154" s="357"/>
      <c r="U154" s="227" t="str">
        <f t="shared" si="51"/>
        <v/>
      </c>
      <c r="V154" s="224" t="str">
        <f>IF(給与表!$T$4&gt;V$2,"",IF($H154&lt;V$2,"",IF($E154&gt;V$2,"",IF($E154=V$2,IF($I154=給与表!$J$12,給与表!$J$13,IF($I154=給与表!$K$12,給与表!$K$13,IF($I154=給与表!$L$12,給与表!$L$13,給与表!$M$13*W154))),IF($E154&lt;V$2,IF(P154="",IF($I154=給与表!$J$12,SUMIFS(給与表!$P$13:$P$52,給与表!$B$13:$B$52,V$2-$E154)+給与表!$J$10*(V$2-給与表!$T$4+1),IF($I154=給与表!$K$12,SUMIFS(給与表!$Q$13:$Q$52,給与表!$B$13:$B$52,V$2-$E154)+給与表!$K$10*(V$2-給与表!$T$4+1),IF($I154=給与表!$L$12,SUMIFS(給与表!$R$13:$R$52,給与表!$B$13:$B$52,V$2-$E154)+給与表!$L$10*(V$2-給与表!$T$4+1),(SUMIFS(給与表!$S$13:$S$52,給与表!$B$13:$B$52,V$2-$E154)+給与表!$M$10*(V$2-給与表!$T$4+1))*W154))),IF($I154=給与表!$J$12,P154+給与表!$J$10*(V$2-給与表!$T$4+1),IF($I154=給与表!$K$12,P154+給与表!$K$10*(V$2-給与表!$T$4+1),IF($I154=給与表!$L$12,P154+給与表!$L$10*(V$2-給与表!$T$4+1),(P154/Q154+給与表!$M$10)*W154)))))))))</f>
        <v/>
      </c>
      <c r="W154" s="392"/>
      <c r="X154" s="357"/>
      <c r="Y154" s="357"/>
      <c r="Z154" s="357"/>
      <c r="AA154" s="227" t="str">
        <f t="shared" si="52"/>
        <v/>
      </c>
      <c r="AB154" s="224" t="str">
        <f>IF(給与表!$T$4&gt;AB$2,"",IF($H154&lt;AB$2,"",IF($E154&gt;AB$2,"",IF($E154=AB$2,IF($I154=給与表!$J$12,給与表!$J$13,IF($I154=給与表!$K$12,給与表!$K$13,IF($I154=給与表!$L$12,給与表!$L$13,給与表!$M$13*AC154))),IF($E154&lt;AB$2,IF(V154="",IF($I154=給与表!$J$12,SUMIFS(給与表!$P$13:$P$52,給与表!$B$13:$B$52,AB$2-$E154)+給与表!$J$10*(AB$2-給与表!$T$4+1),IF($I154=給与表!$K$12,SUMIFS(給与表!$Q$13:$Q$52,給与表!$B$13:$B$52,AB$2-$E154)+給与表!$K$10*(AB$2-給与表!$T$4+1),IF($I154=給与表!$L$12,SUMIFS(給与表!$R$13:$R$52,給与表!$B$13:$B$52,AB$2-$E154)+給与表!$L$10*(AB$2-給与表!$T$4+1),(SUMIFS(給与表!$S$13:$S$52,給与表!$B$13:$B$52,AB$2-$E154)+給与表!$M$10*(AB$2-給与表!$T$4+1))*AC154))),IF($I154=給与表!$J$12,V154+給与表!$J$10*(AB$2-給与表!$T$4+1),IF($I154=給与表!$K$12,V154+給与表!$K$10*(AB$2-給与表!$T$4+1),IF($I154=給与表!$L$12,V154+給与表!$L$10*(AB$2-給与表!$T$4+1),(V154/W154+給与表!$M$10)*AC154)))))))))</f>
        <v/>
      </c>
      <c r="AC154" s="392"/>
      <c r="AD154" s="357"/>
      <c r="AE154" s="357"/>
      <c r="AF154" s="357"/>
      <c r="AG154" s="227" t="str">
        <f t="shared" si="53"/>
        <v/>
      </c>
      <c r="AH154" s="224" t="str">
        <f>IF(給与表!$T$4&gt;AH$2,"",IF($H154&lt;AH$2,"",IF($E154&gt;AH$2,"",IF($E154=AH$2,IF($I154=給与表!$J$12,給与表!$J$13,IF($I154=給与表!$K$12,給与表!$K$13,IF($I154=給与表!$L$12,給与表!$L$13,給与表!$M$13*AI154))),IF($E154&lt;AH$2,IF(AB154="",IF($I154=給与表!$J$12,SUMIFS(給与表!$P$13:$P$52,給与表!$B$13:$B$52,AH$2-$E154)+給与表!$J$10*(AH$2-給与表!$T$4+1),IF($I154=給与表!$K$12,SUMIFS(給与表!$Q$13:$Q$52,給与表!$B$13:$B$52,AH$2-$E154)+給与表!$K$10*(AH$2-給与表!$T$4+1),IF($I154=給与表!$L$12,SUMIFS(給与表!$R$13:$R$52,給与表!$B$13:$B$52,AH$2-$E154)+給与表!$L$10*(AH$2-給与表!$T$4+1),(SUMIFS(給与表!$S$13:$S$52,給与表!$B$13:$B$52,AH$2-$E154)+給与表!$M$10*(AH$2-給与表!$T$4+1))*AI154))),IF($I154=給与表!$J$12,AB154+給与表!$J$10*(AH$2-給与表!$T$4+1),IF($I154=給与表!$K$12,AB154+給与表!$K$10*(AH$2-給与表!$T$4+1),IF($I154=給与表!$L$12,AB154+給与表!$L$10*(AH$2-給与表!$T$4+1),(AB154/AC154+給与表!$M$10)*AI154)))))))))</f>
        <v/>
      </c>
      <c r="AI154" s="392"/>
      <c r="AJ154" s="357"/>
      <c r="AK154" s="357"/>
      <c r="AL154" s="357"/>
      <c r="AM154" s="227" t="str">
        <f t="shared" si="54"/>
        <v/>
      </c>
      <c r="AN154" s="224" t="str">
        <f>IF(給与表!$T$4&gt;AN$2,"",IF($H154&lt;AN$2,"",IF($E154&gt;AN$2,"",IF($E154=AN$2,IF($I154=給与表!$J$12,給与表!$J$13,IF($I154=給与表!$K$12,給与表!$K$13,IF($I154=給与表!$L$12,給与表!$L$13,給与表!$M$13*AO154))),IF($E154&lt;AN$2,IF(AH154="",IF($I154=給与表!$J$12,SUMIFS(給与表!$P$13:$P$52,給与表!$B$13:$B$52,AN$2-$E154)+給与表!$J$10*(AN$2-給与表!$T$4+1),IF($I154=給与表!$K$12,SUMIFS(給与表!$Q$13:$Q$52,給与表!$B$13:$B$52,AN$2-$E154)+給与表!$K$10*(AN$2-給与表!$T$4+1),IF($I154=給与表!$L$12,SUMIFS(給与表!$R$13:$R$52,給与表!$B$13:$B$52,AN$2-$E154)+給与表!$L$10*(AN$2-給与表!$T$4+1),(SUMIFS(給与表!$S$13:$S$52,給与表!$B$13:$B$52,AN$2-$E154)+給与表!$M$10*(AN$2-給与表!$T$4+1))*AO154))),IF($I154=給与表!$J$12,AH154+給与表!$J$10*(AN$2-給与表!$T$4+1),IF($I154=給与表!$K$12,AH154+給与表!$K$10*(AN$2-給与表!$T$4+1),IF($I154=給与表!$L$12,AH154+給与表!$L$10*(AN$2-給与表!$T$4+1),(AH154/AI154+給与表!$M$10)*AO154)))))))))</f>
        <v/>
      </c>
      <c r="AO154" s="392"/>
      <c r="AP154" s="357"/>
      <c r="AQ154" s="357"/>
      <c r="AR154" s="357"/>
      <c r="AS154" s="227" t="str">
        <f t="shared" si="55"/>
        <v/>
      </c>
      <c r="AT154" s="224" t="str">
        <f>IF(給与表!$T$4&gt;AT$2,"",IF($H154&lt;AT$2,"",IF($E154&gt;AT$2,"",IF($E154=AT$2,IF($I154=給与表!$J$12,給与表!$J$13,IF($I154=給与表!$K$12,給与表!$K$13,IF($I154=給与表!$L$12,給与表!$L$13,給与表!$M$13*AU154))),IF($E154&lt;AT$2,IF(AN154="",IF($I154=給与表!$J$12,SUMIFS(給与表!$P$13:$P$52,給与表!$B$13:$B$52,AT$2-$E154)+給与表!$J$10*(AT$2-給与表!$T$4+1),IF($I154=給与表!$K$12,SUMIFS(給与表!$Q$13:$Q$52,給与表!$B$13:$B$52,AT$2-$E154)+給与表!$K$10*(AT$2-給与表!$T$4+1),IF($I154=給与表!$L$12,SUMIFS(給与表!$R$13:$R$52,給与表!$B$13:$B$52,AT$2-$E154)+給与表!$L$10*(AT$2-給与表!$T$4+1),(SUMIFS(給与表!$S$13:$S$52,給与表!$B$13:$B$52,AT$2-$E154)+給与表!$M$10*(AT$2-給与表!$T$4+1))*AU154))),IF($I154=給与表!$J$12,AN154+給与表!$J$10*(AT$2-給与表!$T$4+1),IF($I154=給与表!$K$12,AN154+給与表!$K$10*(AT$2-給与表!$T$4+1),IF($I154=給与表!$L$12,AN154+給与表!$L$10*(AT$2-給与表!$T$4+1),(AN154/AO154+給与表!$M$10)*AU154)))))))))</f>
        <v/>
      </c>
      <c r="AU154" s="392"/>
      <c r="AV154" s="357"/>
      <c r="AW154" s="357"/>
      <c r="AX154" s="357"/>
      <c r="AY154" s="227" t="str">
        <f t="shared" si="56"/>
        <v/>
      </c>
      <c r="AZ154" s="224" t="str">
        <f>IF(給与表!$T$4&gt;AZ$2,"",IF($H154&lt;AZ$2,"",IF($E154&gt;AZ$2,"",IF($E154=AZ$2,IF($I154=給与表!$J$12,給与表!$J$13,IF($I154=給与表!$K$12,給与表!$K$13,IF($I154=給与表!$L$12,給与表!$L$13,給与表!$M$13*BA154))),IF($E154&lt;AZ$2,IF(AT154="",IF($I154=給与表!$J$12,SUMIFS(給与表!$P$13:$P$52,給与表!$B$13:$B$52,AZ$2-$E154)+給与表!$J$10*(AZ$2-給与表!$T$4+1),IF($I154=給与表!$K$12,SUMIFS(給与表!$Q$13:$Q$52,給与表!$B$13:$B$52,AZ$2-$E154)+給与表!$K$10*(AZ$2-給与表!$T$4+1),IF($I154=給与表!$L$12,SUMIFS(給与表!$R$13:$R$52,給与表!$B$13:$B$52,AZ$2-$E154)+給与表!$L$10*(AZ$2-給与表!$T$4+1),(SUMIFS(給与表!$S$13:$S$52,給与表!$B$13:$B$52,AZ$2-$E154)+給与表!$M$10*(AZ$2-給与表!$T$4+1))*BA154))),IF($I154=給与表!$J$12,AT154+給与表!$J$10*(AZ$2-給与表!$T$4+1),IF($I154=給与表!$K$12,AT154+給与表!$K$10*(AZ$2-給与表!$T$4+1),IF($I154=給与表!$L$12,AT154+給与表!$L$10*(AZ$2-給与表!$T$4+1),(AT154/AU154+給与表!$M$10)*BA154)))))))))</f>
        <v/>
      </c>
      <c r="BA154" s="392"/>
      <c r="BB154" s="357"/>
      <c r="BC154" s="357"/>
      <c r="BD154" s="357"/>
      <c r="BE154" s="227" t="str">
        <f t="shared" si="57"/>
        <v/>
      </c>
      <c r="BF154" s="224" t="str">
        <f>IF(給与表!$T$4&gt;BF$2,"",IF($H154&lt;BF$2,"",IF($E154&gt;BF$2,"",IF($E154=BF$2,IF($I154=給与表!$J$12,給与表!$J$13,IF($I154=給与表!$K$12,給与表!$K$13,IF($I154=給与表!$L$12,給与表!$L$13,給与表!$M$13*BG154))),IF($E154&lt;BF$2,IF(AZ154="",IF($I154=給与表!$J$12,SUMIFS(給与表!$P$13:$P$52,給与表!$B$13:$B$52,BF$2-$E154)+給与表!$J$10*(BF$2-給与表!$T$4+1),IF($I154=給与表!$K$12,SUMIFS(給与表!$Q$13:$Q$52,給与表!$B$13:$B$52,BF$2-$E154)+給与表!$K$10*(BF$2-給与表!$T$4+1),IF($I154=給与表!$L$12,SUMIFS(給与表!$R$13:$R$52,給与表!$B$13:$B$52,BF$2-$E154)+給与表!$L$10*(BF$2-給与表!$T$4+1),(SUMIFS(給与表!$S$13:$S$52,給与表!$B$13:$B$52,BF$2-$E154)+給与表!$M$10*(BF$2-給与表!$T$4+1))*BG154))),IF($I154=給与表!$J$12,AZ154+給与表!$J$10*(BF$2-給与表!$T$4+1),IF($I154=給与表!$K$12,AZ154+給与表!$K$10*(BF$2-給与表!$T$4+1),IF($I154=給与表!$L$12,AZ154+給与表!$L$10*(BF$2-給与表!$T$4+1),(AZ154/BA154+給与表!$M$10)*BG154)))))))))</f>
        <v/>
      </c>
      <c r="BG154" s="392"/>
      <c r="BH154" s="357"/>
      <c r="BI154" s="357"/>
      <c r="BJ154" s="357"/>
      <c r="BK154" s="227" t="str">
        <f t="shared" si="58"/>
        <v/>
      </c>
      <c r="BL154" s="224" t="str">
        <f>IF(給与表!$T$4&gt;BL$2,"",IF($H154&lt;BL$2,"",IF($E154&gt;BL$2,"",IF($E154=BL$2,IF($I154=給与表!$J$12,給与表!$J$13,IF($I154=給与表!$K$12,給与表!$K$13,IF($I154=給与表!$L$12,給与表!$L$13,給与表!$M$13*BM154))),IF($E154&lt;BL$2,IF(BF154="",IF($I154=給与表!$J$12,SUMIFS(給与表!$P$13:$P$52,給与表!$B$13:$B$52,BL$2-$E154)+給与表!$J$10*(BL$2-給与表!$T$4+1),IF($I154=給与表!$K$12,SUMIFS(給与表!$Q$13:$Q$52,給与表!$B$13:$B$52,BL$2-$E154)+給与表!$K$10*(BL$2-給与表!$T$4+1),IF($I154=給与表!$L$12,SUMIFS(給与表!$R$13:$R$52,給与表!$B$13:$B$52,BL$2-$E154)+給与表!$L$10*(BL$2-給与表!$T$4+1),(SUMIFS(給与表!$S$13:$S$52,給与表!$B$13:$B$52,BL$2-$E154)+給与表!$M$10*(BL$2-給与表!$T$4+1))*BM154))),IF($I154=給与表!$J$12,BF154+給与表!$J$10*(BL$2-給与表!$T$4+1),IF($I154=給与表!$K$12,BF154+給与表!$K$10*(BL$2-給与表!$T$4+1),IF($I154=給与表!$L$12,BF154+給与表!$L$10*(BL$2-給与表!$T$4+1),(BF154/BG154+給与表!$M$10)*BM154)))))))))</f>
        <v/>
      </c>
      <c r="BM154" s="392"/>
      <c r="BN154" s="357"/>
      <c r="BO154" s="357"/>
      <c r="BP154" s="357"/>
      <c r="BQ154" s="227" t="str">
        <f t="shared" si="59"/>
        <v/>
      </c>
    </row>
    <row r="155" spans="1:69" ht="18.5" thickBot="1">
      <c r="A155" s="46">
        <f t="shared" ref="A155" si="109">A154+1</f>
        <v>150</v>
      </c>
      <c r="B155" s="431"/>
      <c r="C155" s="431"/>
      <c r="D155" s="431"/>
      <c r="E155" s="432" t="str">
        <f t="shared" si="103"/>
        <v/>
      </c>
      <c r="F155" s="431"/>
      <c r="G155" s="431"/>
      <c r="H155" s="432" t="str">
        <f t="shared" si="104"/>
        <v/>
      </c>
      <c r="I155" s="433"/>
      <c r="J155" s="225" t="str">
        <f>IF(給与表!$T$4&gt;J$2,"",IF($H155&lt;J$2,"",IF($E155&gt;J$2,"",IF($E155=J$2,IF($I155=給与表!$J$12,給与表!$J$13,IF($I155=給与表!$K$12,給与表!$K$13,IF($I155=給与表!$L$12,給与表!$L$13,給与表!$M$13*K155))),IF($E155&lt;J$2,IF($I155=給与表!$J$12,SUMIFS(給与表!$P$13:$P$52,給与表!$B$13:$B$52,J$2-$E155)+給与表!$J$10*(J$2-給与表!$T$4+1),IF($I155=給与表!$K$12,SUMIFS(給与表!$Q$13:$Q$52,給与表!$B$13:$B$52,J$2-$E155)+給与表!$K$10*(J$2-給与表!$T$4+1),IF($I155=給与表!$L$12,SUMIFS(給与表!$R$13:$R$52,給与表!$B$13:$B$52,J$2-$E155)+給与表!$L$10*(J$2-給与表!$T$4+1),(SUMIFS(給与表!$S$13:$S$52,給与表!$B$13:$B$52,J$2-$E155)+給与表!$M$10*(J$2-給与表!$T$4+1))*K155))))))))</f>
        <v/>
      </c>
      <c r="K155" s="393"/>
      <c r="L155" s="434"/>
      <c r="M155" s="434"/>
      <c r="N155" s="434"/>
      <c r="O155" s="228" t="str">
        <f t="shared" si="50"/>
        <v/>
      </c>
      <c r="P155" s="225" t="str">
        <f>IF(給与表!$T$4&gt;P$2,"",IF($H155&lt;P$2,"",IF($E155&gt;P$2,"",IF($E155=P$2,IF($I155=給与表!$J$12,給与表!$J$13,IF($I155=給与表!$K$12,給与表!$K$13,IF($I155=給与表!$L$12,給与表!$L$13,給与表!$M$13*Q155))),IF($E155&lt;P$2,IF(J155="",IF($I155=給与表!$J$12,SUMIFS(給与表!$P$13:$P$52,給与表!$B$13:$B$52,P$2-$E155)+給与表!$J$10*(P$2-給与表!$T$4+1),IF($I155=給与表!$K$12,SUMIFS(給与表!$Q$13:$Q$52,給与表!$B$13:$B$52,P$2-$E155)+給与表!$K$10*(P$2-給与表!$T$4+1),IF($I155=給与表!$L$12,SUMIFS(給与表!$R$13:$R$52,給与表!$B$13:$B$52,P$2-$E155)+給与表!$L$10*(P$2-給与表!$T$4+1),(SUMIFS(給与表!$S$13:$S$52,給与表!$B$13:$B$52,P$2-$E155)+給与表!$M$10*(P$2-給与表!$T$4+1))*Q155))),IF($I155=給与表!$J$12,J155+給与表!$J$10*(P$2-給与表!$T$4+1),IF($I155=給与表!$K$12,J155+給与表!$K$10*(P$2-給与表!$T$4+1),IF($I155=給与表!$L$12,J155+給与表!$L$10*(P$2-給与表!$T$4+1),(J155/K155+給与表!$M$10)*Q155)))))))))</f>
        <v/>
      </c>
      <c r="Q155" s="393"/>
      <c r="R155" s="434"/>
      <c r="S155" s="434"/>
      <c r="T155" s="434"/>
      <c r="U155" s="228" t="str">
        <f t="shared" si="51"/>
        <v/>
      </c>
      <c r="V155" s="225" t="str">
        <f>IF(給与表!$T$4&gt;V$2,"",IF($H155&lt;V$2,"",IF($E155&gt;V$2,"",IF($E155=V$2,IF($I155=給与表!$J$12,給与表!$J$13,IF($I155=給与表!$K$12,給与表!$K$13,IF($I155=給与表!$L$12,給与表!$L$13,給与表!$M$13*W155))),IF($E155&lt;V$2,IF(P155="",IF($I155=給与表!$J$12,SUMIFS(給与表!$P$13:$P$52,給与表!$B$13:$B$52,V$2-$E155)+給与表!$J$10*(V$2-給与表!$T$4+1),IF($I155=給与表!$K$12,SUMIFS(給与表!$Q$13:$Q$52,給与表!$B$13:$B$52,V$2-$E155)+給与表!$K$10*(V$2-給与表!$T$4+1),IF($I155=給与表!$L$12,SUMIFS(給与表!$R$13:$R$52,給与表!$B$13:$B$52,V$2-$E155)+給与表!$L$10*(V$2-給与表!$T$4+1),(SUMIFS(給与表!$S$13:$S$52,給与表!$B$13:$B$52,V$2-$E155)+給与表!$M$10*(V$2-給与表!$T$4+1))*W155))),IF($I155=給与表!$J$12,P155+給与表!$J$10*(V$2-給与表!$T$4+1),IF($I155=給与表!$K$12,P155+給与表!$K$10*(V$2-給与表!$T$4+1),IF($I155=給与表!$L$12,P155+給与表!$L$10*(V$2-給与表!$T$4+1),(P155/Q155+給与表!$M$10)*W155)))))))))</f>
        <v/>
      </c>
      <c r="W155" s="393"/>
      <c r="X155" s="434"/>
      <c r="Y155" s="434"/>
      <c r="Z155" s="434"/>
      <c r="AA155" s="228" t="str">
        <f t="shared" si="52"/>
        <v/>
      </c>
      <c r="AB155" s="225" t="str">
        <f>IF(給与表!$T$4&gt;AB$2,"",IF($H155&lt;AB$2,"",IF($E155&gt;AB$2,"",IF($E155=AB$2,IF($I155=給与表!$J$12,給与表!$J$13,IF($I155=給与表!$K$12,給与表!$K$13,IF($I155=給与表!$L$12,給与表!$L$13,給与表!$M$13*AC155))),IF($E155&lt;AB$2,IF(V155="",IF($I155=給与表!$J$12,SUMIFS(給与表!$P$13:$P$52,給与表!$B$13:$B$52,AB$2-$E155)+給与表!$J$10*(AB$2-給与表!$T$4+1),IF($I155=給与表!$K$12,SUMIFS(給与表!$Q$13:$Q$52,給与表!$B$13:$B$52,AB$2-$E155)+給与表!$K$10*(AB$2-給与表!$T$4+1),IF($I155=給与表!$L$12,SUMIFS(給与表!$R$13:$R$52,給与表!$B$13:$B$52,AB$2-$E155)+給与表!$L$10*(AB$2-給与表!$T$4+1),(SUMIFS(給与表!$S$13:$S$52,給与表!$B$13:$B$52,AB$2-$E155)+給与表!$M$10*(AB$2-給与表!$T$4+1))*AC155))),IF($I155=給与表!$J$12,V155+給与表!$J$10*(AB$2-給与表!$T$4+1),IF($I155=給与表!$K$12,V155+給与表!$K$10*(AB$2-給与表!$T$4+1),IF($I155=給与表!$L$12,V155+給与表!$L$10*(AB$2-給与表!$T$4+1),(V155/W155+給与表!$M$10)*AC155)))))))))</f>
        <v/>
      </c>
      <c r="AC155" s="393"/>
      <c r="AD155" s="434"/>
      <c r="AE155" s="434"/>
      <c r="AF155" s="434"/>
      <c r="AG155" s="228" t="str">
        <f t="shared" si="53"/>
        <v/>
      </c>
      <c r="AH155" s="225" t="str">
        <f>IF(給与表!$T$4&gt;AH$2,"",IF($H155&lt;AH$2,"",IF($E155&gt;AH$2,"",IF($E155=AH$2,IF($I155=給与表!$J$12,給与表!$J$13,IF($I155=給与表!$K$12,給与表!$K$13,IF($I155=給与表!$L$12,給与表!$L$13,給与表!$M$13*AI155))),IF($E155&lt;AH$2,IF(AB155="",IF($I155=給与表!$J$12,SUMIFS(給与表!$P$13:$P$52,給与表!$B$13:$B$52,AH$2-$E155)+給与表!$J$10*(AH$2-給与表!$T$4+1),IF($I155=給与表!$K$12,SUMIFS(給与表!$Q$13:$Q$52,給与表!$B$13:$B$52,AH$2-$E155)+給与表!$K$10*(AH$2-給与表!$T$4+1),IF($I155=給与表!$L$12,SUMIFS(給与表!$R$13:$R$52,給与表!$B$13:$B$52,AH$2-$E155)+給与表!$L$10*(AH$2-給与表!$T$4+1),(SUMIFS(給与表!$S$13:$S$52,給与表!$B$13:$B$52,AH$2-$E155)+給与表!$M$10*(AH$2-給与表!$T$4+1))*AI155))),IF($I155=給与表!$J$12,AB155+給与表!$J$10*(AH$2-給与表!$T$4+1),IF($I155=給与表!$K$12,AB155+給与表!$K$10*(AH$2-給与表!$T$4+1),IF($I155=給与表!$L$12,AB155+給与表!$L$10*(AH$2-給与表!$T$4+1),(AB155/AC155+給与表!$M$10)*AI155)))))))))</f>
        <v/>
      </c>
      <c r="AI155" s="393"/>
      <c r="AJ155" s="434"/>
      <c r="AK155" s="434"/>
      <c r="AL155" s="434"/>
      <c r="AM155" s="228" t="str">
        <f t="shared" si="54"/>
        <v/>
      </c>
      <c r="AN155" s="225" t="str">
        <f>IF(給与表!$T$4&gt;AN$2,"",IF($H155&lt;AN$2,"",IF($E155&gt;AN$2,"",IF($E155=AN$2,IF($I155=給与表!$J$12,給与表!$J$13,IF($I155=給与表!$K$12,給与表!$K$13,IF($I155=給与表!$L$12,給与表!$L$13,給与表!$M$13*AO155))),IF($E155&lt;AN$2,IF(AH155="",IF($I155=給与表!$J$12,SUMIFS(給与表!$P$13:$P$52,給与表!$B$13:$B$52,AN$2-$E155)+給与表!$J$10*(AN$2-給与表!$T$4+1),IF($I155=給与表!$K$12,SUMIFS(給与表!$Q$13:$Q$52,給与表!$B$13:$B$52,AN$2-$E155)+給与表!$K$10*(AN$2-給与表!$T$4+1),IF($I155=給与表!$L$12,SUMIFS(給与表!$R$13:$R$52,給与表!$B$13:$B$52,AN$2-$E155)+給与表!$L$10*(AN$2-給与表!$T$4+1),(SUMIFS(給与表!$S$13:$S$52,給与表!$B$13:$B$52,AN$2-$E155)+給与表!$M$10*(AN$2-給与表!$T$4+1))*AO155))),IF($I155=給与表!$J$12,AH155+給与表!$J$10*(AN$2-給与表!$T$4+1),IF($I155=給与表!$K$12,AH155+給与表!$K$10*(AN$2-給与表!$T$4+1),IF($I155=給与表!$L$12,AH155+給与表!$L$10*(AN$2-給与表!$T$4+1),(AH155/AI155+給与表!$M$10)*AO155)))))))))</f>
        <v/>
      </c>
      <c r="AO155" s="393"/>
      <c r="AP155" s="434"/>
      <c r="AQ155" s="434"/>
      <c r="AR155" s="434"/>
      <c r="AS155" s="228" t="str">
        <f t="shared" si="55"/>
        <v/>
      </c>
      <c r="AT155" s="225" t="str">
        <f>IF(給与表!$T$4&gt;AT$2,"",IF($H155&lt;AT$2,"",IF($E155&gt;AT$2,"",IF($E155=AT$2,IF($I155=給与表!$J$12,給与表!$J$13,IF($I155=給与表!$K$12,給与表!$K$13,IF($I155=給与表!$L$12,給与表!$L$13,給与表!$M$13*AU155))),IF($E155&lt;AT$2,IF(AN155="",IF($I155=給与表!$J$12,SUMIFS(給与表!$P$13:$P$52,給与表!$B$13:$B$52,AT$2-$E155)+給与表!$J$10*(AT$2-給与表!$T$4+1),IF($I155=給与表!$K$12,SUMIFS(給与表!$Q$13:$Q$52,給与表!$B$13:$B$52,AT$2-$E155)+給与表!$K$10*(AT$2-給与表!$T$4+1),IF($I155=給与表!$L$12,SUMIFS(給与表!$R$13:$R$52,給与表!$B$13:$B$52,AT$2-$E155)+給与表!$L$10*(AT$2-給与表!$T$4+1),(SUMIFS(給与表!$S$13:$S$52,給与表!$B$13:$B$52,AT$2-$E155)+給与表!$M$10*(AT$2-給与表!$T$4+1))*AU155))),IF($I155=給与表!$J$12,AN155+給与表!$J$10*(AT$2-給与表!$T$4+1),IF($I155=給与表!$K$12,AN155+給与表!$K$10*(AT$2-給与表!$T$4+1),IF($I155=給与表!$L$12,AN155+給与表!$L$10*(AT$2-給与表!$T$4+1),(AN155/AO155+給与表!$M$10)*AU155)))))))))</f>
        <v/>
      </c>
      <c r="AU155" s="393"/>
      <c r="AV155" s="434"/>
      <c r="AW155" s="434"/>
      <c r="AX155" s="434"/>
      <c r="AY155" s="228" t="str">
        <f t="shared" si="56"/>
        <v/>
      </c>
      <c r="AZ155" s="225" t="str">
        <f>IF(給与表!$T$4&gt;AZ$2,"",IF($H155&lt;AZ$2,"",IF($E155&gt;AZ$2,"",IF($E155=AZ$2,IF($I155=給与表!$J$12,給与表!$J$13,IF($I155=給与表!$K$12,給与表!$K$13,IF($I155=給与表!$L$12,給与表!$L$13,給与表!$M$13*BA155))),IF($E155&lt;AZ$2,IF(AT155="",IF($I155=給与表!$J$12,SUMIFS(給与表!$P$13:$P$52,給与表!$B$13:$B$52,AZ$2-$E155)+給与表!$J$10*(AZ$2-給与表!$T$4+1),IF($I155=給与表!$K$12,SUMIFS(給与表!$Q$13:$Q$52,給与表!$B$13:$B$52,AZ$2-$E155)+給与表!$K$10*(AZ$2-給与表!$T$4+1),IF($I155=給与表!$L$12,SUMIFS(給与表!$R$13:$R$52,給与表!$B$13:$B$52,AZ$2-$E155)+給与表!$L$10*(AZ$2-給与表!$T$4+1),(SUMIFS(給与表!$S$13:$S$52,給与表!$B$13:$B$52,AZ$2-$E155)+給与表!$M$10*(AZ$2-給与表!$T$4+1))*BA155))),IF($I155=給与表!$J$12,AT155+給与表!$J$10*(AZ$2-給与表!$T$4+1),IF($I155=給与表!$K$12,AT155+給与表!$K$10*(AZ$2-給与表!$T$4+1),IF($I155=給与表!$L$12,AT155+給与表!$L$10*(AZ$2-給与表!$T$4+1),(AT155/AU155+給与表!$M$10)*BA155)))))))))</f>
        <v/>
      </c>
      <c r="BA155" s="393"/>
      <c r="BB155" s="434"/>
      <c r="BC155" s="434"/>
      <c r="BD155" s="434"/>
      <c r="BE155" s="228" t="str">
        <f t="shared" si="57"/>
        <v/>
      </c>
      <c r="BF155" s="225" t="str">
        <f>IF(給与表!$T$4&gt;BF$2,"",IF($H155&lt;BF$2,"",IF($E155&gt;BF$2,"",IF($E155=BF$2,IF($I155=給与表!$J$12,給与表!$J$13,IF($I155=給与表!$K$12,給与表!$K$13,IF($I155=給与表!$L$12,給与表!$L$13,給与表!$M$13*BG155))),IF($E155&lt;BF$2,IF(AZ155="",IF($I155=給与表!$J$12,SUMIFS(給与表!$P$13:$P$52,給与表!$B$13:$B$52,BF$2-$E155)+給与表!$J$10*(BF$2-給与表!$T$4+1),IF($I155=給与表!$K$12,SUMIFS(給与表!$Q$13:$Q$52,給与表!$B$13:$B$52,BF$2-$E155)+給与表!$K$10*(BF$2-給与表!$T$4+1),IF($I155=給与表!$L$12,SUMIFS(給与表!$R$13:$R$52,給与表!$B$13:$B$52,BF$2-$E155)+給与表!$L$10*(BF$2-給与表!$T$4+1),(SUMIFS(給与表!$S$13:$S$52,給与表!$B$13:$B$52,BF$2-$E155)+給与表!$M$10*(BF$2-給与表!$T$4+1))*BG155))),IF($I155=給与表!$J$12,AZ155+給与表!$J$10*(BF$2-給与表!$T$4+1),IF($I155=給与表!$K$12,AZ155+給与表!$K$10*(BF$2-給与表!$T$4+1),IF($I155=給与表!$L$12,AZ155+給与表!$L$10*(BF$2-給与表!$T$4+1),(AZ155/BA155+給与表!$M$10)*BG155)))))))))</f>
        <v/>
      </c>
      <c r="BG155" s="393"/>
      <c r="BH155" s="434"/>
      <c r="BI155" s="434"/>
      <c r="BJ155" s="434"/>
      <c r="BK155" s="228" t="str">
        <f t="shared" si="58"/>
        <v/>
      </c>
      <c r="BL155" s="225" t="str">
        <f>IF(給与表!$T$4&gt;BL$2,"",IF($H155&lt;BL$2,"",IF($E155&gt;BL$2,"",IF($E155=BL$2,IF($I155=給与表!$J$12,給与表!$J$13,IF($I155=給与表!$K$12,給与表!$K$13,IF($I155=給与表!$L$12,給与表!$L$13,給与表!$M$13*BM155))),IF($E155&lt;BL$2,IF(BF155="",IF($I155=給与表!$J$12,SUMIFS(給与表!$P$13:$P$52,給与表!$B$13:$B$52,BL$2-$E155)+給与表!$J$10*(BL$2-給与表!$T$4+1),IF($I155=給与表!$K$12,SUMIFS(給与表!$Q$13:$Q$52,給与表!$B$13:$B$52,BL$2-$E155)+給与表!$K$10*(BL$2-給与表!$T$4+1),IF($I155=給与表!$L$12,SUMIFS(給与表!$R$13:$R$52,給与表!$B$13:$B$52,BL$2-$E155)+給与表!$L$10*(BL$2-給与表!$T$4+1),(SUMIFS(給与表!$S$13:$S$52,給与表!$B$13:$B$52,BL$2-$E155)+給与表!$M$10*(BL$2-給与表!$T$4+1))*BM155))),IF($I155=給与表!$J$12,BF155+給与表!$J$10*(BL$2-給与表!$T$4+1),IF($I155=給与表!$K$12,BF155+給与表!$K$10*(BL$2-給与表!$T$4+1),IF($I155=給与表!$L$12,BF155+給与表!$L$10*(BL$2-給与表!$T$4+1),(BF155/BG155+給与表!$M$10)*BM155)))))))))</f>
        <v/>
      </c>
      <c r="BM155" s="393"/>
      <c r="BN155" s="434"/>
      <c r="BO155" s="434"/>
      <c r="BP155" s="434"/>
      <c r="BQ155" s="228" t="str">
        <f t="shared" si="59"/>
        <v/>
      </c>
    </row>
    <row r="156" spans="1:69" ht="36.75" customHeight="1" thickBot="1">
      <c r="A156" s="694" t="s">
        <v>216</v>
      </c>
      <c r="B156" s="695"/>
      <c r="C156" s="695"/>
      <c r="D156" s="695"/>
      <c r="E156" s="695"/>
      <c r="F156" s="695"/>
      <c r="G156" s="695"/>
      <c r="H156" s="695"/>
      <c r="I156" s="696"/>
      <c r="J156" s="691">
        <f>SUM(O6:O155)</f>
        <v>0</v>
      </c>
      <c r="K156" s="692"/>
      <c r="L156" s="692"/>
      <c r="M156" s="692"/>
      <c r="N156" s="692"/>
      <c r="O156" s="693"/>
      <c r="P156" s="691">
        <f>SUM(U6:U155)</f>
        <v>0</v>
      </c>
      <c r="Q156" s="692"/>
      <c r="R156" s="692"/>
      <c r="S156" s="692"/>
      <c r="T156" s="692"/>
      <c r="U156" s="693"/>
      <c r="V156" s="691">
        <f>SUM(AA6:AA155)</f>
        <v>0</v>
      </c>
      <c r="W156" s="692"/>
      <c r="X156" s="692"/>
      <c r="Y156" s="692"/>
      <c r="Z156" s="692"/>
      <c r="AA156" s="693"/>
      <c r="AB156" s="691">
        <f>SUM(AG6:AG155)</f>
        <v>0</v>
      </c>
      <c r="AC156" s="692"/>
      <c r="AD156" s="692"/>
      <c r="AE156" s="692"/>
      <c r="AF156" s="692"/>
      <c r="AG156" s="693"/>
      <c r="AH156" s="691">
        <f>SUM(AM6:AM155)</f>
        <v>0</v>
      </c>
      <c r="AI156" s="692"/>
      <c r="AJ156" s="692"/>
      <c r="AK156" s="692"/>
      <c r="AL156" s="692"/>
      <c r="AM156" s="693"/>
      <c r="AN156" s="691">
        <f>SUM(AS6:AS155)</f>
        <v>0</v>
      </c>
      <c r="AO156" s="692"/>
      <c r="AP156" s="692"/>
      <c r="AQ156" s="692"/>
      <c r="AR156" s="692"/>
      <c r="AS156" s="693"/>
      <c r="AT156" s="691">
        <f>SUM(AY6:AY155)</f>
        <v>0</v>
      </c>
      <c r="AU156" s="692"/>
      <c r="AV156" s="692"/>
      <c r="AW156" s="692"/>
      <c r="AX156" s="692"/>
      <c r="AY156" s="693"/>
      <c r="AZ156" s="691">
        <f>SUM(BE6:BE155)</f>
        <v>0</v>
      </c>
      <c r="BA156" s="692"/>
      <c r="BB156" s="692"/>
      <c r="BC156" s="692"/>
      <c r="BD156" s="692"/>
      <c r="BE156" s="693"/>
      <c r="BF156" s="691">
        <f>SUM(BK6:BK155)</f>
        <v>0</v>
      </c>
      <c r="BG156" s="692"/>
      <c r="BH156" s="692"/>
      <c r="BI156" s="692"/>
      <c r="BJ156" s="692"/>
      <c r="BK156" s="693"/>
      <c r="BL156" s="691">
        <f>SUM(BQ6:BQ155)</f>
        <v>0</v>
      </c>
      <c r="BM156" s="692"/>
      <c r="BN156" s="692"/>
      <c r="BO156" s="692"/>
      <c r="BP156" s="692"/>
      <c r="BQ156" s="693"/>
    </row>
    <row r="157" spans="1:69" ht="37.5" customHeight="1">
      <c r="A157" s="739">
        <f>シミュ２!D3</f>
        <v>0</v>
      </c>
      <c r="B157" s="742" t="s">
        <v>233</v>
      </c>
      <c r="C157" s="743"/>
      <c r="D157" s="723" t="s">
        <v>217</v>
      </c>
      <c r="E157" s="723"/>
      <c r="F157" s="723"/>
      <c r="G157" s="723"/>
      <c r="H157" s="723"/>
      <c r="I157" s="724"/>
      <c r="J157" s="717"/>
      <c r="K157" s="718"/>
      <c r="L157" s="718"/>
      <c r="M157" s="718"/>
      <c r="N157" s="719"/>
      <c r="O157" s="336">
        <f>シミュ２!E26*0.01</f>
        <v>0.03</v>
      </c>
      <c r="P157" s="717"/>
      <c r="Q157" s="718"/>
      <c r="R157" s="718"/>
      <c r="S157" s="718"/>
      <c r="T157" s="719"/>
      <c r="U157" s="336">
        <f>シミュ２!G26*0.01</f>
        <v>0.04</v>
      </c>
      <c r="V157" s="717"/>
      <c r="W157" s="718"/>
      <c r="X157" s="718"/>
      <c r="Y157" s="718"/>
      <c r="Z157" s="719"/>
      <c r="AA157" s="336">
        <f>シミュ２!I26*0.01</f>
        <v>0.06</v>
      </c>
      <c r="AB157" s="717"/>
      <c r="AC157" s="718"/>
      <c r="AD157" s="718"/>
      <c r="AE157" s="718"/>
      <c r="AF157" s="719"/>
      <c r="AG157" s="336">
        <f>シミュ２!K26*0.01</f>
        <v>0.06</v>
      </c>
      <c r="AH157" s="717"/>
      <c r="AI157" s="718"/>
      <c r="AJ157" s="718"/>
      <c r="AK157" s="718"/>
      <c r="AL157" s="719"/>
      <c r="AM157" s="336">
        <f>シミュ２!M26*0.01</f>
        <v>0.06</v>
      </c>
      <c r="AN157" s="717"/>
      <c r="AO157" s="718"/>
      <c r="AP157" s="718"/>
      <c r="AQ157" s="718"/>
      <c r="AR157" s="719"/>
      <c r="AS157" s="336">
        <f>シミュ２!O26*0.01</f>
        <v>0.06</v>
      </c>
      <c r="AT157" s="717"/>
      <c r="AU157" s="718"/>
      <c r="AV157" s="718"/>
      <c r="AW157" s="718"/>
      <c r="AX157" s="719"/>
      <c r="AY157" s="336">
        <f>シミュ２!Q26*0.01</f>
        <v>0.06</v>
      </c>
      <c r="AZ157" s="717"/>
      <c r="BA157" s="718"/>
      <c r="BB157" s="718"/>
      <c r="BC157" s="718"/>
      <c r="BD157" s="719"/>
      <c r="BE157" s="336">
        <f>シミュ２!S26*0.01</f>
        <v>0.06</v>
      </c>
      <c r="BF157" s="717"/>
      <c r="BG157" s="718"/>
      <c r="BH157" s="718"/>
      <c r="BI157" s="718"/>
      <c r="BJ157" s="719"/>
      <c r="BK157" s="336">
        <f>シミュ２!U26*0.01</f>
        <v>0.06</v>
      </c>
      <c r="BL157" s="717"/>
      <c r="BM157" s="718"/>
      <c r="BN157" s="718"/>
      <c r="BO157" s="718"/>
      <c r="BP157" s="719"/>
      <c r="BQ157" s="336">
        <f>シミュ２!W26*0.01</f>
        <v>0.06</v>
      </c>
    </row>
    <row r="158" spans="1:69" ht="37.5" customHeight="1">
      <c r="A158" s="740"/>
      <c r="B158" s="744"/>
      <c r="C158" s="745"/>
      <c r="D158" s="679" t="s">
        <v>215</v>
      </c>
      <c r="E158" s="680"/>
      <c r="F158" s="681"/>
      <c r="G158" s="700" t="s">
        <v>218</v>
      </c>
      <c r="H158" s="701"/>
      <c r="I158" s="702"/>
      <c r="J158" s="720">
        <f>ROUND(J157/O157*O158,-3)</f>
        <v>0</v>
      </c>
      <c r="K158" s="721"/>
      <c r="L158" s="721"/>
      <c r="M158" s="721"/>
      <c r="N158" s="722"/>
      <c r="O158" s="250">
        <f>IF(J1&amp;N1="平成27",0.019,IF(J1&amp;N1="平成28",0.013,IF(J1&amp;N1="平成29",0.011,IF(J1&amp;N1="平成30",0.008,IF(J1&amp;N1="平成31",0.01,IF(J1&amp;N1="令和2",-0.003,IF(J1&amp;N1="令和3",0,IF(J1&amp;N1="令和4",0.012,IF(J1&amp;N1="令和5",0.052,IF(J1&amp;N1="令和6",0.107,"？"))))))))))</f>
        <v>1.9E-2</v>
      </c>
      <c r="P158" s="720">
        <f>ROUND(P157/U157*U158,-3)</f>
        <v>0</v>
      </c>
      <c r="Q158" s="721"/>
      <c r="R158" s="721"/>
      <c r="S158" s="721"/>
      <c r="T158" s="722"/>
      <c r="U158" s="250">
        <f>IF(P1&amp;T1="平成27",0.019,IF(P1&amp;T1="平成28",0.013,IF(P1&amp;T1="平成29",0.011,IF(P1&amp;T1="平成30",0.008,IF(P1&amp;T1="平成31",0.01,IF(P1&amp;T1="令和2",-0.003,IF(P1&amp;T1="令和3",0,IF(P1&amp;T1="令和4",0.012,IF(P1&amp;T1="令和5",0.052,IF(P1&amp;T1="令和6",0.107,"？"))))))))))</f>
        <v>1.2999999999999999E-2</v>
      </c>
      <c r="V158" s="720">
        <f>ROUND(V157/AA157*AA158,-3)</f>
        <v>0</v>
      </c>
      <c r="W158" s="721"/>
      <c r="X158" s="721"/>
      <c r="Y158" s="721"/>
      <c r="Z158" s="722"/>
      <c r="AA158" s="250">
        <f>IF(V1&amp;Z1="平成27",0.019,IF(V1&amp;Z1="平成28",0.013,IF(V1&amp;Z1="平成29",0.011,IF(V1&amp;Z1="平成30",0.008,IF(V1&amp;Z1="平成31",0.01,IF(V1&amp;Z1="令和2",-0.003,IF(V1&amp;Z1="令和3",0,IF(V1&amp;Z1="令和4",0.012,IF(V1&amp;Z1="令和5",0.052,IF(V1&amp;Z1="令和6",0.107,"？"))))))))))</f>
        <v>1.0999999999999999E-2</v>
      </c>
      <c r="AB158" s="720">
        <f>ROUND(AB157/AG157*AG158,-3)</f>
        <v>0</v>
      </c>
      <c r="AC158" s="721"/>
      <c r="AD158" s="721"/>
      <c r="AE158" s="721"/>
      <c r="AF158" s="722"/>
      <c r="AG158" s="250">
        <f>IF(AB1&amp;AF1="平成27",0.019,IF(AB1&amp;AF1="平成28",0.013,IF(AB1&amp;AF1="平成29",0.011,IF(AB1&amp;AF1="平成30",0.008,IF(AB1&amp;AF1="平成31",0.01,IF(AB1&amp;AF1="令和2",-0.003,IF(AB1&amp;AF1="令和3",0,IF(AB1&amp;AF1="令和4",0.012,IF(AB1&amp;AF1="令和5",0.052,IF(AB1&amp;AF1="令和6",0.107,"？"))))))))))</f>
        <v>8.0000000000000002E-3</v>
      </c>
      <c r="AH158" s="720">
        <f>ROUND(AH157/AM157*AM158,-3)</f>
        <v>0</v>
      </c>
      <c r="AI158" s="721"/>
      <c r="AJ158" s="721"/>
      <c r="AK158" s="721"/>
      <c r="AL158" s="722"/>
      <c r="AM158" s="250">
        <f>IF(AH1&amp;AL1="平成27",0.019,IF(AH1&amp;AL1="平成28",0.013,IF(AH1&amp;AL1="平成29",0.011,IF(AH1&amp;AL1="平成30",0.008,IF(AH1&amp;AL1="平成31",0.01,IF(AH1&amp;AL1="令和2",-0.003,IF(AH1&amp;AL1="令和3",0,IF(AH1&amp;AL1="令和4",0.012,IF(AH1&amp;AL1="令和5",0.052,IF(AH1&amp;AL1="令和6",0.107,"？"))))))))))</f>
        <v>0.01</v>
      </c>
      <c r="AN158" s="720">
        <f>ROUND(AN157/AS157*AS158,-3)</f>
        <v>0</v>
      </c>
      <c r="AO158" s="721"/>
      <c r="AP158" s="721"/>
      <c r="AQ158" s="721"/>
      <c r="AR158" s="722"/>
      <c r="AS158" s="250">
        <f>IF(AN1&amp;AR1="平成27",0.019,IF(AN1&amp;AR1="平成28",0.013,IF(AN1&amp;AR1="平成29",0.011,IF(AN1&amp;AR1="平成30",0.008,IF(AN1&amp;AR1="平成31",0.01,IF(AN1&amp;AR1="令和2",-0.003,IF(AN1&amp;AR1="令和3",0,IF(AN1&amp;AR1="令和4",0.012,IF(AN1&amp;AR1="令和5",0.052,IF(AN1&amp;AR1="令和6",0.107,"？"))))))))))</f>
        <v>-3.0000000000000001E-3</v>
      </c>
      <c r="AT158" s="720">
        <f>ROUND(AT157/AY157*AY158,-3)</f>
        <v>0</v>
      </c>
      <c r="AU158" s="721"/>
      <c r="AV158" s="721"/>
      <c r="AW158" s="721"/>
      <c r="AX158" s="722"/>
      <c r="AY158" s="250">
        <f>IF(AT1&amp;AX1="平成27",0.019,IF(AT1&amp;AX1="平成28",0.013,IF(AT1&amp;AX1="平成29",0.011,IF(AT1&amp;AX1="平成30",0.008,IF(AT1&amp;AX1="平成31",0.01,IF(AT1&amp;AX1="令和2",-0.003,IF(AT1&amp;AX1="令和3",0,IF(AT1&amp;AX1="令和4",0.012,IF(AT1&amp;AX1="令和5",0.052,IF(AT1&amp;AX1="令和6",0.107,"？"))))))))))</f>
        <v>0</v>
      </c>
      <c r="AZ158" s="720">
        <f>ROUND(AZ157/BE157*BE158,-3)</f>
        <v>0</v>
      </c>
      <c r="BA158" s="721"/>
      <c r="BB158" s="721"/>
      <c r="BC158" s="721"/>
      <c r="BD158" s="722"/>
      <c r="BE158" s="250">
        <f>IF(AZ1&amp;BD1="平成27",0.019,IF(AZ1&amp;BD1="平成28",0.013,IF(AZ1&amp;BD1="平成29",0.011,IF(AZ1&amp;BD1="平成30",0.008,IF(AZ1&amp;BD1="平成31",0.01,IF(AZ1&amp;BD1="令和2",-0.003,IF(AZ1&amp;BD1="令和3",0,IF(AZ1&amp;BD1="令和4",0.012,IF(AZ1&amp;BD1="令和5",0.052,IF(AZ1&amp;BD1="令和6",0.107,"？"))))))))))</f>
        <v>1.2E-2</v>
      </c>
      <c r="BF158" s="720">
        <f>ROUND(BF157/BK157*BK158,-3)</f>
        <v>0</v>
      </c>
      <c r="BG158" s="721"/>
      <c r="BH158" s="721"/>
      <c r="BI158" s="721"/>
      <c r="BJ158" s="722"/>
      <c r="BK158" s="250">
        <f>IF(BF1&amp;BJ1="平成27",0.019,IF(BF1&amp;BJ1="平成28",0.013,IF(BF1&amp;BJ1="平成29",0.011,IF(BF1&amp;BJ1="平成30",0.008,IF(BF1&amp;BJ1="平成31",0.01,IF(BF1&amp;BJ1="令和2",-0.003,IF(BF1&amp;BJ1="令和3",0,IF(BF1&amp;BJ1="令和4",0.012,IF(BF1&amp;BJ1="令和5",0.052,IF(BF1&amp;BJ1="令和6",0.107,"？"))))))))))</f>
        <v>5.1999999999999998E-2</v>
      </c>
      <c r="BL158" s="720">
        <f>ROUND(BL157/BQ157*BQ158,-3)</f>
        <v>0</v>
      </c>
      <c r="BM158" s="721"/>
      <c r="BN158" s="721"/>
      <c r="BO158" s="721"/>
      <c r="BP158" s="722"/>
      <c r="BQ158" s="250">
        <f>IF(BL1&amp;BP1="平成27",0.019,IF(BL1&amp;BP1="平成28",0.013,IF(BL1&amp;BP1="平成29",0.011,IF(BL1&amp;BP1="平成30",0.008,IF(BL1&amp;BP1="平成31",0.01,IF(BL1&amp;BP1="令和2",-0.003,IF(BL1&amp;BP1="令和3",0,IF(BL1&amp;BP1="令和4",0.012,IF(BL1&amp;BP1="令和5",0.052,IF(BL1&amp;BP1="令和6",0.107,"？"))))))))))</f>
        <v>0.107</v>
      </c>
    </row>
    <row r="159" spans="1:69" ht="37.5" hidden="1" customHeight="1">
      <c r="A159" s="740"/>
      <c r="B159" s="744"/>
      <c r="C159" s="745"/>
      <c r="D159" s="682"/>
      <c r="E159" s="683"/>
      <c r="F159" s="684"/>
      <c r="G159" s="229"/>
      <c r="H159" s="230"/>
      <c r="I159" s="230" t="s">
        <v>220</v>
      </c>
      <c r="J159" s="668">
        <f>ROUND($J158*シミュ２!E44,0)</f>
        <v>0</v>
      </c>
      <c r="K159" s="669"/>
      <c r="L159" s="670"/>
      <c r="M159" s="231"/>
      <c r="N159" s="231"/>
      <c r="O159" s="232"/>
      <c r="P159" s="668">
        <f>ROUND($J158*シミュ２!G44,0)</f>
        <v>0</v>
      </c>
      <c r="Q159" s="669"/>
      <c r="R159" s="670"/>
      <c r="S159" s="231"/>
      <c r="T159" s="231"/>
      <c r="U159" s="232"/>
      <c r="V159" s="669">
        <f>ROUND($J158*シミュ２!I44,0)</f>
        <v>0</v>
      </c>
      <c r="W159" s="669"/>
      <c r="X159" s="670"/>
      <c r="Y159" s="231"/>
      <c r="Z159" s="231"/>
      <c r="AA159" s="233"/>
      <c r="AB159" s="668">
        <f>ROUND($J158*シミュ２!K44,0)</f>
        <v>0</v>
      </c>
      <c r="AC159" s="669"/>
      <c r="AD159" s="670"/>
      <c r="AE159" s="231"/>
      <c r="AF159" s="234"/>
      <c r="AG159" s="235"/>
      <c r="AH159" s="669">
        <f>ROUND($J158*シミュ２!M44,0)</f>
        <v>0</v>
      </c>
      <c r="AI159" s="669"/>
      <c r="AJ159" s="670"/>
      <c r="AK159" s="231"/>
      <c r="AL159" s="231"/>
      <c r="AM159" s="233"/>
      <c r="AN159" s="668">
        <f>ROUND($J158*シミュ２!Q44,0)</f>
        <v>0</v>
      </c>
      <c r="AO159" s="669"/>
      <c r="AP159" s="670"/>
      <c r="AQ159" s="231"/>
      <c r="AR159" s="231"/>
      <c r="AS159" s="232"/>
      <c r="AT159" s="669">
        <f>ROUND($J158*シミュ２!S44,0)</f>
        <v>0</v>
      </c>
      <c r="AU159" s="669"/>
      <c r="AV159" s="670"/>
      <c r="AW159" s="231"/>
      <c r="AX159" s="231"/>
      <c r="AY159" s="233"/>
      <c r="AZ159" s="668">
        <f>ROUND($J158*シミュ２!U44,0)</f>
        <v>0</v>
      </c>
      <c r="BA159" s="669"/>
      <c r="BB159" s="670"/>
      <c r="BC159" s="234"/>
      <c r="BD159" s="234"/>
      <c r="BE159" s="235"/>
      <c r="BF159" s="669">
        <f>ROUND($J158*シミュ２!W44,0)</f>
        <v>0</v>
      </c>
      <c r="BG159" s="669"/>
      <c r="BH159" s="670"/>
      <c r="BI159" s="234"/>
      <c r="BJ159" s="234"/>
      <c r="BK159" s="236"/>
      <c r="BL159" s="668">
        <f>ROUND($J158*シミュ２!Y44,0)</f>
        <v>0</v>
      </c>
      <c r="BM159" s="669"/>
      <c r="BN159" s="670"/>
      <c r="BO159" s="234"/>
      <c r="BP159" s="234"/>
      <c r="BQ159" s="235"/>
    </row>
    <row r="160" spans="1:69" ht="37.5" hidden="1" customHeight="1">
      <c r="A160" s="740"/>
      <c r="B160" s="744"/>
      <c r="C160" s="745"/>
      <c r="D160" s="682"/>
      <c r="E160" s="683"/>
      <c r="F160" s="684"/>
      <c r="G160" s="229"/>
      <c r="H160" s="230"/>
      <c r="I160" s="230" t="s">
        <v>60</v>
      </c>
      <c r="J160" s="811"/>
      <c r="K160" s="812"/>
      <c r="L160" s="813"/>
      <c r="M160" s="814"/>
      <c r="N160" s="814"/>
      <c r="O160" s="815"/>
      <c r="P160" s="668">
        <f>ROUND($P158*シミュ２!G45,0)</f>
        <v>0</v>
      </c>
      <c r="Q160" s="669"/>
      <c r="R160" s="670"/>
      <c r="S160" s="231"/>
      <c r="T160" s="231"/>
      <c r="U160" s="232"/>
      <c r="V160" s="669">
        <f>ROUND($P160*シミュ２!I45,0)</f>
        <v>0</v>
      </c>
      <c r="W160" s="669"/>
      <c r="X160" s="670"/>
      <c r="Y160" s="231"/>
      <c r="Z160" s="231"/>
      <c r="AA160" s="233"/>
      <c r="AB160" s="668">
        <f>ROUND($P160*シミュ２!K45,0)</f>
        <v>0</v>
      </c>
      <c r="AC160" s="669"/>
      <c r="AD160" s="670"/>
      <c r="AE160" s="231"/>
      <c r="AF160" s="234"/>
      <c r="AG160" s="235"/>
      <c r="AH160" s="669">
        <f>ROUND($P160*シミュ２!M45,0)</f>
        <v>0</v>
      </c>
      <c r="AI160" s="669"/>
      <c r="AJ160" s="670"/>
      <c r="AK160" s="231"/>
      <c r="AL160" s="231"/>
      <c r="AM160" s="233"/>
      <c r="AN160" s="668">
        <f>ROUND($P160*シミュ２!Q45,0)</f>
        <v>0</v>
      </c>
      <c r="AO160" s="669"/>
      <c r="AP160" s="670"/>
      <c r="AQ160" s="231"/>
      <c r="AR160" s="231"/>
      <c r="AS160" s="232"/>
      <c r="AT160" s="669">
        <f>ROUND($P160*シミュ２!S45,0)</f>
        <v>0</v>
      </c>
      <c r="AU160" s="669"/>
      <c r="AV160" s="670"/>
      <c r="AW160" s="231"/>
      <c r="AX160" s="231"/>
      <c r="AY160" s="233"/>
      <c r="AZ160" s="668">
        <f>ROUND($P160*シミュ２!U45,0)</f>
        <v>0</v>
      </c>
      <c r="BA160" s="669"/>
      <c r="BB160" s="670"/>
      <c r="BC160" s="234"/>
      <c r="BD160" s="234"/>
      <c r="BE160" s="235"/>
      <c r="BF160" s="669">
        <f>ROUND($P160*シミュ２!W45,0)</f>
        <v>0</v>
      </c>
      <c r="BG160" s="669"/>
      <c r="BH160" s="670"/>
      <c r="BI160" s="234"/>
      <c r="BJ160" s="234"/>
      <c r="BK160" s="236"/>
      <c r="BL160" s="668">
        <f>ROUND($P160*シミュ２!Y45,0)</f>
        <v>0</v>
      </c>
      <c r="BM160" s="669"/>
      <c r="BN160" s="670"/>
      <c r="BO160" s="240"/>
      <c r="BP160" s="240"/>
      <c r="BQ160" s="241"/>
    </row>
    <row r="161" spans="1:69" ht="37.5" hidden="1" customHeight="1">
      <c r="A161" s="740"/>
      <c r="B161" s="744"/>
      <c r="C161" s="745"/>
      <c r="D161" s="682"/>
      <c r="E161" s="683"/>
      <c r="F161" s="684"/>
      <c r="G161" s="229"/>
      <c r="H161" s="230"/>
      <c r="I161" s="230" t="s">
        <v>61</v>
      </c>
      <c r="J161" s="816"/>
      <c r="K161" s="817"/>
      <c r="L161" s="818"/>
      <c r="M161" s="819"/>
      <c r="N161" s="819"/>
      <c r="O161" s="820"/>
      <c r="P161" s="816"/>
      <c r="Q161" s="817"/>
      <c r="R161" s="818"/>
      <c r="S161" s="819"/>
      <c r="T161" s="819"/>
      <c r="U161" s="820"/>
      <c r="V161" s="657">
        <f>ROUND($V158*シミュ２!I46,0)</f>
        <v>0</v>
      </c>
      <c r="W161" s="657"/>
      <c r="X161" s="658"/>
      <c r="Y161" s="237"/>
      <c r="Z161" s="237"/>
      <c r="AA161" s="239"/>
      <c r="AB161" s="667">
        <f>ROUND($V158*シミュ２!K46,0)</f>
        <v>0</v>
      </c>
      <c r="AC161" s="657"/>
      <c r="AD161" s="658"/>
      <c r="AE161" s="237"/>
      <c r="AF161" s="240"/>
      <c r="AG161" s="241"/>
      <c r="AH161" s="657">
        <f>ROUND($V158*シミュ２!M46,0)</f>
        <v>0</v>
      </c>
      <c r="AI161" s="657"/>
      <c r="AJ161" s="658"/>
      <c r="AK161" s="237"/>
      <c r="AL161" s="237"/>
      <c r="AM161" s="239"/>
      <c r="AN161" s="667">
        <f>ROUND($V158*シミュ２!Q46,0)</f>
        <v>0</v>
      </c>
      <c r="AO161" s="657"/>
      <c r="AP161" s="658"/>
      <c r="AQ161" s="237"/>
      <c r="AR161" s="237"/>
      <c r="AS161" s="238"/>
      <c r="AT161" s="657">
        <f>ROUND($V158*シミュ２!S46,0)</f>
        <v>0</v>
      </c>
      <c r="AU161" s="657"/>
      <c r="AV161" s="658"/>
      <c r="AW161" s="237"/>
      <c r="AX161" s="237"/>
      <c r="AY161" s="239"/>
      <c r="AZ161" s="667">
        <f>ROUND($V158*シミュ２!U46,0)</f>
        <v>0</v>
      </c>
      <c r="BA161" s="657"/>
      <c r="BB161" s="658"/>
      <c r="BC161" s="240"/>
      <c r="BD161" s="240"/>
      <c r="BE161" s="241"/>
      <c r="BF161" s="657">
        <f>ROUND($V158*シミュ２!W46,0)</f>
        <v>0</v>
      </c>
      <c r="BG161" s="657"/>
      <c r="BH161" s="658"/>
      <c r="BI161" s="240"/>
      <c r="BJ161" s="240"/>
      <c r="BK161" s="242"/>
      <c r="BL161" s="668">
        <f>ROUND($V158*シミュ２!Y46,0)</f>
        <v>0</v>
      </c>
      <c r="BM161" s="669"/>
      <c r="BN161" s="670"/>
      <c r="BO161" s="240"/>
      <c r="BP161" s="240"/>
      <c r="BQ161" s="241"/>
    </row>
    <row r="162" spans="1:69" ht="37.5" hidden="1" customHeight="1">
      <c r="A162" s="740"/>
      <c r="B162" s="744"/>
      <c r="C162" s="745"/>
      <c r="D162" s="682"/>
      <c r="E162" s="683"/>
      <c r="F162" s="684"/>
      <c r="G162" s="229"/>
      <c r="H162" s="230"/>
      <c r="I162" s="230" t="s">
        <v>62</v>
      </c>
      <c r="J162" s="816"/>
      <c r="K162" s="817"/>
      <c r="L162" s="818"/>
      <c r="M162" s="819"/>
      <c r="N162" s="819"/>
      <c r="O162" s="820"/>
      <c r="P162" s="816"/>
      <c r="Q162" s="817"/>
      <c r="R162" s="818"/>
      <c r="S162" s="819"/>
      <c r="T162" s="819"/>
      <c r="U162" s="820"/>
      <c r="V162" s="817"/>
      <c r="W162" s="817"/>
      <c r="X162" s="818"/>
      <c r="Y162" s="819"/>
      <c r="Z162" s="819"/>
      <c r="AA162" s="821"/>
      <c r="AB162" s="667">
        <f>ROUND($AB158*シミュ２!K47,0)</f>
        <v>0</v>
      </c>
      <c r="AC162" s="657"/>
      <c r="AD162" s="658"/>
      <c r="AE162" s="237"/>
      <c r="AF162" s="240"/>
      <c r="AG162" s="241"/>
      <c r="AH162" s="657">
        <f>ROUND($AB158*シミュ２!M47,0)</f>
        <v>0</v>
      </c>
      <c r="AI162" s="657"/>
      <c r="AJ162" s="658"/>
      <c r="AK162" s="237"/>
      <c r="AL162" s="237"/>
      <c r="AM162" s="239"/>
      <c r="AN162" s="667">
        <f>ROUND($AB158*シミュ２!Q47,0)</f>
        <v>0</v>
      </c>
      <c r="AO162" s="657"/>
      <c r="AP162" s="658"/>
      <c r="AQ162" s="237"/>
      <c r="AR162" s="237"/>
      <c r="AS162" s="238"/>
      <c r="AT162" s="657">
        <f>ROUND($AB158*シミュ２!S47,0)</f>
        <v>0</v>
      </c>
      <c r="AU162" s="657"/>
      <c r="AV162" s="658"/>
      <c r="AW162" s="237"/>
      <c r="AX162" s="237"/>
      <c r="AY162" s="239"/>
      <c r="AZ162" s="667">
        <f>ROUND($AB158*シミュ２!U47,0)</f>
        <v>0</v>
      </c>
      <c r="BA162" s="657"/>
      <c r="BB162" s="658"/>
      <c r="BC162" s="240"/>
      <c r="BD162" s="240"/>
      <c r="BE162" s="241"/>
      <c r="BF162" s="657">
        <f>ROUND($AB158*シミュ２!W47,0)</f>
        <v>0</v>
      </c>
      <c r="BG162" s="657"/>
      <c r="BH162" s="658"/>
      <c r="BI162" s="240"/>
      <c r="BJ162" s="240"/>
      <c r="BK162" s="242"/>
      <c r="BL162" s="668">
        <f>ROUND($AB158*シミュ２!Y47,0)</f>
        <v>0</v>
      </c>
      <c r="BM162" s="669"/>
      <c r="BN162" s="670"/>
      <c r="BO162" s="240"/>
      <c r="BP162" s="240"/>
      <c r="BQ162" s="241"/>
    </row>
    <row r="163" spans="1:69" ht="37.5" hidden="1" customHeight="1">
      <c r="A163" s="740"/>
      <c r="B163" s="744"/>
      <c r="C163" s="745"/>
      <c r="D163" s="682"/>
      <c r="E163" s="683"/>
      <c r="F163" s="684"/>
      <c r="G163" s="229"/>
      <c r="H163" s="230"/>
      <c r="I163" s="230" t="s">
        <v>63</v>
      </c>
      <c r="J163" s="816"/>
      <c r="K163" s="817"/>
      <c r="L163" s="818"/>
      <c r="M163" s="819"/>
      <c r="N163" s="819"/>
      <c r="O163" s="820"/>
      <c r="P163" s="816"/>
      <c r="Q163" s="817"/>
      <c r="R163" s="818"/>
      <c r="S163" s="819"/>
      <c r="T163" s="819"/>
      <c r="U163" s="820"/>
      <c r="V163" s="817"/>
      <c r="W163" s="817"/>
      <c r="X163" s="818"/>
      <c r="Y163" s="819"/>
      <c r="Z163" s="819"/>
      <c r="AA163" s="821"/>
      <c r="AB163" s="816"/>
      <c r="AC163" s="817"/>
      <c r="AD163" s="818"/>
      <c r="AE163" s="819"/>
      <c r="AF163" s="822"/>
      <c r="AG163" s="823"/>
      <c r="AH163" s="657">
        <f>ROUND($AH158*シミュ２!M48,0)</f>
        <v>0</v>
      </c>
      <c r="AI163" s="657"/>
      <c r="AJ163" s="658"/>
      <c r="AK163" s="237"/>
      <c r="AL163" s="237"/>
      <c r="AM163" s="239"/>
      <c r="AN163" s="667">
        <f>ROUND($AH158*シミュ２!Q48,0)</f>
        <v>0</v>
      </c>
      <c r="AO163" s="657"/>
      <c r="AP163" s="658"/>
      <c r="AQ163" s="237"/>
      <c r="AR163" s="237"/>
      <c r="AS163" s="238"/>
      <c r="AT163" s="657">
        <f>ROUND($AH158*シミュ２!S48,0)</f>
        <v>0</v>
      </c>
      <c r="AU163" s="657"/>
      <c r="AV163" s="658"/>
      <c r="AW163" s="237"/>
      <c r="AX163" s="237"/>
      <c r="AY163" s="239"/>
      <c r="AZ163" s="667">
        <f>ROUND($AH158*シミュ２!U48,0)</f>
        <v>0</v>
      </c>
      <c r="BA163" s="657"/>
      <c r="BB163" s="658"/>
      <c r="BC163" s="240"/>
      <c r="BD163" s="240"/>
      <c r="BE163" s="241"/>
      <c r="BF163" s="657">
        <f>ROUND($AH158*シミュ２!W48,0)</f>
        <v>0</v>
      </c>
      <c r="BG163" s="657"/>
      <c r="BH163" s="658"/>
      <c r="BI163" s="240"/>
      <c r="BJ163" s="240"/>
      <c r="BK163" s="242"/>
      <c r="BL163" s="668">
        <f>ROUND($AH158*シミュ２!Y48,0)</f>
        <v>0</v>
      </c>
      <c r="BM163" s="669"/>
      <c r="BN163" s="670"/>
      <c r="BO163" s="240"/>
      <c r="BP163" s="240"/>
      <c r="BQ163" s="241"/>
    </row>
    <row r="164" spans="1:69" ht="37.5" hidden="1" customHeight="1">
      <c r="A164" s="740"/>
      <c r="B164" s="744"/>
      <c r="C164" s="745"/>
      <c r="D164" s="682"/>
      <c r="E164" s="683"/>
      <c r="F164" s="684"/>
      <c r="G164" s="229"/>
      <c r="H164" s="230"/>
      <c r="I164" s="230" t="s">
        <v>221</v>
      </c>
      <c r="J164" s="816"/>
      <c r="K164" s="817"/>
      <c r="L164" s="818"/>
      <c r="M164" s="819"/>
      <c r="N164" s="819"/>
      <c r="O164" s="820"/>
      <c r="P164" s="816"/>
      <c r="Q164" s="817"/>
      <c r="R164" s="818"/>
      <c r="S164" s="819"/>
      <c r="T164" s="819"/>
      <c r="U164" s="820"/>
      <c r="V164" s="817"/>
      <c r="W164" s="817"/>
      <c r="X164" s="818"/>
      <c r="Y164" s="819"/>
      <c r="Z164" s="819"/>
      <c r="AA164" s="821"/>
      <c r="AB164" s="816"/>
      <c r="AC164" s="817"/>
      <c r="AD164" s="818"/>
      <c r="AE164" s="819"/>
      <c r="AF164" s="822"/>
      <c r="AG164" s="823"/>
      <c r="AH164" s="817"/>
      <c r="AI164" s="817"/>
      <c r="AJ164" s="818"/>
      <c r="AK164" s="819"/>
      <c r="AL164" s="819"/>
      <c r="AM164" s="821"/>
      <c r="AN164" s="667">
        <f>ROUND($AN158*シミュ２!Q49,0)</f>
        <v>0</v>
      </c>
      <c r="AO164" s="657"/>
      <c r="AP164" s="658"/>
      <c r="AQ164" s="237"/>
      <c r="AR164" s="237"/>
      <c r="AS164" s="238"/>
      <c r="AT164" s="657">
        <f>ROUND($AN158*シミュ２!S49,0)</f>
        <v>0</v>
      </c>
      <c r="AU164" s="657"/>
      <c r="AV164" s="658"/>
      <c r="AW164" s="237"/>
      <c r="AX164" s="237"/>
      <c r="AY164" s="239"/>
      <c r="AZ164" s="667">
        <f>ROUND($AN158*シミュ２!U49,0)</f>
        <v>0</v>
      </c>
      <c r="BA164" s="657"/>
      <c r="BB164" s="658"/>
      <c r="BC164" s="240"/>
      <c r="BD164" s="240"/>
      <c r="BE164" s="241"/>
      <c r="BF164" s="657">
        <f>ROUND($AN158*シミュ２!W49,0)</f>
        <v>0</v>
      </c>
      <c r="BG164" s="657"/>
      <c r="BH164" s="658"/>
      <c r="BI164" s="240"/>
      <c r="BJ164" s="240"/>
      <c r="BK164" s="242"/>
      <c r="BL164" s="668">
        <f>ROUND($AN158*シミュ２!Y49,0)</f>
        <v>0</v>
      </c>
      <c r="BM164" s="669"/>
      <c r="BN164" s="670"/>
      <c r="BO164" s="240"/>
      <c r="BP164" s="240"/>
      <c r="BQ164" s="241"/>
    </row>
    <row r="165" spans="1:69" ht="37.5" hidden="1" customHeight="1">
      <c r="A165" s="740"/>
      <c r="B165" s="744"/>
      <c r="C165" s="745"/>
      <c r="D165" s="682"/>
      <c r="E165" s="683"/>
      <c r="F165" s="684"/>
      <c r="G165" s="229"/>
      <c r="H165" s="230"/>
      <c r="I165" s="230" t="s">
        <v>66</v>
      </c>
      <c r="J165" s="816"/>
      <c r="K165" s="817"/>
      <c r="L165" s="818"/>
      <c r="M165" s="819"/>
      <c r="N165" s="819"/>
      <c r="O165" s="820"/>
      <c r="P165" s="816"/>
      <c r="Q165" s="817"/>
      <c r="R165" s="818"/>
      <c r="S165" s="819"/>
      <c r="T165" s="819"/>
      <c r="U165" s="820"/>
      <c r="V165" s="817"/>
      <c r="W165" s="817"/>
      <c r="X165" s="818"/>
      <c r="Y165" s="819"/>
      <c r="Z165" s="819"/>
      <c r="AA165" s="821"/>
      <c r="AB165" s="816"/>
      <c r="AC165" s="817"/>
      <c r="AD165" s="818"/>
      <c r="AE165" s="819"/>
      <c r="AF165" s="822"/>
      <c r="AG165" s="823"/>
      <c r="AH165" s="817"/>
      <c r="AI165" s="817"/>
      <c r="AJ165" s="818"/>
      <c r="AK165" s="819"/>
      <c r="AL165" s="819"/>
      <c r="AM165" s="821"/>
      <c r="AN165" s="816"/>
      <c r="AO165" s="817"/>
      <c r="AP165" s="818"/>
      <c r="AQ165" s="819"/>
      <c r="AR165" s="819"/>
      <c r="AS165" s="820"/>
      <c r="AT165" s="657">
        <f>ROUND($AT158*シミュ２!S50,0)</f>
        <v>0</v>
      </c>
      <c r="AU165" s="657"/>
      <c r="AV165" s="658"/>
      <c r="AW165" s="237"/>
      <c r="AX165" s="237"/>
      <c r="AY165" s="239"/>
      <c r="AZ165" s="667">
        <f>ROUND($AT158*シミュ２!U50,0)</f>
        <v>0</v>
      </c>
      <c r="BA165" s="657"/>
      <c r="BB165" s="658"/>
      <c r="BC165" s="240"/>
      <c r="BD165" s="240"/>
      <c r="BE165" s="241"/>
      <c r="BF165" s="657">
        <f>ROUND($AT158*シミュ２!W50,0)</f>
        <v>0</v>
      </c>
      <c r="BG165" s="657"/>
      <c r="BH165" s="658"/>
      <c r="BI165" s="240"/>
      <c r="BJ165" s="240"/>
      <c r="BK165" s="242"/>
      <c r="BL165" s="668">
        <f>ROUND($J164*シミュ２!Y50,0)</f>
        <v>0</v>
      </c>
      <c r="BM165" s="669"/>
      <c r="BN165" s="670"/>
      <c r="BO165" s="240"/>
      <c r="BP165" s="240"/>
      <c r="BQ165" s="241"/>
    </row>
    <row r="166" spans="1:69" ht="37.5" hidden="1" customHeight="1">
      <c r="A166" s="740"/>
      <c r="B166" s="744"/>
      <c r="C166" s="745"/>
      <c r="D166" s="682"/>
      <c r="E166" s="683"/>
      <c r="F166" s="684"/>
      <c r="G166" s="229"/>
      <c r="H166" s="230"/>
      <c r="I166" s="230" t="s">
        <v>67</v>
      </c>
      <c r="J166" s="816"/>
      <c r="K166" s="817"/>
      <c r="L166" s="818"/>
      <c r="M166" s="819"/>
      <c r="N166" s="819"/>
      <c r="O166" s="820"/>
      <c r="P166" s="816"/>
      <c r="Q166" s="817"/>
      <c r="R166" s="818"/>
      <c r="S166" s="819"/>
      <c r="T166" s="819"/>
      <c r="U166" s="820"/>
      <c r="V166" s="817"/>
      <c r="W166" s="817"/>
      <c r="X166" s="818"/>
      <c r="Y166" s="819"/>
      <c r="Z166" s="819"/>
      <c r="AA166" s="821"/>
      <c r="AB166" s="816"/>
      <c r="AC166" s="817"/>
      <c r="AD166" s="818"/>
      <c r="AE166" s="819"/>
      <c r="AF166" s="822"/>
      <c r="AG166" s="823"/>
      <c r="AH166" s="817"/>
      <c r="AI166" s="817"/>
      <c r="AJ166" s="818"/>
      <c r="AK166" s="819"/>
      <c r="AL166" s="819"/>
      <c r="AM166" s="821"/>
      <c r="AN166" s="816"/>
      <c r="AO166" s="817"/>
      <c r="AP166" s="818"/>
      <c r="AQ166" s="819"/>
      <c r="AR166" s="819"/>
      <c r="AS166" s="820"/>
      <c r="AT166" s="817"/>
      <c r="AU166" s="817"/>
      <c r="AV166" s="818"/>
      <c r="AW166" s="819"/>
      <c r="AX166" s="819"/>
      <c r="AY166" s="821"/>
      <c r="AZ166" s="667">
        <f>ROUND($AZ158*シミュ２!U51,0)</f>
        <v>0</v>
      </c>
      <c r="BA166" s="657"/>
      <c r="BB166" s="658"/>
      <c r="BC166" s="240"/>
      <c r="BD166" s="240"/>
      <c r="BE166" s="241"/>
      <c r="BF166" s="657">
        <f>ROUND($AZ158*シミュ２!W51,0)</f>
        <v>0</v>
      </c>
      <c r="BG166" s="657"/>
      <c r="BH166" s="658"/>
      <c r="BI166" s="240"/>
      <c r="BJ166" s="240"/>
      <c r="BK166" s="242"/>
      <c r="BL166" s="668">
        <f>ROUND($AZ158*シミュ２!Y51,0)</f>
        <v>0</v>
      </c>
      <c r="BM166" s="669"/>
      <c r="BN166" s="670"/>
      <c r="BO166" s="240"/>
      <c r="BP166" s="240"/>
      <c r="BQ166" s="241"/>
    </row>
    <row r="167" spans="1:69" ht="37.5" hidden="1" customHeight="1">
      <c r="A167" s="740"/>
      <c r="B167" s="744"/>
      <c r="C167" s="745"/>
      <c r="D167" s="682"/>
      <c r="E167" s="683"/>
      <c r="F167" s="684"/>
      <c r="G167" s="229"/>
      <c r="H167" s="230"/>
      <c r="I167" s="230" t="s">
        <v>81</v>
      </c>
      <c r="J167" s="816"/>
      <c r="K167" s="817"/>
      <c r="L167" s="818"/>
      <c r="M167" s="819"/>
      <c r="N167" s="819"/>
      <c r="O167" s="820"/>
      <c r="P167" s="816"/>
      <c r="Q167" s="817"/>
      <c r="R167" s="818"/>
      <c r="S167" s="819"/>
      <c r="T167" s="819"/>
      <c r="U167" s="820"/>
      <c r="V167" s="817"/>
      <c r="W167" s="817"/>
      <c r="X167" s="818"/>
      <c r="Y167" s="819"/>
      <c r="Z167" s="819"/>
      <c r="AA167" s="821"/>
      <c r="AB167" s="816"/>
      <c r="AC167" s="817"/>
      <c r="AD167" s="818"/>
      <c r="AE167" s="819"/>
      <c r="AF167" s="822"/>
      <c r="AG167" s="823"/>
      <c r="AH167" s="817"/>
      <c r="AI167" s="817"/>
      <c r="AJ167" s="818"/>
      <c r="AK167" s="819"/>
      <c r="AL167" s="819"/>
      <c r="AM167" s="821"/>
      <c r="AN167" s="816"/>
      <c r="AO167" s="817"/>
      <c r="AP167" s="818"/>
      <c r="AQ167" s="819"/>
      <c r="AR167" s="819"/>
      <c r="AS167" s="820"/>
      <c r="AT167" s="817"/>
      <c r="AU167" s="817"/>
      <c r="AV167" s="818"/>
      <c r="AW167" s="819"/>
      <c r="AX167" s="819"/>
      <c r="AY167" s="821"/>
      <c r="AZ167" s="816"/>
      <c r="BA167" s="817"/>
      <c r="BB167" s="818"/>
      <c r="BC167" s="822"/>
      <c r="BD167" s="822"/>
      <c r="BE167" s="823"/>
      <c r="BF167" s="657">
        <f>ROUND($BF158*シミュ２!W52,0)</f>
        <v>0</v>
      </c>
      <c r="BG167" s="657"/>
      <c r="BH167" s="658"/>
      <c r="BI167" s="240"/>
      <c r="BJ167" s="240"/>
      <c r="BK167" s="242"/>
      <c r="BL167" s="668">
        <f>ROUND($BF158*シミュ２!Y52,0)</f>
        <v>0</v>
      </c>
      <c r="BM167" s="669"/>
      <c r="BN167" s="670"/>
      <c r="BO167" s="240"/>
      <c r="BP167" s="240"/>
      <c r="BQ167" s="241"/>
    </row>
    <row r="168" spans="1:69" ht="37.5" hidden="1" customHeight="1">
      <c r="A168" s="740"/>
      <c r="B168" s="746"/>
      <c r="C168" s="747"/>
      <c r="D168" s="682"/>
      <c r="E168" s="683"/>
      <c r="F168" s="684"/>
      <c r="G168" s="229"/>
      <c r="H168" s="230"/>
      <c r="I168" s="230" t="s">
        <v>205</v>
      </c>
      <c r="J168" s="816"/>
      <c r="K168" s="817"/>
      <c r="L168" s="818"/>
      <c r="M168" s="819"/>
      <c r="N168" s="819"/>
      <c r="O168" s="820"/>
      <c r="P168" s="816"/>
      <c r="Q168" s="817"/>
      <c r="R168" s="818"/>
      <c r="S168" s="819"/>
      <c r="T168" s="819"/>
      <c r="U168" s="820"/>
      <c r="V168" s="817"/>
      <c r="W168" s="817"/>
      <c r="X168" s="818"/>
      <c r="Y168" s="819"/>
      <c r="Z168" s="819"/>
      <c r="AA168" s="821"/>
      <c r="AB168" s="816"/>
      <c r="AC168" s="817"/>
      <c r="AD168" s="818"/>
      <c r="AE168" s="819"/>
      <c r="AF168" s="822"/>
      <c r="AG168" s="823"/>
      <c r="AH168" s="817"/>
      <c r="AI168" s="817"/>
      <c r="AJ168" s="818"/>
      <c r="AK168" s="819"/>
      <c r="AL168" s="819"/>
      <c r="AM168" s="821"/>
      <c r="AN168" s="816"/>
      <c r="AO168" s="817"/>
      <c r="AP168" s="818"/>
      <c r="AQ168" s="819"/>
      <c r="AR168" s="819"/>
      <c r="AS168" s="820"/>
      <c r="AT168" s="817"/>
      <c r="AU168" s="817"/>
      <c r="AV168" s="818"/>
      <c r="AW168" s="819"/>
      <c r="AX168" s="819"/>
      <c r="AY168" s="821"/>
      <c r="AZ168" s="816"/>
      <c r="BA168" s="817"/>
      <c r="BB168" s="818"/>
      <c r="BC168" s="822"/>
      <c r="BD168" s="822"/>
      <c r="BE168" s="823"/>
      <c r="BF168" s="824"/>
      <c r="BG168" s="824"/>
      <c r="BH168" s="819"/>
      <c r="BI168" s="822"/>
      <c r="BJ168" s="822"/>
      <c r="BK168" s="825"/>
      <c r="BL168" s="668">
        <f>BL158</f>
        <v>0</v>
      </c>
      <c r="BM168" s="669"/>
      <c r="BN168" s="670"/>
      <c r="BO168" s="240"/>
      <c r="BP168" s="240"/>
      <c r="BQ168" s="241"/>
    </row>
    <row r="169" spans="1:69" ht="37.5" customHeight="1">
      <c r="A169" s="740"/>
      <c r="B169" s="748" t="s">
        <v>234</v>
      </c>
      <c r="C169" s="749"/>
      <c r="D169" s="685"/>
      <c r="E169" s="686"/>
      <c r="F169" s="687"/>
      <c r="G169" s="700" t="s">
        <v>219</v>
      </c>
      <c r="H169" s="701"/>
      <c r="I169" s="702"/>
      <c r="J169" s="688">
        <f>SUM(J159:L168)</f>
        <v>0</v>
      </c>
      <c r="K169" s="689"/>
      <c r="L169" s="689"/>
      <c r="M169" s="689"/>
      <c r="N169" s="689"/>
      <c r="O169" s="690"/>
      <c r="P169" s="688">
        <f>SUM(P159:R168)</f>
        <v>0</v>
      </c>
      <c r="Q169" s="689"/>
      <c r="R169" s="689"/>
      <c r="S169" s="689"/>
      <c r="T169" s="689"/>
      <c r="U169" s="690"/>
      <c r="V169" s="688">
        <f>SUM(V159:X168)</f>
        <v>0</v>
      </c>
      <c r="W169" s="689"/>
      <c r="X169" s="689"/>
      <c r="Y169" s="689"/>
      <c r="Z169" s="689"/>
      <c r="AA169" s="690"/>
      <c r="AB169" s="688">
        <f>SUM(AB159:AD168)</f>
        <v>0</v>
      </c>
      <c r="AC169" s="689"/>
      <c r="AD169" s="689"/>
      <c r="AE169" s="689"/>
      <c r="AF169" s="689"/>
      <c r="AG169" s="690"/>
      <c r="AH169" s="688">
        <f>SUM(AH159:AJ168)</f>
        <v>0</v>
      </c>
      <c r="AI169" s="689"/>
      <c r="AJ169" s="689"/>
      <c r="AK169" s="689"/>
      <c r="AL169" s="689"/>
      <c r="AM169" s="690"/>
      <c r="AN169" s="688">
        <f>SUM(AN159:AP168)</f>
        <v>0</v>
      </c>
      <c r="AO169" s="689"/>
      <c r="AP169" s="689"/>
      <c r="AQ169" s="689"/>
      <c r="AR169" s="689"/>
      <c r="AS169" s="690"/>
      <c r="AT169" s="688">
        <f>SUM(AT159:AV168)</f>
        <v>0</v>
      </c>
      <c r="AU169" s="689"/>
      <c r="AV169" s="689"/>
      <c r="AW169" s="689"/>
      <c r="AX169" s="689"/>
      <c r="AY169" s="690"/>
      <c r="AZ169" s="688">
        <f>SUM(AZ159:BB168)</f>
        <v>0</v>
      </c>
      <c r="BA169" s="689"/>
      <c r="BB169" s="689"/>
      <c r="BC169" s="689"/>
      <c r="BD169" s="689"/>
      <c r="BE169" s="690"/>
      <c r="BF169" s="688">
        <f>SUM(BF159:BH168)</f>
        <v>0</v>
      </c>
      <c r="BG169" s="689"/>
      <c r="BH169" s="689"/>
      <c r="BI169" s="689"/>
      <c r="BJ169" s="689"/>
      <c r="BK169" s="690"/>
      <c r="BL169" s="688">
        <f>SUM(BL159:BN168)</f>
        <v>0</v>
      </c>
      <c r="BM169" s="689"/>
      <c r="BN169" s="689"/>
      <c r="BO169" s="689"/>
      <c r="BP169" s="689"/>
      <c r="BQ169" s="690"/>
    </row>
    <row r="170" spans="1:69" ht="37.5" customHeight="1" thickBot="1">
      <c r="A170" s="741"/>
      <c r="B170" s="750"/>
      <c r="C170" s="751"/>
      <c r="D170" s="703" t="s">
        <v>223</v>
      </c>
      <c r="E170" s="703"/>
      <c r="F170" s="703"/>
      <c r="G170" s="703"/>
      <c r="H170" s="703"/>
      <c r="I170" s="679"/>
      <c r="J170" s="671">
        <f>J157+J169</f>
        <v>0</v>
      </c>
      <c r="K170" s="672"/>
      <c r="L170" s="673"/>
      <c r="M170" s="673"/>
      <c r="N170" s="673"/>
      <c r="O170" s="674"/>
      <c r="P170" s="671">
        <f>P157+P169</f>
        <v>0</v>
      </c>
      <c r="Q170" s="672"/>
      <c r="R170" s="673"/>
      <c r="S170" s="673"/>
      <c r="T170" s="673"/>
      <c r="U170" s="674"/>
      <c r="V170" s="671">
        <f>V157+V169</f>
        <v>0</v>
      </c>
      <c r="W170" s="672"/>
      <c r="X170" s="673"/>
      <c r="Y170" s="673"/>
      <c r="Z170" s="673"/>
      <c r="AA170" s="674"/>
      <c r="AB170" s="671">
        <f>AB157+AB169</f>
        <v>0</v>
      </c>
      <c r="AC170" s="672"/>
      <c r="AD170" s="673"/>
      <c r="AE170" s="673"/>
      <c r="AF170" s="673"/>
      <c r="AG170" s="674"/>
      <c r="AH170" s="671">
        <f>AH157+AH169</f>
        <v>0</v>
      </c>
      <c r="AI170" s="672"/>
      <c r="AJ170" s="673"/>
      <c r="AK170" s="673"/>
      <c r="AL170" s="673"/>
      <c r="AM170" s="674"/>
      <c r="AN170" s="671">
        <f>AN157+AN169</f>
        <v>0</v>
      </c>
      <c r="AO170" s="672"/>
      <c r="AP170" s="673"/>
      <c r="AQ170" s="673"/>
      <c r="AR170" s="673"/>
      <c r="AS170" s="674"/>
      <c r="AT170" s="671">
        <f>AT157+AT169</f>
        <v>0</v>
      </c>
      <c r="AU170" s="672"/>
      <c r="AV170" s="673"/>
      <c r="AW170" s="673"/>
      <c r="AX170" s="673"/>
      <c r="AY170" s="674"/>
      <c r="AZ170" s="671">
        <f>AZ157+AZ169</f>
        <v>0</v>
      </c>
      <c r="BA170" s="672"/>
      <c r="BB170" s="673"/>
      <c r="BC170" s="673"/>
      <c r="BD170" s="673"/>
      <c r="BE170" s="674"/>
      <c r="BF170" s="671">
        <f>BF157+BF169</f>
        <v>0</v>
      </c>
      <c r="BG170" s="672"/>
      <c r="BH170" s="673"/>
      <c r="BI170" s="673"/>
      <c r="BJ170" s="673"/>
      <c r="BK170" s="674"/>
      <c r="BL170" s="671">
        <f>BL157+BL169</f>
        <v>0</v>
      </c>
      <c r="BM170" s="672"/>
      <c r="BN170" s="673"/>
      <c r="BO170" s="673"/>
      <c r="BP170" s="673"/>
      <c r="BQ170" s="674"/>
    </row>
    <row r="171" spans="1:69" ht="37.5" customHeight="1">
      <c r="A171" s="739">
        <f>シミュ２!D85</f>
        <v>0</v>
      </c>
      <c r="B171" s="742" t="s">
        <v>233</v>
      </c>
      <c r="C171" s="743"/>
      <c r="D171" s="723" t="s">
        <v>217</v>
      </c>
      <c r="E171" s="723"/>
      <c r="F171" s="723"/>
      <c r="G171" s="723"/>
      <c r="H171" s="723"/>
      <c r="I171" s="724"/>
      <c r="J171" s="717"/>
      <c r="K171" s="718"/>
      <c r="L171" s="718"/>
      <c r="M171" s="718"/>
      <c r="N171" s="719"/>
      <c r="O171" s="336">
        <f>シミュ２!E108*0.01</f>
        <v>0.03</v>
      </c>
      <c r="P171" s="717"/>
      <c r="Q171" s="718"/>
      <c r="R171" s="718"/>
      <c r="S171" s="718"/>
      <c r="T171" s="719"/>
      <c r="U171" s="336">
        <f>シミュ２!G108*0.01</f>
        <v>0.04</v>
      </c>
      <c r="V171" s="717"/>
      <c r="W171" s="718"/>
      <c r="X171" s="718"/>
      <c r="Y171" s="718"/>
      <c r="Z171" s="719"/>
      <c r="AA171" s="336">
        <f>シミュ２!I108*0.01</f>
        <v>0.06</v>
      </c>
      <c r="AB171" s="717"/>
      <c r="AC171" s="718"/>
      <c r="AD171" s="718"/>
      <c r="AE171" s="718"/>
      <c r="AF171" s="719"/>
      <c r="AG171" s="336">
        <f>シミュ２!K108*0.01</f>
        <v>0.06</v>
      </c>
      <c r="AH171" s="717"/>
      <c r="AI171" s="718"/>
      <c r="AJ171" s="718"/>
      <c r="AK171" s="718"/>
      <c r="AL171" s="719"/>
      <c r="AM171" s="336">
        <f>シミュ２!M108*0.01</f>
        <v>0.06</v>
      </c>
      <c r="AN171" s="717"/>
      <c r="AO171" s="718"/>
      <c r="AP171" s="718"/>
      <c r="AQ171" s="718"/>
      <c r="AR171" s="719"/>
      <c r="AS171" s="336">
        <f>シミュ２!O108*0.01</f>
        <v>0.06</v>
      </c>
      <c r="AT171" s="717"/>
      <c r="AU171" s="718"/>
      <c r="AV171" s="718"/>
      <c r="AW171" s="718"/>
      <c r="AX171" s="719"/>
      <c r="AY171" s="335">
        <f>シミュ２!Q108*0.01</f>
        <v>0.06</v>
      </c>
      <c r="AZ171" s="717"/>
      <c r="BA171" s="718"/>
      <c r="BB171" s="718"/>
      <c r="BC171" s="718"/>
      <c r="BD171" s="719"/>
      <c r="BE171" s="336">
        <f>シミュ２!S108*0.01</f>
        <v>0.06</v>
      </c>
      <c r="BF171" s="717"/>
      <c r="BG171" s="718"/>
      <c r="BH171" s="718"/>
      <c r="BI171" s="718"/>
      <c r="BJ171" s="719"/>
      <c r="BK171" s="336">
        <f>シミュ２!U108*0.01</f>
        <v>0.06</v>
      </c>
      <c r="BL171" s="717"/>
      <c r="BM171" s="718"/>
      <c r="BN171" s="718"/>
      <c r="BO171" s="718"/>
      <c r="BP171" s="719"/>
      <c r="BQ171" s="336">
        <f>シミュ２!W108*0.01</f>
        <v>0.06</v>
      </c>
    </row>
    <row r="172" spans="1:69" ht="37.5" customHeight="1">
      <c r="A172" s="740"/>
      <c r="B172" s="744"/>
      <c r="C172" s="745"/>
      <c r="D172" s="679" t="s">
        <v>215</v>
      </c>
      <c r="E172" s="680"/>
      <c r="F172" s="681"/>
      <c r="G172" s="700" t="s">
        <v>218</v>
      </c>
      <c r="H172" s="701"/>
      <c r="I172" s="702"/>
      <c r="J172" s="720">
        <f>ROUND(J171/O171*O172,-3)</f>
        <v>0</v>
      </c>
      <c r="K172" s="721"/>
      <c r="L172" s="721"/>
      <c r="M172" s="721"/>
      <c r="N172" s="722"/>
      <c r="O172" s="250">
        <f>O158</f>
        <v>1.9E-2</v>
      </c>
      <c r="P172" s="720">
        <f>ROUND(P171/U171*U172,-3)</f>
        <v>0</v>
      </c>
      <c r="Q172" s="721"/>
      <c r="R172" s="721"/>
      <c r="S172" s="721"/>
      <c r="T172" s="722"/>
      <c r="U172" s="250">
        <f>U158</f>
        <v>1.2999999999999999E-2</v>
      </c>
      <c r="V172" s="720">
        <f>ROUND(V171/AA171*AA172,-3)</f>
        <v>0</v>
      </c>
      <c r="W172" s="721"/>
      <c r="X172" s="721"/>
      <c r="Y172" s="721"/>
      <c r="Z172" s="722"/>
      <c r="AA172" s="250">
        <f>AA158</f>
        <v>1.0999999999999999E-2</v>
      </c>
      <c r="AB172" s="720">
        <f>ROUND(AB171/AG171*AG172,-3)</f>
        <v>0</v>
      </c>
      <c r="AC172" s="721"/>
      <c r="AD172" s="721"/>
      <c r="AE172" s="721"/>
      <c r="AF172" s="722"/>
      <c r="AG172" s="250">
        <f>AG158</f>
        <v>8.0000000000000002E-3</v>
      </c>
      <c r="AH172" s="720">
        <f>ROUND(AH171/AM171*AM172,-3)</f>
        <v>0</v>
      </c>
      <c r="AI172" s="721"/>
      <c r="AJ172" s="721"/>
      <c r="AK172" s="721"/>
      <c r="AL172" s="722"/>
      <c r="AM172" s="250">
        <f>AM158</f>
        <v>0.01</v>
      </c>
      <c r="AN172" s="720">
        <f>ROUND(AN171/AS171*AS172,-3)</f>
        <v>0</v>
      </c>
      <c r="AO172" s="721"/>
      <c r="AP172" s="721"/>
      <c r="AQ172" s="721"/>
      <c r="AR172" s="722"/>
      <c r="AS172" s="250">
        <f>AS158</f>
        <v>-3.0000000000000001E-3</v>
      </c>
      <c r="AT172" s="720">
        <f>ROUND(AT171/AY171*AY172,-3)</f>
        <v>0</v>
      </c>
      <c r="AU172" s="721"/>
      <c r="AV172" s="721"/>
      <c r="AW172" s="721"/>
      <c r="AX172" s="722"/>
      <c r="AY172" s="250">
        <f>AY158</f>
        <v>0</v>
      </c>
      <c r="AZ172" s="720">
        <f>ROUND(AZ171/BE171*BE172,-3)</f>
        <v>0</v>
      </c>
      <c r="BA172" s="721"/>
      <c r="BB172" s="721"/>
      <c r="BC172" s="721"/>
      <c r="BD172" s="722"/>
      <c r="BE172" s="250">
        <f>BE158</f>
        <v>1.2E-2</v>
      </c>
      <c r="BF172" s="720">
        <f>ROUND(BF171/BK171*BK172,-3)</f>
        <v>0</v>
      </c>
      <c r="BG172" s="721"/>
      <c r="BH172" s="721"/>
      <c r="BI172" s="721"/>
      <c r="BJ172" s="722"/>
      <c r="BK172" s="250">
        <f>BK158</f>
        <v>5.1999999999999998E-2</v>
      </c>
      <c r="BL172" s="720">
        <f>ROUND(BL171/BQ171*BQ172,-3)</f>
        <v>0</v>
      </c>
      <c r="BM172" s="721"/>
      <c r="BN172" s="721"/>
      <c r="BO172" s="721"/>
      <c r="BP172" s="722"/>
      <c r="BQ172" s="250">
        <f>BQ158</f>
        <v>0.107</v>
      </c>
    </row>
    <row r="173" spans="1:69" ht="37.5" hidden="1" customHeight="1">
      <c r="A173" s="740"/>
      <c r="B173" s="744"/>
      <c r="C173" s="745"/>
      <c r="D173" s="682"/>
      <c r="E173" s="683"/>
      <c r="F173" s="684"/>
      <c r="G173" s="229"/>
      <c r="H173" s="230"/>
      <c r="I173" s="230" t="s">
        <v>59</v>
      </c>
      <c r="J173" s="668">
        <f>ROUND(J172*シミュ２!E129,0)</f>
        <v>0</v>
      </c>
      <c r="K173" s="669"/>
      <c r="L173" s="670"/>
      <c r="M173" s="231"/>
      <c r="N173" s="231"/>
      <c r="O173" s="232"/>
      <c r="P173" s="668">
        <f>ROUND(J172*シミュ２!G126,0)</f>
        <v>0</v>
      </c>
      <c r="Q173" s="669"/>
      <c r="R173" s="670"/>
      <c r="S173" s="231"/>
      <c r="T173" s="231"/>
      <c r="U173" s="232"/>
      <c r="V173" s="669">
        <f>ROUND(J172*シミュ２!I126,0)</f>
        <v>0</v>
      </c>
      <c r="W173" s="669"/>
      <c r="X173" s="670"/>
      <c r="Y173" s="231"/>
      <c r="Z173" s="231"/>
      <c r="AA173" s="233"/>
      <c r="AB173" s="668">
        <f>ROUND(J172*シミュ２!K126,0)</f>
        <v>0</v>
      </c>
      <c r="AC173" s="669"/>
      <c r="AD173" s="670"/>
      <c r="AE173" s="231"/>
      <c r="AF173" s="234"/>
      <c r="AG173" s="235"/>
      <c r="AH173" s="669">
        <f>ROUND(J172*シミュ２!M126,0)</f>
        <v>0</v>
      </c>
      <c r="AI173" s="669"/>
      <c r="AJ173" s="670"/>
      <c r="AK173" s="231"/>
      <c r="AL173" s="231"/>
      <c r="AM173" s="233"/>
      <c r="AN173" s="668">
        <f>ROUND(J172*シミュ２!Q126,0)</f>
        <v>0</v>
      </c>
      <c r="AO173" s="669"/>
      <c r="AP173" s="670"/>
      <c r="AQ173" s="231"/>
      <c r="AR173" s="231"/>
      <c r="AS173" s="232"/>
      <c r="AT173" s="669">
        <f>ROUND(J172*シミュ２!S126,0)</f>
        <v>0</v>
      </c>
      <c r="AU173" s="669"/>
      <c r="AV173" s="670"/>
      <c r="AW173" s="231"/>
      <c r="AX173" s="231"/>
      <c r="AY173" s="233"/>
      <c r="AZ173" s="668">
        <f>ROUND(J172*シミュ２!U126,0)</f>
        <v>0</v>
      </c>
      <c r="BA173" s="669"/>
      <c r="BB173" s="670"/>
      <c r="BC173" s="234"/>
      <c r="BD173" s="234"/>
      <c r="BE173" s="235"/>
      <c r="BF173" s="669">
        <f>ROUND(J172*シミュ２!W126,0)</f>
        <v>0</v>
      </c>
      <c r="BG173" s="669"/>
      <c r="BH173" s="670"/>
      <c r="BI173" s="234"/>
      <c r="BJ173" s="234"/>
      <c r="BK173" s="236"/>
      <c r="BL173" s="668">
        <f>ROUND(J172*シミュ２!Y126,0)</f>
        <v>0</v>
      </c>
      <c r="BM173" s="669"/>
      <c r="BN173" s="670"/>
      <c r="BO173" s="234"/>
      <c r="BP173" s="234"/>
      <c r="BQ173" s="235"/>
    </row>
    <row r="174" spans="1:69" ht="37.5" hidden="1" customHeight="1">
      <c r="A174" s="740"/>
      <c r="B174" s="744"/>
      <c r="C174" s="745"/>
      <c r="D174" s="682"/>
      <c r="E174" s="683"/>
      <c r="F174" s="684"/>
      <c r="G174" s="229"/>
      <c r="H174" s="230"/>
      <c r="I174" s="230" t="s">
        <v>60</v>
      </c>
      <c r="J174" s="725">
        <f>ROUND(J173*シミュ２!E130,0)</f>
        <v>0</v>
      </c>
      <c r="K174" s="726"/>
      <c r="L174" s="727"/>
      <c r="M174" s="301"/>
      <c r="N174" s="301"/>
      <c r="O174" s="435"/>
      <c r="P174" s="668">
        <f>P172</f>
        <v>0</v>
      </c>
      <c r="Q174" s="669"/>
      <c r="R174" s="670"/>
      <c r="S174" s="231"/>
      <c r="T174" s="231"/>
      <c r="U174" s="232"/>
      <c r="V174" s="669">
        <f>ROUND(P172*シミュ２!I127,0)</f>
        <v>0</v>
      </c>
      <c r="W174" s="669"/>
      <c r="X174" s="670"/>
      <c r="Y174" s="231"/>
      <c r="Z174" s="231"/>
      <c r="AA174" s="233"/>
      <c r="AB174" s="668">
        <f>ROUND(P172*シミュ２!K127,0)</f>
        <v>0</v>
      </c>
      <c r="AC174" s="669"/>
      <c r="AD174" s="670"/>
      <c r="AE174" s="231"/>
      <c r="AF174" s="234"/>
      <c r="AG174" s="235"/>
      <c r="AH174" s="669">
        <f>ROUND(P172*シミュ２!M127,0)</f>
        <v>0</v>
      </c>
      <c r="AI174" s="669"/>
      <c r="AJ174" s="670"/>
      <c r="AK174" s="231"/>
      <c r="AL174" s="231"/>
      <c r="AM174" s="233"/>
      <c r="AN174" s="668">
        <f>ROUND(P172*シミュ２!Q127,0)</f>
        <v>0</v>
      </c>
      <c r="AO174" s="669"/>
      <c r="AP174" s="670"/>
      <c r="AQ174" s="231"/>
      <c r="AR174" s="231"/>
      <c r="AS174" s="232"/>
      <c r="AT174" s="669">
        <f>ROUND(P172*シミュ２!S127,0)</f>
        <v>0</v>
      </c>
      <c r="AU174" s="669"/>
      <c r="AV174" s="670"/>
      <c r="AW174" s="231"/>
      <c r="AX174" s="231"/>
      <c r="AY174" s="233"/>
      <c r="AZ174" s="668">
        <f>ROUND(P172*シミュ２!U127,0)</f>
        <v>0</v>
      </c>
      <c r="BA174" s="669"/>
      <c r="BB174" s="670"/>
      <c r="BC174" s="234"/>
      <c r="BD174" s="234"/>
      <c r="BE174" s="235"/>
      <c r="BF174" s="669">
        <f>ROUND(P172*シミュ２!W127,0)</f>
        <v>0</v>
      </c>
      <c r="BG174" s="669"/>
      <c r="BH174" s="670"/>
      <c r="BI174" s="234"/>
      <c r="BJ174" s="234"/>
      <c r="BK174" s="236"/>
      <c r="BL174" s="668">
        <f>ROUND(P172*シミュ２!Y127,0)</f>
        <v>0</v>
      </c>
      <c r="BM174" s="669"/>
      <c r="BN174" s="670"/>
      <c r="BO174" s="240"/>
      <c r="BP174" s="240"/>
      <c r="BQ174" s="241"/>
    </row>
    <row r="175" spans="1:69" ht="37.5" hidden="1" customHeight="1">
      <c r="A175" s="740"/>
      <c r="B175" s="744"/>
      <c r="C175" s="745"/>
      <c r="D175" s="682"/>
      <c r="E175" s="683"/>
      <c r="F175" s="684"/>
      <c r="G175" s="229"/>
      <c r="H175" s="230"/>
      <c r="I175" s="230" t="s">
        <v>61</v>
      </c>
      <c r="J175" s="725">
        <f>ROUND(J174*シミュ２!E131,0)</f>
        <v>0</v>
      </c>
      <c r="K175" s="726"/>
      <c r="L175" s="727"/>
      <c r="M175" s="301"/>
      <c r="N175" s="301"/>
      <c r="O175" s="435"/>
      <c r="P175" s="725"/>
      <c r="Q175" s="726"/>
      <c r="R175" s="727"/>
      <c r="S175" s="301"/>
      <c r="T175" s="301"/>
      <c r="U175" s="435"/>
      <c r="V175" s="669">
        <f>V172</f>
        <v>0</v>
      </c>
      <c r="W175" s="669"/>
      <c r="X175" s="670"/>
      <c r="Y175" s="231"/>
      <c r="Z175" s="231"/>
      <c r="AA175" s="233"/>
      <c r="AB175" s="668">
        <f>ROUND(V175*シミュ２!K128,0)</f>
        <v>0</v>
      </c>
      <c r="AC175" s="669"/>
      <c r="AD175" s="670"/>
      <c r="AE175" s="231"/>
      <c r="AF175" s="234"/>
      <c r="AG175" s="235"/>
      <c r="AH175" s="669">
        <f>ROUND(V175*シミュ２!M128,0)</f>
        <v>0</v>
      </c>
      <c r="AI175" s="669"/>
      <c r="AJ175" s="670"/>
      <c r="AK175" s="231"/>
      <c r="AL175" s="231"/>
      <c r="AM175" s="233"/>
      <c r="AN175" s="668">
        <f>ROUND(V175*シミュ２!Q128,0)</f>
        <v>0</v>
      </c>
      <c r="AO175" s="669"/>
      <c r="AP175" s="670"/>
      <c r="AQ175" s="231"/>
      <c r="AR175" s="231"/>
      <c r="AS175" s="232"/>
      <c r="AT175" s="669">
        <f>ROUND(V175*シミュ２!S128,0)</f>
        <v>0</v>
      </c>
      <c r="AU175" s="669"/>
      <c r="AV175" s="670"/>
      <c r="AW175" s="231"/>
      <c r="AX175" s="231"/>
      <c r="AY175" s="233"/>
      <c r="AZ175" s="668">
        <f>ROUND(V175*シミュ２!U128,0)</f>
        <v>0</v>
      </c>
      <c r="BA175" s="669"/>
      <c r="BB175" s="670"/>
      <c r="BC175" s="234"/>
      <c r="BD175" s="234"/>
      <c r="BE175" s="235"/>
      <c r="BF175" s="669">
        <f>ROUND(V175*シミュ２!W128,0)</f>
        <v>0</v>
      </c>
      <c r="BG175" s="669"/>
      <c r="BH175" s="670"/>
      <c r="BI175" s="234"/>
      <c r="BJ175" s="234"/>
      <c r="BK175" s="236"/>
      <c r="BL175" s="728">
        <f>ROUND(V175*シミュ２!Y128,0)</f>
        <v>0</v>
      </c>
      <c r="BM175" s="729"/>
      <c r="BN175" s="657"/>
      <c r="BO175" s="240"/>
      <c r="BP175" s="240"/>
      <c r="BQ175" s="241"/>
    </row>
    <row r="176" spans="1:69" ht="37.5" hidden="1" customHeight="1">
      <c r="A176" s="740"/>
      <c r="B176" s="744"/>
      <c r="C176" s="745"/>
      <c r="D176" s="682"/>
      <c r="E176" s="683"/>
      <c r="F176" s="684"/>
      <c r="G176" s="229"/>
      <c r="H176" s="230"/>
      <c r="I176" s="230" t="s">
        <v>62</v>
      </c>
      <c r="J176" s="725">
        <f>ROUND(J175*シミュ２!E132,0)</f>
        <v>0</v>
      </c>
      <c r="K176" s="726"/>
      <c r="L176" s="727"/>
      <c r="M176" s="301"/>
      <c r="N176" s="301"/>
      <c r="O176" s="435"/>
      <c r="P176" s="725"/>
      <c r="Q176" s="726"/>
      <c r="R176" s="727"/>
      <c r="S176" s="301"/>
      <c r="T176" s="301"/>
      <c r="U176" s="435"/>
      <c r="V176" s="726"/>
      <c r="W176" s="726"/>
      <c r="X176" s="727"/>
      <c r="Y176" s="301"/>
      <c r="Z176" s="301"/>
      <c r="AA176" s="436"/>
      <c r="AB176" s="668">
        <f>AB172</f>
        <v>0</v>
      </c>
      <c r="AC176" s="669"/>
      <c r="AD176" s="670"/>
      <c r="AE176" s="231"/>
      <c r="AF176" s="234"/>
      <c r="AG176" s="235"/>
      <c r="AH176" s="669">
        <f>ROUND(AB176*シミュ２!M129,0)</f>
        <v>0</v>
      </c>
      <c r="AI176" s="669"/>
      <c r="AJ176" s="670"/>
      <c r="AK176" s="231"/>
      <c r="AL176" s="231"/>
      <c r="AM176" s="233"/>
      <c r="AN176" s="668">
        <f>ROUND(AB176*シミュ２!Q129,0)</f>
        <v>0</v>
      </c>
      <c r="AO176" s="669"/>
      <c r="AP176" s="670"/>
      <c r="AQ176" s="231"/>
      <c r="AR176" s="231"/>
      <c r="AS176" s="232"/>
      <c r="AT176" s="669">
        <f>ROUND(AB176*シミュ２!S129,0)</f>
        <v>0</v>
      </c>
      <c r="AU176" s="669"/>
      <c r="AV176" s="670"/>
      <c r="AW176" s="231"/>
      <c r="AX176" s="231"/>
      <c r="AY176" s="233"/>
      <c r="AZ176" s="668">
        <f>ROUND(AB176*シミュ２!U129,0)</f>
        <v>0</v>
      </c>
      <c r="BA176" s="669"/>
      <c r="BB176" s="670"/>
      <c r="BC176" s="234"/>
      <c r="BD176" s="234"/>
      <c r="BE176" s="235"/>
      <c r="BF176" s="669">
        <f>ROUND(AB176*シミュ２!W129,0)</f>
        <v>0</v>
      </c>
      <c r="BG176" s="669"/>
      <c r="BH176" s="670"/>
      <c r="BI176" s="234"/>
      <c r="BJ176" s="234"/>
      <c r="BK176" s="236"/>
      <c r="BL176" s="728">
        <f>ROUND(AB176*シミュ２!Y129,0)</f>
        <v>0</v>
      </c>
      <c r="BM176" s="729"/>
      <c r="BN176" s="657"/>
      <c r="BO176" s="240"/>
      <c r="BP176" s="240"/>
      <c r="BQ176" s="241"/>
    </row>
    <row r="177" spans="1:69" ht="37.5" hidden="1" customHeight="1">
      <c r="A177" s="740"/>
      <c r="B177" s="744"/>
      <c r="C177" s="745"/>
      <c r="D177" s="682"/>
      <c r="E177" s="683"/>
      <c r="F177" s="684"/>
      <c r="G177" s="229"/>
      <c r="H177" s="230"/>
      <c r="I177" s="230" t="s">
        <v>63</v>
      </c>
      <c r="J177" s="725">
        <f>ROUND(J176*シミュ２!E133,0)</f>
        <v>0</v>
      </c>
      <c r="K177" s="726"/>
      <c r="L177" s="727"/>
      <c r="M177" s="301"/>
      <c r="N177" s="301"/>
      <c r="O177" s="435"/>
      <c r="P177" s="725"/>
      <c r="Q177" s="726"/>
      <c r="R177" s="727"/>
      <c r="S177" s="301"/>
      <c r="T177" s="301"/>
      <c r="U177" s="435"/>
      <c r="V177" s="726"/>
      <c r="W177" s="726"/>
      <c r="X177" s="727"/>
      <c r="Y177" s="301"/>
      <c r="Z177" s="301"/>
      <c r="AA177" s="436"/>
      <c r="AB177" s="725"/>
      <c r="AC177" s="726"/>
      <c r="AD177" s="727"/>
      <c r="AE177" s="301"/>
      <c r="AF177" s="437"/>
      <c r="AG177" s="438"/>
      <c r="AH177" s="669">
        <f>AH172</f>
        <v>0</v>
      </c>
      <c r="AI177" s="669"/>
      <c r="AJ177" s="670"/>
      <c r="AK177" s="231"/>
      <c r="AL177" s="231"/>
      <c r="AM177" s="233"/>
      <c r="AN177" s="668">
        <f>ROUND(AH177*シミュ２!Q130,0)</f>
        <v>0</v>
      </c>
      <c r="AO177" s="669"/>
      <c r="AP177" s="670"/>
      <c r="AQ177" s="231"/>
      <c r="AR177" s="231"/>
      <c r="AS177" s="232"/>
      <c r="AT177" s="669">
        <f>ROUND(AH177*シミュ２!S130,0)</f>
        <v>0</v>
      </c>
      <c r="AU177" s="669"/>
      <c r="AV177" s="670"/>
      <c r="AW177" s="231"/>
      <c r="AX177" s="231"/>
      <c r="AY177" s="233"/>
      <c r="AZ177" s="668">
        <f>ROUND(AH177*シミュ２!U130,0)</f>
        <v>0</v>
      </c>
      <c r="BA177" s="669"/>
      <c r="BB177" s="670"/>
      <c r="BC177" s="234"/>
      <c r="BD177" s="234"/>
      <c r="BE177" s="235"/>
      <c r="BF177" s="669">
        <f>ROUND(AH177*シミュ２!W130,0)</f>
        <v>0</v>
      </c>
      <c r="BG177" s="669"/>
      <c r="BH177" s="670"/>
      <c r="BI177" s="234"/>
      <c r="BJ177" s="234"/>
      <c r="BK177" s="236"/>
      <c r="BL177" s="728">
        <f>ROUND(AH177*シミュ２!Y130,0)</f>
        <v>0</v>
      </c>
      <c r="BM177" s="729"/>
      <c r="BN177" s="657"/>
      <c r="BO177" s="240"/>
      <c r="BP177" s="240"/>
      <c r="BQ177" s="241"/>
    </row>
    <row r="178" spans="1:69" ht="37.5" hidden="1" customHeight="1">
      <c r="A178" s="740"/>
      <c r="B178" s="744"/>
      <c r="C178" s="745"/>
      <c r="D178" s="682"/>
      <c r="E178" s="683"/>
      <c r="F178" s="684"/>
      <c r="G178" s="229"/>
      <c r="H178" s="230"/>
      <c r="I178" s="230" t="s">
        <v>221</v>
      </c>
      <c r="J178" s="725"/>
      <c r="K178" s="726"/>
      <c r="L178" s="727"/>
      <c r="M178" s="301"/>
      <c r="N178" s="301"/>
      <c r="O178" s="435"/>
      <c r="P178" s="725"/>
      <c r="Q178" s="726"/>
      <c r="R178" s="727"/>
      <c r="S178" s="301"/>
      <c r="T178" s="301"/>
      <c r="U178" s="435"/>
      <c r="V178" s="726"/>
      <c r="W178" s="726"/>
      <c r="X178" s="727"/>
      <c r="Y178" s="301"/>
      <c r="Z178" s="301"/>
      <c r="AA178" s="436"/>
      <c r="AB178" s="725"/>
      <c r="AC178" s="726"/>
      <c r="AD178" s="727"/>
      <c r="AE178" s="301"/>
      <c r="AF178" s="437"/>
      <c r="AG178" s="438"/>
      <c r="AH178" s="726"/>
      <c r="AI178" s="726"/>
      <c r="AJ178" s="727"/>
      <c r="AK178" s="301"/>
      <c r="AL178" s="301"/>
      <c r="AM178" s="436"/>
      <c r="AN178" s="668">
        <f>AN172</f>
        <v>0</v>
      </c>
      <c r="AO178" s="669"/>
      <c r="AP178" s="670"/>
      <c r="AQ178" s="231"/>
      <c r="AR178" s="231"/>
      <c r="AS178" s="232"/>
      <c r="AT178" s="669">
        <f>ROUND(AN178*シミュ２!S131,0)</f>
        <v>0</v>
      </c>
      <c r="AU178" s="669"/>
      <c r="AV178" s="670"/>
      <c r="AW178" s="231"/>
      <c r="AX178" s="231"/>
      <c r="AY178" s="233"/>
      <c r="AZ178" s="668">
        <f>ROUND(AN178*シミュ２!U131,0)</f>
        <v>0</v>
      </c>
      <c r="BA178" s="669"/>
      <c r="BB178" s="670"/>
      <c r="BC178" s="234"/>
      <c r="BD178" s="234"/>
      <c r="BE178" s="235"/>
      <c r="BF178" s="669">
        <f>ROUND(AN178*シミュ２!W131,0)</f>
        <v>0</v>
      </c>
      <c r="BG178" s="669"/>
      <c r="BH178" s="670"/>
      <c r="BI178" s="234"/>
      <c r="BJ178" s="234"/>
      <c r="BK178" s="236"/>
      <c r="BL178" s="728">
        <f>ROUND(AN178*シミュ２!Y131,0)</f>
        <v>0</v>
      </c>
      <c r="BM178" s="729"/>
      <c r="BN178" s="657"/>
      <c r="BO178" s="240"/>
      <c r="BP178" s="240"/>
      <c r="BQ178" s="241"/>
    </row>
    <row r="179" spans="1:69" ht="37.5" hidden="1" customHeight="1">
      <c r="A179" s="740"/>
      <c r="B179" s="744"/>
      <c r="C179" s="745"/>
      <c r="D179" s="682"/>
      <c r="E179" s="683"/>
      <c r="F179" s="684"/>
      <c r="G179" s="229"/>
      <c r="H179" s="230"/>
      <c r="I179" s="230" t="s">
        <v>66</v>
      </c>
      <c r="J179" s="725"/>
      <c r="K179" s="726"/>
      <c r="L179" s="727"/>
      <c r="M179" s="301"/>
      <c r="N179" s="301"/>
      <c r="O179" s="435"/>
      <c r="P179" s="725"/>
      <c r="Q179" s="726"/>
      <c r="R179" s="727"/>
      <c r="S179" s="301"/>
      <c r="T179" s="301"/>
      <c r="U179" s="435"/>
      <c r="V179" s="726"/>
      <c r="W179" s="726"/>
      <c r="X179" s="727"/>
      <c r="Y179" s="301"/>
      <c r="Z179" s="301"/>
      <c r="AA179" s="436"/>
      <c r="AB179" s="725"/>
      <c r="AC179" s="726"/>
      <c r="AD179" s="727"/>
      <c r="AE179" s="301"/>
      <c r="AF179" s="437"/>
      <c r="AG179" s="438"/>
      <c r="AH179" s="726"/>
      <c r="AI179" s="726"/>
      <c r="AJ179" s="727"/>
      <c r="AK179" s="301"/>
      <c r="AL179" s="301"/>
      <c r="AM179" s="436"/>
      <c r="AN179" s="725"/>
      <c r="AO179" s="726"/>
      <c r="AP179" s="727"/>
      <c r="AQ179" s="301"/>
      <c r="AR179" s="301"/>
      <c r="AS179" s="435"/>
      <c r="AT179" s="669">
        <f>AT172</f>
        <v>0</v>
      </c>
      <c r="AU179" s="669"/>
      <c r="AV179" s="670"/>
      <c r="AW179" s="231"/>
      <c r="AX179" s="231"/>
      <c r="AY179" s="233"/>
      <c r="AZ179" s="668">
        <f>ROUND(AT179*シミュ２!U132,0)</f>
        <v>0</v>
      </c>
      <c r="BA179" s="669"/>
      <c r="BB179" s="670"/>
      <c r="BC179" s="234"/>
      <c r="BD179" s="234"/>
      <c r="BE179" s="235"/>
      <c r="BF179" s="669">
        <f>ROUND(AT179*シミュ２!W132,0)</f>
        <v>0</v>
      </c>
      <c r="BG179" s="669"/>
      <c r="BH179" s="670"/>
      <c r="BI179" s="234"/>
      <c r="BJ179" s="234"/>
      <c r="BK179" s="236"/>
      <c r="BL179" s="728">
        <f>ROUND(AT178*シミュ２!Y132,0)</f>
        <v>0</v>
      </c>
      <c r="BM179" s="729"/>
      <c r="BN179" s="657"/>
      <c r="BO179" s="240"/>
      <c r="BP179" s="240"/>
      <c r="BQ179" s="241"/>
    </row>
    <row r="180" spans="1:69" ht="37.5" hidden="1" customHeight="1">
      <c r="A180" s="740"/>
      <c r="B180" s="744"/>
      <c r="C180" s="745"/>
      <c r="D180" s="682"/>
      <c r="E180" s="683"/>
      <c r="F180" s="684"/>
      <c r="G180" s="229"/>
      <c r="H180" s="230"/>
      <c r="I180" s="230" t="s">
        <v>67</v>
      </c>
      <c r="J180" s="725"/>
      <c r="K180" s="726"/>
      <c r="L180" s="727"/>
      <c r="M180" s="301"/>
      <c r="N180" s="301"/>
      <c r="O180" s="435"/>
      <c r="P180" s="725"/>
      <c r="Q180" s="726"/>
      <c r="R180" s="727"/>
      <c r="S180" s="301"/>
      <c r="T180" s="301"/>
      <c r="U180" s="435"/>
      <c r="V180" s="726"/>
      <c r="W180" s="726"/>
      <c r="X180" s="727"/>
      <c r="Y180" s="301"/>
      <c r="Z180" s="301"/>
      <c r="AA180" s="436"/>
      <c r="AB180" s="725"/>
      <c r="AC180" s="726"/>
      <c r="AD180" s="727"/>
      <c r="AE180" s="301"/>
      <c r="AF180" s="437"/>
      <c r="AG180" s="438"/>
      <c r="AH180" s="726"/>
      <c r="AI180" s="726"/>
      <c r="AJ180" s="727"/>
      <c r="AK180" s="301"/>
      <c r="AL180" s="301"/>
      <c r="AM180" s="436"/>
      <c r="AN180" s="725"/>
      <c r="AO180" s="726"/>
      <c r="AP180" s="727"/>
      <c r="AQ180" s="301"/>
      <c r="AR180" s="301"/>
      <c r="AS180" s="435"/>
      <c r="AT180" s="726"/>
      <c r="AU180" s="726"/>
      <c r="AV180" s="727"/>
      <c r="AW180" s="301"/>
      <c r="AX180" s="301"/>
      <c r="AY180" s="436"/>
      <c r="AZ180" s="668">
        <f>AZ172</f>
        <v>0</v>
      </c>
      <c r="BA180" s="669"/>
      <c r="BB180" s="670"/>
      <c r="BC180" s="234"/>
      <c r="BD180" s="234"/>
      <c r="BE180" s="235"/>
      <c r="BF180" s="669">
        <f>ROUND(AZ180*シミュ２!W133,0)</f>
        <v>0</v>
      </c>
      <c r="BG180" s="669"/>
      <c r="BH180" s="670"/>
      <c r="BI180" s="234"/>
      <c r="BJ180" s="234"/>
      <c r="BK180" s="236"/>
      <c r="BL180" s="728">
        <f>ROUND(AZ180*シミュ２!Y133,0)</f>
        <v>0</v>
      </c>
      <c r="BM180" s="729"/>
      <c r="BN180" s="657"/>
      <c r="BO180" s="240"/>
      <c r="BP180" s="240"/>
      <c r="BQ180" s="241"/>
    </row>
    <row r="181" spans="1:69" ht="37.5" hidden="1" customHeight="1">
      <c r="A181" s="740"/>
      <c r="B181" s="744"/>
      <c r="C181" s="745"/>
      <c r="D181" s="682"/>
      <c r="E181" s="683"/>
      <c r="F181" s="684"/>
      <c r="G181" s="229"/>
      <c r="H181" s="230"/>
      <c r="I181" s="230" t="s">
        <v>81</v>
      </c>
      <c r="J181" s="725"/>
      <c r="K181" s="726"/>
      <c r="L181" s="727"/>
      <c r="M181" s="301"/>
      <c r="N181" s="301"/>
      <c r="O181" s="435"/>
      <c r="P181" s="725"/>
      <c r="Q181" s="726"/>
      <c r="R181" s="727"/>
      <c r="S181" s="301"/>
      <c r="T181" s="301"/>
      <c r="U181" s="435"/>
      <c r="V181" s="726"/>
      <c r="W181" s="726"/>
      <c r="X181" s="727"/>
      <c r="Y181" s="301"/>
      <c r="Z181" s="301"/>
      <c r="AA181" s="436"/>
      <c r="AB181" s="725"/>
      <c r="AC181" s="726"/>
      <c r="AD181" s="727"/>
      <c r="AE181" s="301"/>
      <c r="AF181" s="437"/>
      <c r="AG181" s="438"/>
      <c r="AH181" s="726"/>
      <c r="AI181" s="726"/>
      <c r="AJ181" s="727"/>
      <c r="AK181" s="301"/>
      <c r="AL181" s="301"/>
      <c r="AM181" s="436"/>
      <c r="AN181" s="725"/>
      <c r="AO181" s="726"/>
      <c r="AP181" s="727"/>
      <c r="AQ181" s="301"/>
      <c r="AR181" s="301"/>
      <c r="AS181" s="435"/>
      <c r="AT181" s="726"/>
      <c r="AU181" s="726"/>
      <c r="AV181" s="727"/>
      <c r="AW181" s="301"/>
      <c r="AX181" s="301"/>
      <c r="AY181" s="436"/>
      <c r="AZ181" s="725"/>
      <c r="BA181" s="726"/>
      <c r="BB181" s="727"/>
      <c r="BC181" s="437"/>
      <c r="BD181" s="437"/>
      <c r="BE181" s="438"/>
      <c r="BF181" s="669">
        <f>BF172</f>
        <v>0</v>
      </c>
      <c r="BG181" s="669"/>
      <c r="BH181" s="670"/>
      <c r="BI181" s="234"/>
      <c r="BJ181" s="234"/>
      <c r="BK181" s="236"/>
      <c r="BL181" s="728">
        <f>ROUND(BF181*シミュ２!Y134,0)</f>
        <v>0</v>
      </c>
      <c r="BM181" s="729"/>
      <c r="BN181" s="657"/>
      <c r="BO181" s="240"/>
      <c r="BP181" s="240"/>
      <c r="BQ181" s="241"/>
    </row>
    <row r="182" spans="1:69" ht="37.5" hidden="1" customHeight="1">
      <c r="A182" s="740"/>
      <c r="B182" s="746"/>
      <c r="C182" s="747"/>
      <c r="D182" s="682"/>
      <c r="E182" s="683"/>
      <c r="F182" s="684"/>
      <c r="G182" s="229"/>
      <c r="H182" s="230"/>
      <c r="I182" s="230" t="s">
        <v>205</v>
      </c>
      <c r="J182" s="725"/>
      <c r="K182" s="726"/>
      <c r="L182" s="727"/>
      <c r="M182" s="301"/>
      <c r="N182" s="301"/>
      <c r="O182" s="435"/>
      <c r="P182" s="725"/>
      <c r="Q182" s="726"/>
      <c r="R182" s="727"/>
      <c r="S182" s="301"/>
      <c r="T182" s="301"/>
      <c r="U182" s="435"/>
      <c r="V182" s="726"/>
      <c r="W182" s="726"/>
      <c r="X182" s="727"/>
      <c r="Y182" s="301"/>
      <c r="Z182" s="301"/>
      <c r="AA182" s="436"/>
      <c r="AB182" s="725"/>
      <c r="AC182" s="726"/>
      <c r="AD182" s="727"/>
      <c r="AE182" s="301"/>
      <c r="AF182" s="437"/>
      <c r="AG182" s="438"/>
      <c r="AH182" s="726"/>
      <c r="AI182" s="726"/>
      <c r="AJ182" s="727"/>
      <c r="AK182" s="301"/>
      <c r="AL182" s="301"/>
      <c r="AM182" s="436"/>
      <c r="AN182" s="725"/>
      <c r="AO182" s="726"/>
      <c r="AP182" s="727"/>
      <c r="AQ182" s="301"/>
      <c r="AR182" s="301"/>
      <c r="AS182" s="435"/>
      <c r="AT182" s="726"/>
      <c r="AU182" s="726"/>
      <c r="AV182" s="727"/>
      <c r="AW182" s="301"/>
      <c r="AX182" s="301"/>
      <c r="AY182" s="436"/>
      <c r="AZ182" s="725"/>
      <c r="BA182" s="726"/>
      <c r="BB182" s="727"/>
      <c r="BC182" s="437"/>
      <c r="BD182" s="437"/>
      <c r="BE182" s="438"/>
      <c r="BF182" s="726"/>
      <c r="BG182" s="726"/>
      <c r="BH182" s="727"/>
      <c r="BI182" s="437"/>
      <c r="BJ182" s="437"/>
      <c r="BK182" s="439"/>
      <c r="BL182" s="728">
        <f>BL172</f>
        <v>0</v>
      </c>
      <c r="BM182" s="729"/>
      <c r="BN182" s="657"/>
      <c r="BO182" s="240"/>
      <c r="BP182" s="240"/>
      <c r="BQ182" s="241"/>
    </row>
    <row r="183" spans="1:69" ht="37.5" customHeight="1">
      <c r="A183" s="740"/>
      <c r="B183" s="748" t="s">
        <v>234</v>
      </c>
      <c r="C183" s="749"/>
      <c r="D183" s="685"/>
      <c r="E183" s="686"/>
      <c r="F183" s="687"/>
      <c r="G183" s="700" t="s">
        <v>84</v>
      </c>
      <c r="H183" s="701"/>
      <c r="I183" s="702"/>
      <c r="J183" s="688">
        <f>SUM(J173:L182)</f>
        <v>0</v>
      </c>
      <c r="K183" s="689"/>
      <c r="L183" s="689"/>
      <c r="M183" s="689"/>
      <c r="N183" s="689"/>
      <c r="O183" s="690"/>
      <c r="P183" s="688">
        <f>SUM(P173:R182)</f>
        <v>0</v>
      </c>
      <c r="Q183" s="689"/>
      <c r="R183" s="689"/>
      <c r="S183" s="689"/>
      <c r="T183" s="689"/>
      <c r="U183" s="690"/>
      <c r="V183" s="688">
        <f>SUM(V173:X182)</f>
        <v>0</v>
      </c>
      <c r="W183" s="689"/>
      <c r="X183" s="689"/>
      <c r="Y183" s="689"/>
      <c r="Z183" s="689"/>
      <c r="AA183" s="690"/>
      <c r="AB183" s="688">
        <f>SUM(AB173:AD182)</f>
        <v>0</v>
      </c>
      <c r="AC183" s="689"/>
      <c r="AD183" s="689"/>
      <c r="AE183" s="689"/>
      <c r="AF183" s="689"/>
      <c r="AG183" s="690"/>
      <c r="AH183" s="688">
        <f>SUM(AH173:AJ182)</f>
        <v>0</v>
      </c>
      <c r="AI183" s="689"/>
      <c r="AJ183" s="689"/>
      <c r="AK183" s="689"/>
      <c r="AL183" s="689"/>
      <c r="AM183" s="690"/>
      <c r="AN183" s="688">
        <f>SUM(AN173:AP182)</f>
        <v>0</v>
      </c>
      <c r="AO183" s="689"/>
      <c r="AP183" s="689"/>
      <c r="AQ183" s="689"/>
      <c r="AR183" s="689"/>
      <c r="AS183" s="690"/>
      <c r="AT183" s="688">
        <f>SUM(AT173:AV182)</f>
        <v>0</v>
      </c>
      <c r="AU183" s="689"/>
      <c r="AV183" s="689"/>
      <c r="AW183" s="689"/>
      <c r="AX183" s="689"/>
      <c r="AY183" s="690"/>
      <c r="AZ183" s="688">
        <f>SUM(AZ173:BB182)</f>
        <v>0</v>
      </c>
      <c r="BA183" s="689"/>
      <c r="BB183" s="689"/>
      <c r="BC183" s="689"/>
      <c r="BD183" s="689"/>
      <c r="BE183" s="690"/>
      <c r="BF183" s="688">
        <f>SUM(BF173:BH182)</f>
        <v>0</v>
      </c>
      <c r="BG183" s="689"/>
      <c r="BH183" s="689"/>
      <c r="BI183" s="689"/>
      <c r="BJ183" s="689"/>
      <c r="BK183" s="690"/>
      <c r="BL183" s="688">
        <f>SUM(BL173:BN182)</f>
        <v>0</v>
      </c>
      <c r="BM183" s="689"/>
      <c r="BN183" s="689"/>
      <c r="BO183" s="689"/>
      <c r="BP183" s="689"/>
      <c r="BQ183" s="690"/>
    </row>
    <row r="184" spans="1:69" ht="37.5" customHeight="1" thickBot="1">
      <c r="A184" s="741"/>
      <c r="B184" s="750"/>
      <c r="C184" s="751"/>
      <c r="D184" s="703" t="s">
        <v>223</v>
      </c>
      <c r="E184" s="703"/>
      <c r="F184" s="703"/>
      <c r="G184" s="703"/>
      <c r="H184" s="703"/>
      <c r="I184" s="679"/>
      <c r="J184" s="671">
        <f>J171+J183</f>
        <v>0</v>
      </c>
      <c r="K184" s="672"/>
      <c r="L184" s="673"/>
      <c r="M184" s="673"/>
      <c r="N184" s="673"/>
      <c r="O184" s="674"/>
      <c r="P184" s="671">
        <f>P171+P183</f>
        <v>0</v>
      </c>
      <c r="Q184" s="672"/>
      <c r="R184" s="673"/>
      <c r="S184" s="673"/>
      <c r="T184" s="673"/>
      <c r="U184" s="674"/>
      <c r="V184" s="671">
        <f>V171+V183</f>
        <v>0</v>
      </c>
      <c r="W184" s="672"/>
      <c r="X184" s="673"/>
      <c r="Y184" s="673"/>
      <c r="Z184" s="673"/>
      <c r="AA184" s="674"/>
      <c r="AB184" s="671">
        <f>AB171+AB183</f>
        <v>0</v>
      </c>
      <c r="AC184" s="672"/>
      <c r="AD184" s="673"/>
      <c r="AE184" s="673"/>
      <c r="AF184" s="673"/>
      <c r="AG184" s="674"/>
      <c r="AH184" s="671">
        <f>AH171+AH183</f>
        <v>0</v>
      </c>
      <c r="AI184" s="672"/>
      <c r="AJ184" s="673"/>
      <c r="AK184" s="673"/>
      <c r="AL184" s="673"/>
      <c r="AM184" s="674"/>
      <c r="AN184" s="671">
        <f>AN171+AN183</f>
        <v>0</v>
      </c>
      <c r="AO184" s="672"/>
      <c r="AP184" s="673"/>
      <c r="AQ184" s="673"/>
      <c r="AR184" s="673"/>
      <c r="AS184" s="674"/>
      <c r="AT184" s="671">
        <f>AT171+AT183</f>
        <v>0</v>
      </c>
      <c r="AU184" s="672"/>
      <c r="AV184" s="673"/>
      <c r="AW184" s="673"/>
      <c r="AX184" s="673"/>
      <c r="AY184" s="674"/>
      <c r="AZ184" s="671">
        <f>AZ171+AZ183</f>
        <v>0</v>
      </c>
      <c r="BA184" s="672"/>
      <c r="BB184" s="673"/>
      <c r="BC184" s="673"/>
      <c r="BD184" s="673"/>
      <c r="BE184" s="674"/>
      <c r="BF184" s="671">
        <f>BF171+BF183</f>
        <v>0</v>
      </c>
      <c r="BG184" s="672"/>
      <c r="BH184" s="673"/>
      <c r="BI184" s="673"/>
      <c r="BJ184" s="673"/>
      <c r="BK184" s="674"/>
      <c r="BL184" s="671">
        <f>BL171+BL183</f>
        <v>0</v>
      </c>
      <c r="BM184" s="672"/>
      <c r="BN184" s="673"/>
      <c r="BO184" s="673"/>
      <c r="BP184" s="673"/>
      <c r="BQ184" s="674"/>
    </row>
    <row r="185" spans="1:69" ht="37.5" customHeight="1" thickBot="1">
      <c r="A185" s="697" t="s">
        <v>261</v>
      </c>
      <c r="B185" s="698"/>
      <c r="C185" s="698"/>
      <c r="D185" s="698"/>
      <c r="E185" s="698"/>
      <c r="F185" s="698"/>
      <c r="G185" s="698"/>
      <c r="H185" s="698"/>
      <c r="I185" s="699"/>
      <c r="J185" s="675">
        <f>J156-J170-J184</f>
        <v>0</v>
      </c>
      <c r="K185" s="676"/>
      <c r="L185" s="677"/>
      <c r="M185" s="677"/>
      <c r="N185" s="677"/>
      <c r="O185" s="678"/>
      <c r="P185" s="675">
        <f>P156-P170-P184</f>
        <v>0</v>
      </c>
      <c r="Q185" s="676"/>
      <c r="R185" s="677"/>
      <c r="S185" s="677"/>
      <c r="T185" s="677"/>
      <c r="U185" s="678"/>
      <c r="V185" s="675">
        <f>V156-V170-V184</f>
        <v>0</v>
      </c>
      <c r="W185" s="676"/>
      <c r="X185" s="677"/>
      <c r="Y185" s="677"/>
      <c r="Z185" s="677"/>
      <c r="AA185" s="678"/>
      <c r="AB185" s="675">
        <f>AB156-AB170-AB184</f>
        <v>0</v>
      </c>
      <c r="AC185" s="676"/>
      <c r="AD185" s="677"/>
      <c r="AE185" s="677"/>
      <c r="AF185" s="677"/>
      <c r="AG185" s="678"/>
      <c r="AH185" s="675">
        <f>AH156-AH170-AH184</f>
        <v>0</v>
      </c>
      <c r="AI185" s="676"/>
      <c r="AJ185" s="677"/>
      <c r="AK185" s="677"/>
      <c r="AL185" s="677"/>
      <c r="AM185" s="678"/>
      <c r="AN185" s="675">
        <f>AN156-AN170-AN184</f>
        <v>0</v>
      </c>
      <c r="AO185" s="676"/>
      <c r="AP185" s="677"/>
      <c r="AQ185" s="677"/>
      <c r="AR185" s="677"/>
      <c r="AS185" s="678"/>
      <c r="AT185" s="675">
        <f>AT156-AT170-AT184</f>
        <v>0</v>
      </c>
      <c r="AU185" s="676"/>
      <c r="AV185" s="677"/>
      <c r="AW185" s="677"/>
      <c r="AX185" s="677"/>
      <c r="AY185" s="678"/>
      <c r="AZ185" s="675">
        <f>AZ156-AZ170-AZ184</f>
        <v>0</v>
      </c>
      <c r="BA185" s="676"/>
      <c r="BB185" s="677"/>
      <c r="BC185" s="677"/>
      <c r="BD185" s="677"/>
      <c r="BE185" s="678"/>
      <c r="BF185" s="675">
        <f>BF156-BF170-BF184</f>
        <v>0</v>
      </c>
      <c r="BG185" s="676"/>
      <c r="BH185" s="677"/>
      <c r="BI185" s="677"/>
      <c r="BJ185" s="677"/>
      <c r="BK185" s="678"/>
      <c r="BL185" s="675">
        <f>BL156-BL170-BL184</f>
        <v>0</v>
      </c>
      <c r="BM185" s="676"/>
      <c r="BN185" s="677"/>
      <c r="BO185" s="677"/>
      <c r="BP185" s="677"/>
      <c r="BQ185" s="678"/>
    </row>
  </sheetData>
  <sheetProtection sheet="1" objects="1" scenarios="1"/>
  <mergeCells count="392">
    <mergeCell ref="A1:I2"/>
    <mergeCell ref="A3:I3"/>
    <mergeCell ref="A157:A170"/>
    <mergeCell ref="B157:C168"/>
    <mergeCell ref="B169:C170"/>
    <mergeCell ref="A171:A184"/>
    <mergeCell ref="B171:C182"/>
    <mergeCell ref="B183:C184"/>
    <mergeCell ref="AZ183:BE183"/>
    <mergeCell ref="AZ171:BD171"/>
    <mergeCell ref="J171:N171"/>
    <mergeCell ref="P171:T171"/>
    <mergeCell ref="V171:Z171"/>
    <mergeCell ref="AB171:AF171"/>
    <mergeCell ref="AH171:AL171"/>
    <mergeCell ref="AN171:AR171"/>
    <mergeCell ref="AT171:AX171"/>
    <mergeCell ref="AN157:AR157"/>
    <mergeCell ref="AN158:AR158"/>
    <mergeCell ref="AT157:AX157"/>
    <mergeCell ref="AT158:AX158"/>
    <mergeCell ref="G158:I158"/>
    <mergeCell ref="D157:I157"/>
    <mergeCell ref="AT159:AV159"/>
    <mergeCell ref="BF183:BK183"/>
    <mergeCell ref="BL183:BQ183"/>
    <mergeCell ref="D184:I184"/>
    <mergeCell ref="J184:O184"/>
    <mergeCell ref="P184:U184"/>
    <mergeCell ref="V184:AA184"/>
    <mergeCell ref="AB184:AG184"/>
    <mergeCell ref="AH184:AM184"/>
    <mergeCell ref="AN184:AS184"/>
    <mergeCell ref="AT184:AY184"/>
    <mergeCell ref="AZ184:BE184"/>
    <mergeCell ref="BF184:BK184"/>
    <mergeCell ref="BL184:BQ184"/>
    <mergeCell ref="G183:I183"/>
    <mergeCell ref="J183:O183"/>
    <mergeCell ref="P183:U183"/>
    <mergeCell ref="V183:AA183"/>
    <mergeCell ref="AB183:AG183"/>
    <mergeCell ref="AH183:AM183"/>
    <mergeCell ref="AN183:AS183"/>
    <mergeCell ref="AT183:AY183"/>
    <mergeCell ref="BL181:BN181"/>
    <mergeCell ref="J182:L182"/>
    <mergeCell ref="P182:R182"/>
    <mergeCell ref="V182:X182"/>
    <mergeCell ref="AB182:AD182"/>
    <mergeCell ref="AH182:AJ182"/>
    <mergeCell ref="AN182:AP182"/>
    <mergeCell ref="AT182:AV182"/>
    <mergeCell ref="AZ182:BB182"/>
    <mergeCell ref="BL182:BN182"/>
    <mergeCell ref="J181:L181"/>
    <mergeCell ref="P181:R181"/>
    <mergeCell ref="V181:X181"/>
    <mergeCell ref="AB181:AD181"/>
    <mergeCell ref="AH181:AJ181"/>
    <mergeCell ref="AN181:AP181"/>
    <mergeCell ref="AT181:AV181"/>
    <mergeCell ref="AZ181:BB181"/>
    <mergeCell ref="BF181:BH181"/>
    <mergeCell ref="BF182:BH182"/>
    <mergeCell ref="BL179:BN179"/>
    <mergeCell ref="J180:L180"/>
    <mergeCell ref="P180:R180"/>
    <mergeCell ref="V180:X180"/>
    <mergeCell ref="AB180:AD180"/>
    <mergeCell ref="AH180:AJ180"/>
    <mergeCell ref="AN180:AP180"/>
    <mergeCell ref="AT180:AV180"/>
    <mergeCell ref="AZ180:BB180"/>
    <mergeCell ref="BF180:BH180"/>
    <mergeCell ref="BL180:BN180"/>
    <mergeCell ref="J179:L179"/>
    <mergeCell ref="P179:R179"/>
    <mergeCell ref="V179:X179"/>
    <mergeCell ref="AB179:AD179"/>
    <mergeCell ref="AH179:AJ179"/>
    <mergeCell ref="AN179:AP179"/>
    <mergeCell ref="AT179:AV179"/>
    <mergeCell ref="AZ179:BB179"/>
    <mergeCell ref="BF179:BH179"/>
    <mergeCell ref="BL177:BN177"/>
    <mergeCell ref="J178:L178"/>
    <mergeCell ref="P178:R178"/>
    <mergeCell ref="V178:X178"/>
    <mergeCell ref="AB178:AD178"/>
    <mergeCell ref="AH178:AJ178"/>
    <mergeCell ref="AN178:AP178"/>
    <mergeCell ref="AT178:AV178"/>
    <mergeCell ref="AZ178:BB178"/>
    <mergeCell ref="BF178:BH178"/>
    <mergeCell ref="BL178:BN178"/>
    <mergeCell ref="J177:L177"/>
    <mergeCell ref="P177:R177"/>
    <mergeCell ref="V177:X177"/>
    <mergeCell ref="AB177:AD177"/>
    <mergeCell ref="AH177:AJ177"/>
    <mergeCell ref="AN177:AP177"/>
    <mergeCell ref="AT177:AV177"/>
    <mergeCell ref="AZ177:BB177"/>
    <mergeCell ref="BF177:BH177"/>
    <mergeCell ref="BL175:BN175"/>
    <mergeCell ref="J176:L176"/>
    <mergeCell ref="P176:R176"/>
    <mergeCell ref="V176:X176"/>
    <mergeCell ref="AB176:AD176"/>
    <mergeCell ref="AH176:AJ176"/>
    <mergeCell ref="AN176:AP176"/>
    <mergeCell ref="AT176:AV176"/>
    <mergeCell ref="AZ176:BB176"/>
    <mergeCell ref="BF176:BH176"/>
    <mergeCell ref="BL176:BN176"/>
    <mergeCell ref="J175:L175"/>
    <mergeCell ref="P175:R175"/>
    <mergeCell ref="V175:X175"/>
    <mergeCell ref="AB175:AD175"/>
    <mergeCell ref="AH175:AJ175"/>
    <mergeCell ref="AN175:AP175"/>
    <mergeCell ref="AT175:AV175"/>
    <mergeCell ref="AZ175:BB175"/>
    <mergeCell ref="BF175:BH175"/>
    <mergeCell ref="BL173:BN173"/>
    <mergeCell ref="J174:L174"/>
    <mergeCell ref="P174:R174"/>
    <mergeCell ref="V174:X174"/>
    <mergeCell ref="AB174:AD174"/>
    <mergeCell ref="AH174:AJ174"/>
    <mergeCell ref="AN174:AP174"/>
    <mergeCell ref="AT174:AV174"/>
    <mergeCell ref="AZ174:BB174"/>
    <mergeCell ref="BF174:BH174"/>
    <mergeCell ref="BL174:BN174"/>
    <mergeCell ref="BF171:BJ171"/>
    <mergeCell ref="BL171:BP171"/>
    <mergeCell ref="D172:F183"/>
    <mergeCell ref="G172:I172"/>
    <mergeCell ref="J172:N172"/>
    <mergeCell ref="P172:T172"/>
    <mergeCell ref="V172:Z172"/>
    <mergeCell ref="AB172:AF172"/>
    <mergeCell ref="AH172:AL172"/>
    <mergeCell ref="AN172:AR172"/>
    <mergeCell ref="AT172:AX172"/>
    <mergeCell ref="AZ172:BD172"/>
    <mergeCell ref="BF172:BJ172"/>
    <mergeCell ref="BL172:BP172"/>
    <mergeCell ref="J173:L173"/>
    <mergeCell ref="P173:R173"/>
    <mergeCell ref="V173:X173"/>
    <mergeCell ref="AB173:AD173"/>
    <mergeCell ref="AH173:AJ173"/>
    <mergeCell ref="AN173:AP173"/>
    <mergeCell ref="AT173:AV173"/>
    <mergeCell ref="AZ173:BB173"/>
    <mergeCell ref="BF173:BH173"/>
    <mergeCell ref="D171:I171"/>
    <mergeCell ref="AB161:AD161"/>
    <mergeCell ref="AB162:AD162"/>
    <mergeCell ref="AN165:AP165"/>
    <mergeCell ref="AN166:AP166"/>
    <mergeCell ref="AN167:AP167"/>
    <mergeCell ref="AN168:AP168"/>
    <mergeCell ref="AN160:AP160"/>
    <mergeCell ref="AN161:AP161"/>
    <mergeCell ref="AN162:AP162"/>
    <mergeCell ref="AN163:AP163"/>
    <mergeCell ref="AN164:AP164"/>
    <mergeCell ref="J157:N157"/>
    <mergeCell ref="J158:N158"/>
    <mergeCell ref="P157:T157"/>
    <mergeCell ref="P158:T158"/>
    <mergeCell ref="V157:Z157"/>
    <mergeCell ref="V158:Z158"/>
    <mergeCell ref="AB157:AF157"/>
    <mergeCell ref="AB158:AF158"/>
    <mergeCell ref="AH157:AL157"/>
    <mergeCell ref="AH158:AL158"/>
    <mergeCell ref="AL1:AM1"/>
    <mergeCell ref="AN1:AQ1"/>
    <mergeCell ref="AR1:AS1"/>
    <mergeCell ref="BL3:BQ3"/>
    <mergeCell ref="AZ2:BE2"/>
    <mergeCell ref="BF2:BK2"/>
    <mergeCell ref="BL2:BQ2"/>
    <mergeCell ref="AZ157:BD157"/>
    <mergeCell ref="AZ158:BD158"/>
    <mergeCell ref="BF157:BJ157"/>
    <mergeCell ref="BF158:BJ158"/>
    <mergeCell ref="BL157:BP157"/>
    <mergeCell ref="BL158:BP158"/>
    <mergeCell ref="AT2:AY2"/>
    <mergeCell ref="AZ3:BE3"/>
    <mergeCell ref="BF3:BK3"/>
    <mergeCell ref="AT3:AY3"/>
    <mergeCell ref="AN2:AS2"/>
    <mergeCell ref="AN3:AS3"/>
    <mergeCell ref="BL156:BQ156"/>
    <mergeCell ref="AH156:AM156"/>
    <mergeCell ref="AN156:AS156"/>
    <mergeCell ref="AT156:AY156"/>
    <mergeCell ref="AZ156:BE156"/>
    <mergeCell ref="J3:O3"/>
    <mergeCell ref="P3:U3"/>
    <mergeCell ref="J2:O2"/>
    <mergeCell ref="P2:U2"/>
    <mergeCell ref="V3:AA3"/>
    <mergeCell ref="AB3:AG3"/>
    <mergeCell ref="V2:AA2"/>
    <mergeCell ref="AB2:AG2"/>
    <mergeCell ref="AH2:AM2"/>
    <mergeCell ref="AH3:AM3"/>
    <mergeCell ref="BF156:BK156"/>
    <mergeCell ref="A156:I156"/>
    <mergeCell ref="J156:O156"/>
    <mergeCell ref="P156:U156"/>
    <mergeCell ref="V156:AA156"/>
    <mergeCell ref="AB156:AG156"/>
    <mergeCell ref="AN185:AS185"/>
    <mergeCell ref="J170:O170"/>
    <mergeCell ref="A185:I185"/>
    <mergeCell ref="J185:O185"/>
    <mergeCell ref="J159:L159"/>
    <mergeCell ref="P159:R159"/>
    <mergeCell ref="J160:L160"/>
    <mergeCell ref="J161:L161"/>
    <mergeCell ref="J162:L162"/>
    <mergeCell ref="J163:L163"/>
    <mergeCell ref="J164:L164"/>
    <mergeCell ref="J165:L165"/>
    <mergeCell ref="J166:L166"/>
    <mergeCell ref="J168:L168"/>
    <mergeCell ref="J167:L167"/>
    <mergeCell ref="G169:I169"/>
    <mergeCell ref="D170:I170"/>
    <mergeCell ref="P165:R165"/>
    <mergeCell ref="AN170:AS170"/>
    <mergeCell ref="P170:U170"/>
    <mergeCell ref="AB159:AD159"/>
    <mergeCell ref="AH159:AJ159"/>
    <mergeCell ref="AN159:AP159"/>
    <mergeCell ref="AB160:AD160"/>
    <mergeCell ref="P185:U185"/>
    <mergeCell ref="V170:AA170"/>
    <mergeCell ref="V185:AA185"/>
    <mergeCell ref="V159:X159"/>
    <mergeCell ref="AB165:AD165"/>
    <mergeCell ref="V168:X168"/>
    <mergeCell ref="P160:R160"/>
    <mergeCell ref="P161:R161"/>
    <mergeCell ref="P162:R162"/>
    <mergeCell ref="P163:R163"/>
    <mergeCell ref="AB163:AD163"/>
    <mergeCell ref="AB164:AD164"/>
    <mergeCell ref="V166:X166"/>
    <mergeCell ref="V167:X167"/>
    <mergeCell ref="AB166:AD166"/>
    <mergeCell ref="AB167:AD167"/>
    <mergeCell ref="P166:R166"/>
    <mergeCell ref="P167:R167"/>
    <mergeCell ref="AT170:AY170"/>
    <mergeCell ref="AT185:AY185"/>
    <mergeCell ref="AB170:AG170"/>
    <mergeCell ref="AB185:AG185"/>
    <mergeCell ref="AH170:AM170"/>
    <mergeCell ref="AH185:AM185"/>
    <mergeCell ref="AB168:AD168"/>
    <mergeCell ref="AH160:AJ160"/>
    <mergeCell ref="AH161:AJ161"/>
    <mergeCell ref="AH162:AJ162"/>
    <mergeCell ref="AH163:AJ163"/>
    <mergeCell ref="AH164:AJ164"/>
    <mergeCell ref="AH165:AJ165"/>
    <mergeCell ref="AH166:AJ166"/>
    <mergeCell ref="AH167:AJ167"/>
    <mergeCell ref="AH168:AJ168"/>
    <mergeCell ref="AT160:AV160"/>
    <mergeCell ref="AT161:AV161"/>
    <mergeCell ref="AT162:AV162"/>
    <mergeCell ref="AT163:AV163"/>
    <mergeCell ref="AT164:AV164"/>
    <mergeCell ref="AT165:AV165"/>
    <mergeCell ref="AT166:AV166"/>
    <mergeCell ref="AT167:AV167"/>
    <mergeCell ref="BL170:BQ170"/>
    <mergeCell ref="BL185:BQ185"/>
    <mergeCell ref="D158:F169"/>
    <mergeCell ref="J169:O169"/>
    <mergeCell ref="P169:U169"/>
    <mergeCell ref="V169:AA169"/>
    <mergeCell ref="AB169:AG169"/>
    <mergeCell ref="AH169:AM169"/>
    <mergeCell ref="AN169:AS169"/>
    <mergeCell ref="AT169:AY169"/>
    <mergeCell ref="AZ169:BE169"/>
    <mergeCell ref="BF169:BK169"/>
    <mergeCell ref="BL169:BQ169"/>
    <mergeCell ref="AZ170:BE170"/>
    <mergeCell ref="AZ185:BE185"/>
    <mergeCell ref="BF170:BK170"/>
    <mergeCell ref="BF185:BK185"/>
    <mergeCell ref="P168:R168"/>
    <mergeCell ref="V160:X160"/>
    <mergeCell ref="V161:X161"/>
    <mergeCell ref="V162:X162"/>
    <mergeCell ref="V163:X163"/>
    <mergeCell ref="V164:X164"/>
    <mergeCell ref="V165:X165"/>
    <mergeCell ref="AT168:AV168"/>
    <mergeCell ref="BF167:BH167"/>
    <mergeCell ref="BL168:BN168"/>
    <mergeCell ref="BL164:BN164"/>
    <mergeCell ref="BL165:BN165"/>
    <mergeCell ref="BL166:BN166"/>
    <mergeCell ref="BL167:BN167"/>
    <mergeCell ref="AZ159:BB159"/>
    <mergeCell ref="BF159:BH159"/>
    <mergeCell ref="AZ160:BB160"/>
    <mergeCell ref="AZ161:BB161"/>
    <mergeCell ref="AZ162:BB162"/>
    <mergeCell ref="AZ163:BB163"/>
    <mergeCell ref="AZ164:BB164"/>
    <mergeCell ref="AZ165:BB165"/>
    <mergeCell ref="BL159:BN159"/>
    <mergeCell ref="BL160:BN160"/>
    <mergeCell ref="BL161:BN161"/>
    <mergeCell ref="BL162:BN162"/>
    <mergeCell ref="BL163:BN163"/>
    <mergeCell ref="AZ166:BB166"/>
    <mergeCell ref="AZ167:BB167"/>
    <mergeCell ref="AZ168:BB168"/>
    <mergeCell ref="BF160:BH160"/>
    <mergeCell ref="BF161:BH161"/>
    <mergeCell ref="BF162:BH162"/>
    <mergeCell ref="BF163:BH163"/>
    <mergeCell ref="BF164:BH164"/>
    <mergeCell ref="BF165:BH165"/>
    <mergeCell ref="BF166:BH166"/>
    <mergeCell ref="BP1:BQ1"/>
    <mergeCell ref="J1:M1"/>
    <mergeCell ref="N1:O1"/>
    <mergeCell ref="P1:S1"/>
    <mergeCell ref="T1:U1"/>
    <mergeCell ref="V1:Y1"/>
    <mergeCell ref="Z1:AA1"/>
    <mergeCell ref="AB1:AE1"/>
    <mergeCell ref="AF1:AG1"/>
    <mergeCell ref="AH1:AK1"/>
    <mergeCell ref="AT1:AW1"/>
    <mergeCell ref="AX1:AY1"/>
    <mergeCell ref="AZ1:BC1"/>
    <mergeCell ref="BD1:BE1"/>
    <mergeCell ref="BF1:BI1"/>
    <mergeCell ref="BJ1:BK1"/>
    <mergeCell ref="BL1:BO1"/>
    <mergeCell ref="P164:R164"/>
    <mergeCell ref="J4:J5"/>
    <mergeCell ref="O4:O5"/>
    <mergeCell ref="K4:K5"/>
    <mergeCell ref="C4:D4"/>
    <mergeCell ref="F4:G4"/>
    <mergeCell ref="I4:I5"/>
    <mergeCell ref="P4:P5"/>
    <mergeCell ref="Q4:Q5"/>
    <mergeCell ref="V4:V5"/>
    <mergeCell ref="BQ4:BQ5"/>
    <mergeCell ref="AZ4:AZ5"/>
    <mergeCell ref="BA4:BA5"/>
    <mergeCell ref="BF4:BF5"/>
    <mergeCell ref="BG4:BG5"/>
    <mergeCell ref="BL4:BL5"/>
    <mergeCell ref="BM4:BM5"/>
    <mergeCell ref="U4:U5"/>
    <mergeCell ref="AA4:AA5"/>
    <mergeCell ref="AG4:AG5"/>
    <mergeCell ref="AM4:AM5"/>
    <mergeCell ref="AS4:AS5"/>
    <mergeCell ref="AY4:AY5"/>
    <mergeCell ref="BE4:BE5"/>
    <mergeCell ref="BK4:BK5"/>
    <mergeCell ref="W4:W5"/>
    <mergeCell ref="AB4:AB5"/>
    <mergeCell ref="AC4:AC5"/>
    <mergeCell ref="AH4:AH5"/>
    <mergeCell ref="AI4:AI5"/>
    <mergeCell ref="AN4:AN5"/>
    <mergeCell ref="AO4:AO5"/>
    <mergeCell ref="AT4:AT5"/>
    <mergeCell ref="AU4:AU5"/>
  </mergeCells>
  <phoneticPr fontId="2"/>
  <dataValidations count="1">
    <dataValidation type="list" allowBlank="1" showInputMessage="1" showErrorMessage="1" sqref="C6:C155 F6:F155" xr:uid="{0B1A5C48-8953-48ED-A641-8C39296509D2}">
      <formula1>"平成,令和"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820F4D6-9D32-4AB4-A223-2EEB33C0CD5C}">
          <x14:formula1>
            <xm:f>給与表!$J$12:$M$12</xm:f>
          </x14:formula1>
          <xm:sqref>I6:I155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96B3-390B-4CB8-9B30-93EE14DFAEBC}">
  <sheetPr>
    <tabColor rgb="FF92D050"/>
  </sheetPr>
  <dimension ref="A1:Q142"/>
  <sheetViews>
    <sheetView zoomScale="160" zoomScaleNormal="160" workbookViewId="0">
      <selection activeCell="A2" sqref="A2:G2"/>
    </sheetView>
  </sheetViews>
  <sheetFormatPr defaultRowHeight="18"/>
  <cols>
    <col min="2" max="2" width="11.25" bestFit="1" customWidth="1"/>
    <col min="15" max="17" width="0" hidden="1" customWidth="1"/>
  </cols>
  <sheetData>
    <row r="1" spans="1:17" ht="45" customHeight="1">
      <c r="A1" s="753" t="s">
        <v>266</v>
      </c>
      <c r="B1" s="627"/>
      <c r="C1" s="627"/>
      <c r="D1" s="627"/>
      <c r="E1" s="627"/>
      <c r="F1" s="627"/>
      <c r="G1" s="627"/>
    </row>
    <row r="2" spans="1:17" ht="37.5" customHeight="1">
      <c r="A2" s="752" t="s">
        <v>275</v>
      </c>
      <c r="B2" s="752"/>
      <c r="C2" s="752"/>
      <c r="D2" s="752"/>
      <c r="E2" s="752"/>
      <c r="F2" s="752"/>
      <c r="G2" s="752"/>
    </row>
    <row r="3" spans="1:17">
      <c r="A3" s="754" t="s">
        <v>276</v>
      </c>
      <c r="B3" s="754"/>
      <c r="C3" s="754"/>
      <c r="D3" s="754"/>
      <c r="E3" s="754"/>
      <c r="F3" s="754"/>
      <c r="G3" s="754"/>
    </row>
    <row r="4" spans="1:17" ht="18.5" thickBot="1"/>
    <row r="5" spans="1:17">
      <c r="A5" s="453" t="s">
        <v>252</v>
      </c>
      <c r="B5" s="453" t="s">
        <v>263</v>
      </c>
      <c r="C5" s="534"/>
      <c r="D5" s="447"/>
      <c r="E5" s="453" t="s">
        <v>264</v>
      </c>
      <c r="F5" s="534"/>
      <c r="G5" s="447"/>
      <c r="O5" s="363" t="s">
        <v>262</v>
      </c>
      <c r="P5" s="363" t="s">
        <v>9</v>
      </c>
      <c r="Q5" s="363" t="s">
        <v>36</v>
      </c>
    </row>
    <row r="6" spans="1:17" ht="18.5" thickBot="1">
      <c r="A6" s="586"/>
      <c r="B6" s="366" t="s">
        <v>265</v>
      </c>
      <c r="C6" s="50" t="s">
        <v>249</v>
      </c>
      <c r="D6" s="95" t="s">
        <v>250</v>
      </c>
      <c r="E6" s="366" t="s">
        <v>265</v>
      </c>
      <c r="F6" s="50" t="s">
        <v>249</v>
      </c>
      <c r="G6" s="94" t="s">
        <v>250</v>
      </c>
      <c r="O6" s="363" t="s">
        <v>260</v>
      </c>
      <c r="P6" s="363" t="s">
        <v>13</v>
      </c>
      <c r="Q6" s="363" t="s">
        <v>41</v>
      </c>
    </row>
    <row r="7" spans="1:17">
      <c r="A7" s="367" t="s">
        <v>262</v>
      </c>
      <c r="B7" s="368" t="s">
        <v>9</v>
      </c>
      <c r="C7" s="369">
        <v>6700</v>
      </c>
      <c r="D7" s="370">
        <v>2900</v>
      </c>
      <c r="E7" s="368" t="s">
        <v>36</v>
      </c>
      <c r="F7" s="369">
        <v>5600</v>
      </c>
      <c r="G7" s="371">
        <v>2300</v>
      </c>
      <c r="O7" s="363" t="s">
        <v>30</v>
      </c>
      <c r="P7" s="363" t="s">
        <v>14</v>
      </c>
      <c r="Q7" s="363" t="s">
        <v>42</v>
      </c>
    </row>
    <row r="8" spans="1:17">
      <c r="A8" s="372" t="s">
        <v>262</v>
      </c>
      <c r="B8" s="373" t="s">
        <v>13</v>
      </c>
      <c r="C8" s="374">
        <v>6900</v>
      </c>
      <c r="D8" s="375">
        <v>2900</v>
      </c>
      <c r="E8" s="373" t="s">
        <v>41</v>
      </c>
      <c r="F8" s="374">
        <v>5800</v>
      </c>
      <c r="G8" s="376">
        <v>2400</v>
      </c>
      <c r="O8" s="363" t="s">
        <v>31</v>
      </c>
      <c r="P8" s="363" t="s">
        <v>15</v>
      </c>
      <c r="Q8" s="363" t="s">
        <v>43</v>
      </c>
    </row>
    <row r="9" spans="1:17">
      <c r="A9" s="372" t="s">
        <v>262</v>
      </c>
      <c r="B9" s="373" t="s">
        <v>14</v>
      </c>
      <c r="C9" s="374">
        <v>7600</v>
      </c>
      <c r="D9" s="375">
        <v>3300</v>
      </c>
      <c r="E9" s="373" t="s">
        <v>42</v>
      </c>
      <c r="F9" s="374">
        <v>5800</v>
      </c>
      <c r="G9" s="376">
        <v>2400</v>
      </c>
      <c r="O9" s="363" t="s">
        <v>32</v>
      </c>
      <c r="P9" s="363" t="s">
        <v>16</v>
      </c>
      <c r="Q9" s="363" t="s">
        <v>44</v>
      </c>
    </row>
    <row r="10" spans="1:17">
      <c r="A10" s="372" t="s">
        <v>262</v>
      </c>
      <c r="B10" s="373" t="s">
        <v>15</v>
      </c>
      <c r="C10" s="374">
        <v>6400</v>
      </c>
      <c r="D10" s="375">
        <v>2800</v>
      </c>
      <c r="E10" s="373" t="s">
        <v>43</v>
      </c>
      <c r="F10" s="374">
        <v>5900</v>
      </c>
      <c r="G10" s="376">
        <v>2500</v>
      </c>
      <c r="O10" s="363" t="s">
        <v>33</v>
      </c>
      <c r="P10" s="363" t="s">
        <v>17</v>
      </c>
      <c r="Q10" s="363" t="s">
        <v>45</v>
      </c>
    </row>
    <row r="11" spans="1:17">
      <c r="A11" s="372" t="s">
        <v>262</v>
      </c>
      <c r="B11" s="373" t="s">
        <v>16</v>
      </c>
      <c r="C11" s="374">
        <v>7600</v>
      </c>
      <c r="D11" s="375">
        <v>3300</v>
      </c>
      <c r="E11" s="373" t="s">
        <v>44</v>
      </c>
      <c r="F11" s="374">
        <v>5900</v>
      </c>
      <c r="G11" s="376">
        <v>2500</v>
      </c>
      <c r="O11" s="363" t="s">
        <v>34</v>
      </c>
      <c r="P11" s="363" t="s">
        <v>18</v>
      </c>
      <c r="Q11" s="363" t="s">
        <v>46</v>
      </c>
    </row>
    <row r="12" spans="1:17">
      <c r="A12" s="372" t="s">
        <v>262</v>
      </c>
      <c r="B12" s="373" t="s">
        <v>17</v>
      </c>
      <c r="C12" s="374">
        <v>7100</v>
      </c>
      <c r="D12" s="375">
        <v>3100</v>
      </c>
      <c r="E12" s="373" t="s">
        <v>45</v>
      </c>
      <c r="F12" s="374">
        <v>5800</v>
      </c>
      <c r="G12" s="376">
        <v>2400</v>
      </c>
      <c r="O12" s="363" t="s">
        <v>35</v>
      </c>
      <c r="P12" s="363" t="s">
        <v>19</v>
      </c>
      <c r="Q12" s="363" t="s">
        <v>47</v>
      </c>
    </row>
    <row r="13" spans="1:17">
      <c r="A13" s="372" t="s">
        <v>262</v>
      </c>
      <c r="B13" s="373" t="s">
        <v>18</v>
      </c>
      <c r="C13" s="374">
        <v>6800</v>
      </c>
      <c r="D13" s="375">
        <v>2900</v>
      </c>
      <c r="E13" s="373" t="s">
        <v>46</v>
      </c>
      <c r="F13" s="374">
        <v>5800</v>
      </c>
      <c r="G13" s="376">
        <v>2400</v>
      </c>
      <c r="O13" s="363"/>
      <c r="P13" s="363" t="s">
        <v>20</v>
      </c>
      <c r="Q13" s="363" t="s">
        <v>48</v>
      </c>
    </row>
    <row r="14" spans="1:17">
      <c r="A14" s="372" t="s">
        <v>262</v>
      </c>
      <c r="B14" s="373" t="s">
        <v>19</v>
      </c>
      <c r="C14" s="374">
        <v>7800</v>
      </c>
      <c r="D14" s="375">
        <v>3400</v>
      </c>
      <c r="E14" s="373" t="s">
        <v>47</v>
      </c>
      <c r="F14" s="374">
        <v>5800</v>
      </c>
      <c r="G14" s="376">
        <v>2400</v>
      </c>
      <c r="O14" s="363"/>
      <c r="P14" s="363" t="s">
        <v>21</v>
      </c>
      <c r="Q14" s="363" t="s">
        <v>49</v>
      </c>
    </row>
    <row r="15" spans="1:17">
      <c r="A15" s="372" t="s">
        <v>262</v>
      </c>
      <c r="B15" s="373" t="s">
        <v>20</v>
      </c>
      <c r="C15" s="374">
        <v>7400</v>
      </c>
      <c r="D15" s="375">
        <v>3200</v>
      </c>
      <c r="E15" s="373" t="s">
        <v>48</v>
      </c>
      <c r="F15" s="374">
        <v>5800</v>
      </c>
      <c r="G15" s="376">
        <v>2400</v>
      </c>
      <c r="O15" s="363"/>
      <c r="P15" s="363" t="s">
        <v>22</v>
      </c>
      <c r="Q15" s="363" t="s">
        <v>50</v>
      </c>
    </row>
    <row r="16" spans="1:17">
      <c r="A16" s="372" t="s">
        <v>262</v>
      </c>
      <c r="B16" s="373" t="s">
        <v>21</v>
      </c>
      <c r="C16" s="374">
        <v>8200</v>
      </c>
      <c r="D16" s="375">
        <v>3500</v>
      </c>
      <c r="E16" s="373" t="s">
        <v>49</v>
      </c>
      <c r="F16" s="374">
        <v>5400</v>
      </c>
      <c r="G16" s="376">
        <v>2300</v>
      </c>
      <c r="O16" s="363"/>
      <c r="P16" s="363" t="s">
        <v>23</v>
      </c>
      <c r="Q16" s="363" t="s">
        <v>51</v>
      </c>
    </row>
    <row r="17" spans="1:17">
      <c r="A17" s="372" t="s">
        <v>262</v>
      </c>
      <c r="B17" s="373" t="s">
        <v>22</v>
      </c>
      <c r="C17" s="374">
        <v>7800</v>
      </c>
      <c r="D17" s="375">
        <v>3400</v>
      </c>
      <c r="E17" s="373" t="s">
        <v>50</v>
      </c>
      <c r="F17" s="374">
        <v>5600</v>
      </c>
      <c r="G17" s="376">
        <v>2300</v>
      </c>
      <c r="O17" s="363"/>
      <c r="P17" s="363" t="s">
        <v>24</v>
      </c>
      <c r="Q17" s="363" t="s">
        <v>52</v>
      </c>
    </row>
    <row r="18" spans="1:17">
      <c r="A18" s="372" t="s">
        <v>262</v>
      </c>
      <c r="B18" s="373" t="s">
        <v>23</v>
      </c>
      <c r="C18" s="374">
        <v>8100</v>
      </c>
      <c r="D18" s="375">
        <v>3500</v>
      </c>
      <c r="E18" s="373" t="s">
        <v>51</v>
      </c>
      <c r="F18" s="374">
        <v>5600</v>
      </c>
      <c r="G18" s="376">
        <v>2300</v>
      </c>
      <c r="O18" s="363"/>
      <c r="P18" s="363" t="s">
        <v>25</v>
      </c>
      <c r="Q18" s="363" t="s">
        <v>53</v>
      </c>
    </row>
    <row r="19" spans="1:17">
      <c r="A19" s="372" t="s">
        <v>262</v>
      </c>
      <c r="B19" s="373" t="s">
        <v>24</v>
      </c>
      <c r="C19" s="374">
        <v>8200</v>
      </c>
      <c r="D19" s="375">
        <v>3500</v>
      </c>
      <c r="E19" s="373" t="s">
        <v>52</v>
      </c>
      <c r="F19" s="374">
        <v>5600</v>
      </c>
      <c r="G19" s="376">
        <v>2300</v>
      </c>
      <c r="O19" s="363"/>
      <c r="P19" s="363" t="s">
        <v>26</v>
      </c>
      <c r="Q19" s="363" t="s">
        <v>54</v>
      </c>
    </row>
    <row r="20" spans="1:17">
      <c r="A20" s="372" t="s">
        <v>262</v>
      </c>
      <c r="B20" s="373" t="s">
        <v>25</v>
      </c>
      <c r="C20" s="374">
        <v>8400</v>
      </c>
      <c r="D20" s="375">
        <v>3600</v>
      </c>
      <c r="E20" s="373" t="s">
        <v>53</v>
      </c>
      <c r="F20" s="374">
        <v>5700</v>
      </c>
      <c r="G20" s="376">
        <v>2300</v>
      </c>
      <c r="O20" s="363"/>
      <c r="P20" s="363" t="s">
        <v>27</v>
      </c>
      <c r="Q20" s="363" t="s">
        <v>55</v>
      </c>
    </row>
    <row r="21" spans="1:17">
      <c r="A21" s="372" t="s">
        <v>262</v>
      </c>
      <c r="B21" s="373" t="s">
        <v>26</v>
      </c>
      <c r="C21" s="374">
        <v>7900</v>
      </c>
      <c r="D21" s="375">
        <v>3400</v>
      </c>
      <c r="E21" s="373" t="s">
        <v>54</v>
      </c>
      <c r="F21" s="374">
        <v>5700</v>
      </c>
      <c r="G21" s="376">
        <v>2400</v>
      </c>
      <c r="O21" s="363"/>
      <c r="P21" s="363" t="s">
        <v>28</v>
      </c>
      <c r="Q21" s="363" t="s">
        <v>56</v>
      </c>
    </row>
    <row r="22" spans="1:17">
      <c r="A22" s="372" t="s">
        <v>262</v>
      </c>
      <c r="B22" s="373" t="s">
        <v>27</v>
      </c>
      <c r="C22" s="374">
        <v>8000</v>
      </c>
      <c r="D22" s="375">
        <v>3500</v>
      </c>
      <c r="E22" s="373" t="s">
        <v>55</v>
      </c>
      <c r="F22" s="374">
        <v>5700</v>
      </c>
      <c r="G22" s="376">
        <v>2400</v>
      </c>
      <c r="O22" s="363"/>
      <c r="P22" s="363"/>
      <c r="Q22" s="363" t="s">
        <v>57</v>
      </c>
    </row>
    <row r="23" spans="1:17" ht="18.5" thickBot="1">
      <c r="A23" s="377" t="s">
        <v>262</v>
      </c>
      <c r="B23" s="378"/>
      <c r="C23" s="27"/>
      <c r="D23" s="84"/>
      <c r="E23" s="378" t="s">
        <v>56</v>
      </c>
      <c r="F23" s="27">
        <v>5700</v>
      </c>
      <c r="G23" s="379">
        <v>2400</v>
      </c>
    </row>
    <row r="24" spans="1:17">
      <c r="A24" s="380" t="s">
        <v>260</v>
      </c>
      <c r="B24" s="381" t="s">
        <v>9</v>
      </c>
      <c r="C24" s="382">
        <v>6400</v>
      </c>
      <c r="D24" s="383">
        <v>2800</v>
      </c>
      <c r="E24" s="381" t="s">
        <v>36</v>
      </c>
      <c r="F24" s="382">
        <v>5400</v>
      </c>
      <c r="G24" s="384">
        <v>2300</v>
      </c>
    </row>
    <row r="25" spans="1:17">
      <c r="A25" s="372" t="s">
        <v>260</v>
      </c>
      <c r="B25" s="373" t="s">
        <v>13</v>
      </c>
      <c r="C25" s="374">
        <v>6700</v>
      </c>
      <c r="D25" s="375">
        <v>2900</v>
      </c>
      <c r="E25" s="373" t="s">
        <v>41</v>
      </c>
      <c r="F25" s="374">
        <v>5600</v>
      </c>
      <c r="G25" s="376">
        <v>2300</v>
      </c>
    </row>
    <row r="26" spans="1:17">
      <c r="A26" s="372" t="s">
        <v>260</v>
      </c>
      <c r="B26" s="373" t="s">
        <v>14</v>
      </c>
      <c r="C26" s="374">
        <v>7300</v>
      </c>
      <c r="D26" s="375">
        <v>3200</v>
      </c>
      <c r="E26" s="373" t="s">
        <v>42</v>
      </c>
      <c r="F26" s="374">
        <v>5700</v>
      </c>
      <c r="G26" s="376">
        <v>2300</v>
      </c>
    </row>
    <row r="27" spans="1:17">
      <c r="A27" s="372" t="s">
        <v>260</v>
      </c>
      <c r="B27" s="373" t="s">
        <v>15</v>
      </c>
      <c r="C27" s="374">
        <v>6300</v>
      </c>
      <c r="D27" s="375">
        <v>2700</v>
      </c>
      <c r="E27" s="373" t="s">
        <v>43</v>
      </c>
      <c r="F27" s="374">
        <v>5800</v>
      </c>
      <c r="G27" s="376">
        <v>2400</v>
      </c>
    </row>
    <row r="28" spans="1:17">
      <c r="A28" s="372" t="s">
        <v>260</v>
      </c>
      <c r="B28" s="373" t="s">
        <v>16</v>
      </c>
      <c r="C28" s="374">
        <v>7400</v>
      </c>
      <c r="D28" s="375">
        <v>3200</v>
      </c>
      <c r="E28" s="373" t="s">
        <v>44</v>
      </c>
      <c r="F28" s="374">
        <v>5800</v>
      </c>
      <c r="G28" s="376">
        <v>2400</v>
      </c>
    </row>
    <row r="29" spans="1:17">
      <c r="A29" s="372" t="s">
        <v>260</v>
      </c>
      <c r="B29" s="373" t="s">
        <v>17</v>
      </c>
      <c r="C29" s="374">
        <v>7000</v>
      </c>
      <c r="D29" s="375">
        <v>3000</v>
      </c>
      <c r="E29" s="373" t="s">
        <v>45</v>
      </c>
      <c r="F29" s="374">
        <v>5600</v>
      </c>
      <c r="G29" s="376">
        <v>2300</v>
      </c>
    </row>
    <row r="30" spans="1:17">
      <c r="A30" s="372" t="s">
        <v>260</v>
      </c>
      <c r="B30" s="373" t="s">
        <v>18</v>
      </c>
      <c r="C30" s="374">
        <v>6600</v>
      </c>
      <c r="D30" s="375">
        <v>2900</v>
      </c>
      <c r="E30" s="373" t="s">
        <v>46</v>
      </c>
      <c r="F30" s="374">
        <v>5600</v>
      </c>
      <c r="G30" s="376">
        <v>2300</v>
      </c>
    </row>
    <row r="31" spans="1:17">
      <c r="A31" s="372" t="s">
        <v>260</v>
      </c>
      <c r="B31" s="373" t="s">
        <v>19</v>
      </c>
      <c r="C31" s="374">
        <v>7600</v>
      </c>
      <c r="D31" s="375">
        <v>3300</v>
      </c>
      <c r="E31" s="373" t="s">
        <v>47</v>
      </c>
      <c r="F31" s="374">
        <v>5600</v>
      </c>
      <c r="G31" s="376">
        <v>2300</v>
      </c>
    </row>
    <row r="32" spans="1:17">
      <c r="A32" s="372" t="s">
        <v>260</v>
      </c>
      <c r="B32" s="373" t="s">
        <v>20</v>
      </c>
      <c r="C32" s="374">
        <v>7200</v>
      </c>
      <c r="D32" s="375">
        <v>3100</v>
      </c>
      <c r="E32" s="373" t="s">
        <v>48</v>
      </c>
      <c r="F32" s="374">
        <v>5700</v>
      </c>
      <c r="G32" s="376">
        <v>2400</v>
      </c>
    </row>
    <row r="33" spans="1:7">
      <c r="A33" s="372" t="s">
        <v>260</v>
      </c>
      <c r="B33" s="373" t="s">
        <v>21</v>
      </c>
      <c r="C33" s="374">
        <v>7900</v>
      </c>
      <c r="D33" s="375">
        <v>3500</v>
      </c>
      <c r="E33" s="373" t="s">
        <v>49</v>
      </c>
      <c r="F33" s="374">
        <v>5300</v>
      </c>
      <c r="G33" s="376">
        <v>2300</v>
      </c>
    </row>
    <row r="34" spans="1:7">
      <c r="A34" s="372" t="s">
        <v>260</v>
      </c>
      <c r="B34" s="373" t="s">
        <v>22</v>
      </c>
      <c r="C34" s="374">
        <v>7600</v>
      </c>
      <c r="D34" s="375">
        <v>3300</v>
      </c>
      <c r="E34" s="373" t="s">
        <v>50</v>
      </c>
      <c r="F34" s="374">
        <v>5400</v>
      </c>
      <c r="G34" s="376">
        <v>2300</v>
      </c>
    </row>
    <row r="35" spans="1:7">
      <c r="A35" s="372" t="s">
        <v>260</v>
      </c>
      <c r="B35" s="373" t="s">
        <v>23</v>
      </c>
      <c r="C35" s="374">
        <v>7800</v>
      </c>
      <c r="D35" s="375">
        <v>3400</v>
      </c>
      <c r="E35" s="373" t="s">
        <v>51</v>
      </c>
      <c r="F35" s="374">
        <v>5400</v>
      </c>
      <c r="G35" s="376">
        <v>2300</v>
      </c>
    </row>
    <row r="36" spans="1:7">
      <c r="A36" s="372" t="s">
        <v>260</v>
      </c>
      <c r="B36" s="373" t="s">
        <v>24</v>
      </c>
      <c r="C36" s="374">
        <v>8000</v>
      </c>
      <c r="D36" s="375">
        <v>3500</v>
      </c>
      <c r="E36" s="373" t="s">
        <v>52</v>
      </c>
      <c r="F36" s="374">
        <v>5500</v>
      </c>
      <c r="G36" s="376">
        <v>2300</v>
      </c>
    </row>
    <row r="37" spans="1:7">
      <c r="A37" s="372" t="s">
        <v>260</v>
      </c>
      <c r="B37" s="373" t="s">
        <v>25</v>
      </c>
      <c r="C37" s="374">
        <v>8200</v>
      </c>
      <c r="D37" s="375">
        <v>3500</v>
      </c>
      <c r="E37" s="373" t="s">
        <v>53</v>
      </c>
      <c r="F37" s="374">
        <v>5500</v>
      </c>
      <c r="G37" s="376">
        <v>2300</v>
      </c>
    </row>
    <row r="38" spans="1:7">
      <c r="A38" s="372" t="s">
        <v>260</v>
      </c>
      <c r="B38" s="373" t="s">
        <v>26</v>
      </c>
      <c r="C38" s="374">
        <v>7600</v>
      </c>
      <c r="D38" s="375">
        <v>3300</v>
      </c>
      <c r="E38" s="373" t="s">
        <v>54</v>
      </c>
      <c r="F38" s="374">
        <v>5500</v>
      </c>
      <c r="G38" s="376">
        <v>2300</v>
      </c>
    </row>
    <row r="39" spans="1:7">
      <c r="A39" s="372" t="s">
        <v>260</v>
      </c>
      <c r="B39" s="373" t="s">
        <v>27</v>
      </c>
      <c r="C39" s="374">
        <v>7800</v>
      </c>
      <c r="D39" s="375">
        <v>3400</v>
      </c>
      <c r="E39" s="373" t="s">
        <v>55</v>
      </c>
      <c r="F39" s="374">
        <v>5500</v>
      </c>
      <c r="G39" s="376">
        <v>2300</v>
      </c>
    </row>
    <row r="40" spans="1:7" ht="18.5" thickBot="1">
      <c r="A40" s="385" t="s">
        <v>260</v>
      </c>
      <c r="B40" s="366"/>
      <c r="C40" s="50"/>
      <c r="D40" s="95"/>
      <c r="E40" s="386" t="s">
        <v>56</v>
      </c>
      <c r="F40" s="50">
        <v>5500</v>
      </c>
      <c r="G40" s="94">
        <v>2300</v>
      </c>
    </row>
    <row r="41" spans="1:7">
      <c r="A41" s="367" t="s">
        <v>30</v>
      </c>
      <c r="B41" s="368" t="s">
        <v>9</v>
      </c>
      <c r="C41" s="369">
        <v>6400</v>
      </c>
      <c r="D41" s="370">
        <v>2800</v>
      </c>
      <c r="E41" s="368" t="s">
        <v>36</v>
      </c>
      <c r="F41" s="369">
        <v>5400</v>
      </c>
      <c r="G41" s="371">
        <v>2300</v>
      </c>
    </row>
    <row r="42" spans="1:7">
      <c r="A42" s="372" t="s">
        <v>30</v>
      </c>
      <c r="B42" s="373" t="s">
        <v>13</v>
      </c>
      <c r="C42" s="374">
        <v>6600</v>
      </c>
      <c r="D42" s="375">
        <v>2900</v>
      </c>
      <c r="E42" s="373" t="s">
        <v>41</v>
      </c>
      <c r="F42" s="374">
        <v>5500</v>
      </c>
      <c r="G42" s="376">
        <v>2300</v>
      </c>
    </row>
    <row r="43" spans="1:7">
      <c r="A43" s="372" t="s">
        <v>30</v>
      </c>
      <c r="B43" s="373" t="s">
        <v>14</v>
      </c>
      <c r="C43" s="374">
        <v>7300</v>
      </c>
      <c r="D43" s="375">
        <v>3100</v>
      </c>
      <c r="E43" s="373" t="s">
        <v>42</v>
      </c>
      <c r="F43" s="374">
        <v>5600</v>
      </c>
      <c r="G43" s="376">
        <v>2300</v>
      </c>
    </row>
    <row r="44" spans="1:7">
      <c r="A44" s="372" t="s">
        <v>30</v>
      </c>
      <c r="B44" s="373" t="s">
        <v>15</v>
      </c>
      <c r="C44" s="374">
        <v>6200</v>
      </c>
      <c r="D44" s="375">
        <v>2700</v>
      </c>
      <c r="E44" s="373" t="s">
        <v>43</v>
      </c>
      <c r="F44" s="374">
        <v>5700</v>
      </c>
      <c r="G44" s="376">
        <v>2400</v>
      </c>
    </row>
    <row r="45" spans="1:7">
      <c r="A45" s="372" t="s">
        <v>30</v>
      </c>
      <c r="B45" s="373" t="s">
        <v>16</v>
      </c>
      <c r="C45" s="374">
        <v>7400</v>
      </c>
      <c r="D45" s="375">
        <v>3200</v>
      </c>
      <c r="E45" s="373" t="s">
        <v>44</v>
      </c>
      <c r="F45" s="374">
        <v>5700</v>
      </c>
      <c r="G45" s="376">
        <v>2400</v>
      </c>
    </row>
    <row r="46" spans="1:7">
      <c r="A46" s="372" t="s">
        <v>30</v>
      </c>
      <c r="B46" s="373" t="s">
        <v>17</v>
      </c>
      <c r="C46" s="374">
        <v>6900</v>
      </c>
      <c r="D46" s="375">
        <v>2900</v>
      </c>
      <c r="E46" s="373" t="s">
        <v>45</v>
      </c>
      <c r="F46" s="374">
        <v>5600</v>
      </c>
      <c r="G46" s="376">
        <v>2300</v>
      </c>
    </row>
    <row r="47" spans="1:7">
      <c r="A47" s="372" t="s">
        <v>30</v>
      </c>
      <c r="B47" s="373" t="s">
        <v>18</v>
      </c>
      <c r="C47" s="374">
        <v>6500</v>
      </c>
      <c r="D47" s="375">
        <v>2900</v>
      </c>
      <c r="E47" s="373" t="s">
        <v>46</v>
      </c>
      <c r="F47" s="374">
        <v>5600</v>
      </c>
      <c r="G47" s="376">
        <v>2300</v>
      </c>
    </row>
    <row r="48" spans="1:7">
      <c r="A48" s="372" t="s">
        <v>30</v>
      </c>
      <c r="B48" s="373" t="s">
        <v>19</v>
      </c>
      <c r="C48" s="374">
        <v>7500</v>
      </c>
      <c r="D48" s="375">
        <v>3300</v>
      </c>
      <c r="E48" s="373" t="s">
        <v>47</v>
      </c>
      <c r="F48" s="374">
        <v>5600</v>
      </c>
      <c r="G48" s="376">
        <v>2300</v>
      </c>
    </row>
    <row r="49" spans="1:7">
      <c r="A49" s="372" t="s">
        <v>30</v>
      </c>
      <c r="B49" s="373" t="s">
        <v>20</v>
      </c>
      <c r="C49" s="374">
        <v>7100</v>
      </c>
      <c r="D49" s="375">
        <v>3100</v>
      </c>
      <c r="E49" s="373" t="s">
        <v>48</v>
      </c>
      <c r="F49" s="374">
        <v>5600</v>
      </c>
      <c r="G49" s="376">
        <v>2300</v>
      </c>
    </row>
    <row r="50" spans="1:7">
      <c r="A50" s="372" t="s">
        <v>30</v>
      </c>
      <c r="B50" s="373" t="s">
        <v>21</v>
      </c>
      <c r="C50" s="374">
        <v>7900</v>
      </c>
      <c r="D50" s="375">
        <v>3400</v>
      </c>
      <c r="E50" s="373" t="s">
        <v>49</v>
      </c>
      <c r="F50" s="374">
        <v>5200</v>
      </c>
      <c r="G50" s="376">
        <v>2300</v>
      </c>
    </row>
    <row r="51" spans="1:7">
      <c r="A51" s="372" t="s">
        <v>30</v>
      </c>
      <c r="B51" s="373" t="s">
        <v>22</v>
      </c>
      <c r="C51" s="374">
        <v>7500</v>
      </c>
      <c r="D51" s="375">
        <v>3300</v>
      </c>
      <c r="E51" s="373" t="s">
        <v>50</v>
      </c>
      <c r="F51" s="374">
        <v>5400</v>
      </c>
      <c r="G51" s="376">
        <v>2300</v>
      </c>
    </row>
    <row r="52" spans="1:7">
      <c r="A52" s="372" t="s">
        <v>30</v>
      </c>
      <c r="B52" s="373" t="s">
        <v>23</v>
      </c>
      <c r="C52" s="374">
        <v>7700</v>
      </c>
      <c r="D52" s="375">
        <v>3400</v>
      </c>
      <c r="E52" s="373" t="s">
        <v>51</v>
      </c>
      <c r="F52" s="374">
        <v>5400</v>
      </c>
      <c r="G52" s="376">
        <v>2300</v>
      </c>
    </row>
    <row r="53" spans="1:7">
      <c r="A53" s="372" t="s">
        <v>30</v>
      </c>
      <c r="B53" s="373" t="s">
        <v>24</v>
      </c>
      <c r="C53" s="374">
        <v>7900</v>
      </c>
      <c r="D53" s="375">
        <v>3500</v>
      </c>
      <c r="E53" s="373" t="s">
        <v>52</v>
      </c>
      <c r="F53" s="374">
        <v>5400</v>
      </c>
      <c r="G53" s="376">
        <v>2300</v>
      </c>
    </row>
    <row r="54" spans="1:7">
      <c r="A54" s="372" t="s">
        <v>30</v>
      </c>
      <c r="B54" s="373" t="s">
        <v>25</v>
      </c>
      <c r="C54" s="374">
        <v>8100</v>
      </c>
      <c r="D54" s="375">
        <v>3500</v>
      </c>
      <c r="E54" s="373" t="s">
        <v>53</v>
      </c>
      <c r="F54" s="374">
        <v>5400</v>
      </c>
      <c r="G54" s="376">
        <v>2300</v>
      </c>
    </row>
    <row r="55" spans="1:7">
      <c r="A55" s="372" t="s">
        <v>30</v>
      </c>
      <c r="B55" s="373" t="s">
        <v>26</v>
      </c>
      <c r="C55" s="374">
        <v>7600</v>
      </c>
      <c r="D55" s="375">
        <v>3300</v>
      </c>
      <c r="E55" s="373" t="s">
        <v>54</v>
      </c>
      <c r="F55" s="374">
        <v>5500</v>
      </c>
      <c r="G55" s="376">
        <v>2300</v>
      </c>
    </row>
    <row r="56" spans="1:7">
      <c r="A56" s="372" t="s">
        <v>30</v>
      </c>
      <c r="B56" s="373" t="s">
        <v>27</v>
      </c>
      <c r="C56" s="374">
        <v>7700</v>
      </c>
      <c r="D56" s="375">
        <v>3400</v>
      </c>
      <c r="E56" s="373" t="s">
        <v>55</v>
      </c>
      <c r="F56" s="374">
        <v>5500</v>
      </c>
      <c r="G56" s="376">
        <v>2300</v>
      </c>
    </row>
    <row r="57" spans="1:7" ht="18.5" thickBot="1">
      <c r="A57" s="377" t="s">
        <v>30</v>
      </c>
      <c r="B57" s="221"/>
      <c r="C57" s="27"/>
      <c r="D57" s="84"/>
      <c r="E57" s="378" t="s">
        <v>56</v>
      </c>
      <c r="F57" s="27">
        <v>5500</v>
      </c>
      <c r="G57" s="379">
        <v>2300</v>
      </c>
    </row>
    <row r="58" spans="1:7">
      <c r="A58" s="380" t="s">
        <v>31</v>
      </c>
      <c r="B58" s="381" t="s">
        <v>9</v>
      </c>
      <c r="C58" s="382">
        <v>6200</v>
      </c>
      <c r="D58" s="383">
        <v>2700</v>
      </c>
      <c r="E58" s="381" t="s">
        <v>36</v>
      </c>
      <c r="F58" s="382">
        <v>5300</v>
      </c>
      <c r="G58" s="384">
        <v>2300</v>
      </c>
    </row>
    <row r="59" spans="1:7">
      <c r="A59" s="372" t="s">
        <v>31</v>
      </c>
      <c r="B59" s="373" t="s">
        <v>13</v>
      </c>
      <c r="C59" s="374">
        <v>6400</v>
      </c>
      <c r="D59" s="375">
        <v>2800</v>
      </c>
      <c r="E59" s="373" t="s">
        <v>41</v>
      </c>
      <c r="F59" s="374">
        <v>5400</v>
      </c>
      <c r="G59" s="376">
        <v>2300</v>
      </c>
    </row>
    <row r="60" spans="1:7">
      <c r="A60" s="372" t="s">
        <v>31</v>
      </c>
      <c r="B60" s="373" t="s">
        <v>14</v>
      </c>
      <c r="C60" s="374">
        <v>7000</v>
      </c>
      <c r="D60" s="375">
        <v>3000</v>
      </c>
      <c r="E60" s="373" t="s">
        <v>42</v>
      </c>
      <c r="F60" s="374">
        <v>5500</v>
      </c>
      <c r="G60" s="376">
        <v>2300</v>
      </c>
    </row>
    <row r="61" spans="1:7">
      <c r="A61" s="372" t="s">
        <v>31</v>
      </c>
      <c r="B61" s="373" t="s">
        <v>15</v>
      </c>
      <c r="C61" s="374">
        <v>6000</v>
      </c>
      <c r="D61" s="375">
        <v>2600</v>
      </c>
      <c r="E61" s="373" t="s">
        <v>43</v>
      </c>
      <c r="F61" s="374">
        <v>5600</v>
      </c>
      <c r="G61" s="376">
        <v>2300</v>
      </c>
    </row>
    <row r="62" spans="1:7">
      <c r="A62" s="372" t="s">
        <v>31</v>
      </c>
      <c r="B62" s="373" t="s">
        <v>16</v>
      </c>
      <c r="C62" s="374">
        <v>7100</v>
      </c>
      <c r="D62" s="375">
        <v>3100</v>
      </c>
      <c r="E62" s="373" t="s">
        <v>44</v>
      </c>
      <c r="F62" s="374">
        <v>5600</v>
      </c>
      <c r="G62" s="376">
        <v>2300</v>
      </c>
    </row>
    <row r="63" spans="1:7">
      <c r="A63" s="372" t="s">
        <v>31</v>
      </c>
      <c r="B63" s="373" t="s">
        <v>17</v>
      </c>
      <c r="C63" s="374">
        <v>6600</v>
      </c>
      <c r="D63" s="375">
        <v>2900</v>
      </c>
      <c r="E63" s="373" t="s">
        <v>45</v>
      </c>
      <c r="F63" s="374">
        <v>5400</v>
      </c>
      <c r="G63" s="376">
        <v>2300</v>
      </c>
    </row>
    <row r="64" spans="1:7">
      <c r="A64" s="372" t="s">
        <v>31</v>
      </c>
      <c r="B64" s="373" t="s">
        <v>18</v>
      </c>
      <c r="C64" s="374">
        <v>6400</v>
      </c>
      <c r="D64" s="375">
        <v>2700</v>
      </c>
      <c r="E64" s="373" t="s">
        <v>46</v>
      </c>
      <c r="F64" s="374">
        <v>5500</v>
      </c>
      <c r="G64" s="376">
        <v>2300</v>
      </c>
    </row>
    <row r="65" spans="1:7">
      <c r="A65" s="372" t="s">
        <v>31</v>
      </c>
      <c r="B65" s="373" t="s">
        <v>19</v>
      </c>
      <c r="C65" s="374">
        <v>7300</v>
      </c>
      <c r="D65" s="375">
        <v>3100</v>
      </c>
      <c r="E65" s="373" t="s">
        <v>47</v>
      </c>
      <c r="F65" s="374">
        <v>5400</v>
      </c>
      <c r="G65" s="376">
        <v>2300</v>
      </c>
    </row>
    <row r="66" spans="1:7">
      <c r="A66" s="372" t="s">
        <v>31</v>
      </c>
      <c r="B66" s="373" t="s">
        <v>20</v>
      </c>
      <c r="C66" s="374">
        <v>6900</v>
      </c>
      <c r="D66" s="375">
        <v>2900</v>
      </c>
      <c r="E66" s="373" t="s">
        <v>48</v>
      </c>
      <c r="F66" s="374">
        <v>5500</v>
      </c>
      <c r="G66" s="376">
        <v>2300</v>
      </c>
    </row>
    <row r="67" spans="1:7">
      <c r="A67" s="372" t="s">
        <v>31</v>
      </c>
      <c r="B67" s="373" t="s">
        <v>21</v>
      </c>
      <c r="C67" s="374">
        <v>7600</v>
      </c>
      <c r="D67" s="375">
        <v>3300</v>
      </c>
      <c r="E67" s="373" t="s">
        <v>49</v>
      </c>
      <c r="F67" s="374">
        <v>5200</v>
      </c>
      <c r="G67" s="376">
        <v>2200</v>
      </c>
    </row>
    <row r="68" spans="1:7">
      <c r="A68" s="372" t="s">
        <v>31</v>
      </c>
      <c r="B68" s="373" t="s">
        <v>22</v>
      </c>
      <c r="C68" s="374">
        <v>7300</v>
      </c>
      <c r="D68" s="375">
        <v>3100</v>
      </c>
      <c r="E68" s="373" t="s">
        <v>50</v>
      </c>
      <c r="F68" s="374">
        <v>5200</v>
      </c>
      <c r="G68" s="376">
        <v>2200</v>
      </c>
    </row>
    <row r="69" spans="1:7">
      <c r="A69" s="372" t="s">
        <v>31</v>
      </c>
      <c r="B69" s="373" t="s">
        <v>23</v>
      </c>
      <c r="C69" s="374">
        <v>7500</v>
      </c>
      <c r="D69" s="375">
        <v>3200</v>
      </c>
      <c r="E69" s="373" t="s">
        <v>51</v>
      </c>
      <c r="F69" s="374">
        <v>5200</v>
      </c>
      <c r="G69" s="376">
        <v>2300</v>
      </c>
    </row>
    <row r="70" spans="1:7">
      <c r="A70" s="372" t="s">
        <v>31</v>
      </c>
      <c r="B70" s="373" t="s">
        <v>24</v>
      </c>
      <c r="C70" s="374">
        <v>7600</v>
      </c>
      <c r="D70" s="375">
        <v>3300</v>
      </c>
      <c r="E70" s="373" t="s">
        <v>52</v>
      </c>
      <c r="F70" s="374">
        <v>5300</v>
      </c>
      <c r="G70" s="376">
        <v>2300</v>
      </c>
    </row>
    <row r="71" spans="1:7">
      <c r="A71" s="372" t="s">
        <v>31</v>
      </c>
      <c r="B71" s="373" t="s">
        <v>25</v>
      </c>
      <c r="C71" s="374">
        <v>7800</v>
      </c>
      <c r="D71" s="375">
        <v>3400</v>
      </c>
      <c r="E71" s="373" t="s">
        <v>53</v>
      </c>
      <c r="F71" s="374">
        <v>5300</v>
      </c>
      <c r="G71" s="376">
        <v>2300</v>
      </c>
    </row>
    <row r="72" spans="1:7">
      <c r="A72" s="372" t="s">
        <v>31</v>
      </c>
      <c r="B72" s="373" t="s">
        <v>26</v>
      </c>
      <c r="C72" s="374">
        <v>7300</v>
      </c>
      <c r="D72" s="375">
        <v>3200</v>
      </c>
      <c r="E72" s="373" t="s">
        <v>54</v>
      </c>
      <c r="F72" s="374">
        <v>5300</v>
      </c>
      <c r="G72" s="376">
        <v>2300</v>
      </c>
    </row>
    <row r="73" spans="1:7">
      <c r="A73" s="372" t="s">
        <v>31</v>
      </c>
      <c r="B73" s="373" t="s">
        <v>27</v>
      </c>
      <c r="C73" s="374">
        <v>7500</v>
      </c>
      <c r="D73" s="375">
        <v>3200</v>
      </c>
      <c r="E73" s="373" t="s">
        <v>55</v>
      </c>
      <c r="F73" s="374">
        <v>5300</v>
      </c>
      <c r="G73" s="376">
        <v>2300</v>
      </c>
    </row>
    <row r="74" spans="1:7" ht="18.5" thickBot="1">
      <c r="A74" s="385" t="s">
        <v>31</v>
      </c>
      <c r="B74" s="366"/>
      <c r="C74" s="50"/>
      <c r="D74" s="95"/>
      <c r="E74" s="386" t="s">
        <v>56</v>
      </c>
      <c r="F74" s="50">
        <v>5300</v>
      </c>
      <c r="G74" s="94">
        <v>2300</v>
      </c>
    </row>
    <row r="75" spans="1:7">
      <c r="A75" s="367" t="s">
        <v>32</v>
      </c>
      <c r="B75" s="368" t="s">
        <v>9</v>
      </c>
      <c r="C75" s="369">
        <v>6200</v>
      </c>
      <c r="D75" s="370">
        <v>2700</v>
      </c>
      <c r="E75" s="368" t="s">
        <v>36</v>
      </c>
      <c r="F75" s="369">
        <v>5200</v>
      </c>
      <c r="G75" s="371">
        <v>2200</v>
      </c>
    </row>
    <row r="76" spans="1:7">
      <c r="A76" s="372" t="s">
        <v>32</v>
      </c>
      <c r="B76" s="373" t="s">
        <v>13</v>
      </c>
      <c r="C76" s="374">
        <v>6400</v>
      </c>
      <c r="D76" s="375">
        <v>2800</v>
      </c>
      <c r="E76" s="373" t="s">
        <v>41</v>
      </c>
      <c r="F76" s="374">
        <v>5300</v>
      </c>
      <c r="G76" s="376">
        <v>2300</v>
      </c>
    </row>
    <row r="77" spans="1:7">
      <c r="A77" s="372" t="s">
        <v>32</v>
      </c>
      <c r="B77" s="373" t="s">
        <v>14</v>
      </c>
      <c r="C77" s="374">
        <v>7000</v>
      </c>
      <c r="D77" s="375">
        <v>3000</v>
      </c>
      <c r="E77" s="373" t="s">
        <v>42</v>
      </c>
      <c r="F77" s="374">
        <v>5400</v>
      </c>
      <c r="G77" s="376">
        <v>2300</v>
      </c>
    </row>
    <row r="78" spans="1:7">
      <c r="A78" s="372" t="s">
        <v>32</v>
      </c>
      <c r="B78" s="373" t="s">
        <v>15</v>
      </c>
      <c r="C78" s="374">
        <v>6000</v>
      </c>
      <c r="D78" s="375">
        <v>2600</v>
      </c>
      <c r="E78" s="373" t="s">
        <v>43</v>
      </c>
      <c r="F78" s="374">
        <v>5500</v>
      </c>
      <c r="G78" s="376">
        <v>2300</v>
      </c>
    </row>
    <row r="79" spans="1:7">
      <c r="A79" s="372" t="s">
        <v>32</v>
      </c>
      <c r="B79" s="373" t="s">
        <v>16</v>
      </c>
      <c r="C79" s="374">
        <v>7100</v>
      </c>
      <c r="D79" s="375">
        <v>3100</v>
      </c>
      <c r="E79" s="373" t="s">
        <v>44</v>
      </c>
      <c r="F79" s="374">
        <v>5500</v>
      </c>
      <c r="G79" s="376">
        <v>2300</v>
      </c>
    </row>
    <row r="80" spans="1:7">
      <c r="A80" s="372" t="s">
        <v>32</v>
      </c>
      <c r="B80" s="373" t="s">
        <v>17</v>
      </c>
      <c r="C80" s="374">
        <v>6600</v>
      </c>
      <c r="D80" s="375">
        <v>2900</v>
      </c>
      <c r="E80" s="373" t="s">
        <v>45</v>
      </c>
      <c r="F80" s="374">
        <v>5300</v>
      </c>
      <c r="G80" s="376">
        <v>2300</v>
      </c>
    </row>
    <row r="81" spans="1:7">
      <c r="A81" s="372" t="s">
        <v>32</v>
      </c>
      <c r="B81" s="373" t="s">
        <v>18</v>
      </c>
      <c r="C81" s="374">
        <v>6300</v>
      </c>
      <c r="D81" s="375">
        <v>2700</v>
      </c>
      <c r="E81" s="373" t="s">
        <v>46</v>
      </c>
      <c r="F81" s="374">
        <v>5400</v>
      </c>
      <c r="G81" s="376">
        <v>2300</v>
      </c>
    </row>
    <row r="82" spans="1:7">
      <c r="A82" s="372" t="s">
        <v>32</v>
      </c>
      <c r="B82" s="373" t="s">
        <v>19</v>
      </c>
      <c r="C82" s="374">
        <v>7200</v>
      </c>
      <c r="D82" s="375">
        <v>3100</v>
      </c>
      <c r="E82" s="373" t="s">
        <v>47</v>
      </c>
      <c r="F82" s="374">
        <v>5400</v>
      </c>
      <c r="G82" s="376">
        <v>2300</v>
      </c>
    </row>
    <row r="83" spans="1:7">
      <c r="A83" s="372" t="s">
        <v>32</v>
      </c>
      <c r="B83" s="373" t="s">
        <v>20</v>
      </c>
      <c r="C83" s="374">
        <v>6900</v>
      </c>
      <c r="D83" s="375">
        <v>2900</v>
      </c>
      <c r="E83" s="373" t="s">
        <v>48</v>
      </c>
      <c r="F83" s="374">
        <v>5400</v>
      </c>
      <c r="G83" s="376">
        <v>2300</v>
      </c>
    </row>
    <row r="84" spans="1:7">
      <c r="A84" s="372" t="s">
        <v>32</v>
      </c>
      <c r="B84" s="373" t="s">
        <v>21</v>
      </c>
      <c r="C84" s="374">
        <v>7600</v>
      </c>
      <c r="D84" s="375">
        <v>3300</v>
      </c>
      <c r="E84" s="373" t="s">
        <v>49</v>
      </c>
      <c r="F84" s="374">
        <v>5100</v>
      </c>
      <c r="G84" s="376">
        <v>2200</v>
      </c>
    </row>
    <row r="85" spans="1:7">
      <c r="A85" s="372" t="s">
        <v>32</v>
      </c>
      <c r="B85" s="373" t="s">
        <v>22</v>
      </c>
      <c r="C85" s="374">
        <v>7200</v>
      </c>
      <c r="D85" s="375">
        <v>3100</v>
      </c>
      <c r="E85" s="373" t="s">
        <v>50</v>
      </c>
      <c r="F85" s="374">
        <v>5200</v>
      </c>
      <c r="G85" s="376">
        <v>2200</v>
      </c>
    </row>
    <row r="86" spans="1:7">
      <c r="A86" s="372" t="s">
        <v>32</v>
      </c>
      <c r="B86" s="373" t="s">
        <v>23</v>
      </c>
      <c r="C86" s="374">
        <v>7500</v>
      </c>
      <c r="D86" s="375">
        <v>3200</v>
      </c>
      <c r="E86" s="373" t="s">
        <v>51</v>
      </c>
      <c r="F86" s="374">
        <v>5200</v>
      </c>
      <c r="G86" s="376">
        <v>2200</v>
      </c>
    </row>
    <row r="87" spans="1:7">
      <c r="A87" s="372" t="s">
        <v>32</v>
      </c>
      <c r="B87" s="373" t="s">
        <v>24</v>
      </c>
      <c r="C87" s="374">
        <v>7600</v>
      </c>
      <c r="D87" s="375">
        <v>3300</v>
      </c>
      <c r="E87" s="373" t="s">
        <v>52</v>
      </c>
      <c r="F87" s="374">
        <v>5200</v>
      </c>
      <c r="G87" s="376">
        <v>2200</v>
      </c>
    </row>
    <row r="88" spans="1:7">
      <c r="A88" s="372" t="s">
        <v>32</v>
      </c>
      <c r="B88" s="373" t="s">
        <v>25</v>
      </c>
      <c r="C88" s="374">
        <v>7800</v>
      </c>
      <c r="D88" s="375">
        <v>3400</v>
      </c>
      <c r="E88" s="373" t="s">
        <v>53</v>
      </c>
      <c r="F88" s="374">
        <v>5200</v>
      </c>
      <c r="G88" s="376">
        <v>2200</v>
      </c>
    </row>
    <row r="89" spans="1:7">
      <c r="A89" s="372" t="s">
        <v>32</v>
      </c>
      <c r="B89" s="373" t="s">
        <v>26</v>
      </c>
      <c r="C89" s="374">
        <v>7300</v>
      </c>
      <c r="D89" s="375">
        <v>3200</v>
      </c>
      <c r="E89" s="373" t="s">
        <v>54</v>
      </c>
      <c r="F89" s="374">
        <v>5200</v>
      </c>
      <c r="G89" s="376">
        <v>2300</v>
      </c>
    </row>
    <row r="90" spans="1:7">
      <c r="A90" s="372" t="s">
        <v>32</v>
      </c>
      <c r="B90" s="373" t="s">
        <v>27</v>
      </c>
      <c r="C90" s="374">
        <v>7500</v>
      </c>
      <c r="D90" s="375">
        <v>3200</v>
      </c>
      <c r="E90" s="373" t="s">
        <v>55</v>
      </c>
      <c r="F90" s="374">
        <v>5200</v>
      </c>
      <c r="G90" s="376">
        <v>2300</v>
      </c>
    </row>
    <row r="91" spans="1:7" ht="18.5" thickBot="1">
      <c r="A91" s="377" t="s">
        <v>32</v>
      </c>
      <c r="B91" s="221"/>
      <c r="C91" s="27">
        <v>0</v>
      </c>
      <c r="D91" s="84">
        <v>0</v>
      </c>
      <c r="E91" s="378" t="s">
        <v>56</v>
      </c>
      <c r="F91" s="27">
        <v>5200</v>
      </c>
      <c r="G91" s="379">
        <v>2300</v>
      </c>
    </row>
    <row r="92" spans="1:7">
      <c r="A92" s="380" t="s">
        <v>33</v>
      </c>
      <c r="B92" s="381" t="s">
        <v>9</v>
      </c>
      <c r="C92" s="382">
        <v>6000</v>
      </c>
      <c r="D92" s="383">
        <v>2600</v>
      </c>
      <c r="E92" s="381" t="s">
        <v>36</v>
      </c>
      <c r="F92" s="382">
        <v>5100</v>
      </c>
      <c r="G92" s="384">
        <v>2100</v>
      </c>
    </row>
    <row r="93" spans="1:7">
      <c r="A93" s="372" t="s">
        <v>33</v>
      </c>
      <c r="B93" s="373" t="s">
        <v>13</v>
      </c>
      <c r="C93" s="374">
        <v>6200</v>
      </c>
      <c r="D93" s="375">
        <v>2700</v>
      </c>
      <c r="E93" s="373" t="s">
        <v>41</v>
      </c>
      <c r="F93" s="374">
        <v>5200</v>
      </c>
      <c r="G93" s="376">
        <v>2200</v>
      </c>
    </row>
    <row r="94" spans="1:7">
      <c r="A94" s="372" t="s">
        <v>33</v>
      </c>
      <c r="B94" s="373" t="s">
        <v>14</v>
      </c>
      <c r="C94" s="374">
        <v>6900</v>
      </c>
      <c r="D94" s="375">
        <v>2900</v>
      </c>
      <c r="E94" s="373" t="s">
        <v>42</v>
      </c>
      <c r="F94" s="374">
        <v>5200</v>
      </c>
      <c r="G94" s="376">
        <v>2200</v>
      </c>
    </row>
    <row r="95" spans="1:7">
      <c r="A95" s="372" t="s">
        <v>33</v>
      </c>
      <c r="B95" s="373" t="s">
        <v>15</v>
      </c>
      <c r="C95" s="374">
        <v>5800</v>
      </c>
      <c r="D95" s="375">
        <v>2500</v>
      </c>
      <c r="E95" s="373" t="s">
        <v>43</v>
      </c>
      <c r="F95" s="374">
        <v>5300</v>
      </c>
      <c r="G95" s="376">
        <v>2300</v>
      </c>
    </row>
    <row r="96" spans="1:7">
      <c r="A96" s="372" t="s">
        <v>33</v>
      </c>
      <c r="B96" s="373" t="s">
        <v>16</v>
      </c>
      <c r="C96" s="374">
        <v>6900</v>
      </c>
      <c r="D96" s="375">
        <v>2900</v>
      </c>
      <c r="E96" s="373" t="s">
        <v>44</v>
      </c>
      <c r="F96" s="374">
        <v>5300</v>
      </c>
      <c r="G96" s="376">
        <v>2300</v>
      </c>
    </row>
    <row r="97" spans="1:7">
      <c r="A97" s="372" t="s">
        <v>33</v>
      </c>
      <c r="B97" s="373" t="s">
        <v>17</v>
      </c>
      <c r="C97" s="374">
        <v>6400</v>
      </c>
      <c r="D97" s="375">
        <v>2800</v>
      </c>
      <c r="E97" s="373" t="s">
        <v>45</v>
      </c>
      <c r="F97" s="374">
        <v>5200</v>
      </c>
      <c r="G97" s="376">
        <v>2200</v>
      </c>
    </row>
    <row r="98" spans="1:7">
      <c r="A98" s="372" t="s">
        <v>33</v>
      </c>
      <c r="B98" s="373" t="s">
        <v>18</v>
      </c>
      <c r="C98" s="374">
        <v>6100</v>
      </c>
      <c r="D98" s="375">
        <v>2600</v>
      </c>
      <c r="E98" s="373" t="s">
        <v>46</v>
      </c>
      <c r="F98" s="374">
        <v>5200</v>
      </c>
      <c r="G98" s="376">
        <v>2200</v>
      </c>
    </row>
    <row r="99" spans="1:7">
      <c r="A99" s="372" t="s">
        <v>33</v>
      </c>
      <c r="B99" s="373" t="s">
        <v>19</v>
      </c>
      <c r="C99" s="374">
        <v>7000</v>
      </c>
      <c r="D99" s="375">
        <v>3000</v>
      </c>
      <c r="E99" s="373" t="s">
        <v>47</v>
      </c>
      <c r="F99" s="374">
        <v>5200</v>
      </c>
      <c r="G99" s="376">
        <v>2200</v>
      </c>
    </row>
    <row r="100" spans="1:7">
      <c r="A100" s="372" t="s">
        <v>33</v>
      </c>
      <c r="B100" s="373" t="s">
        <v>20</v>
      </c>
      <c r="C100" s="374">
        <v>6700</v>
      </c>
      <c r="D100" s="375">
        <v>2900</v>
      </c>
      <c r="E100" s="373" t="s">
        <v>48</v>
      </c>
      <c r="F100" s="374">
        <v>5200</v>
      </c>
      <c r="G100" s="376">
        <v>2200</v>
      </c>
    </row>
    <row r="101" spans="1:7">
      <c r="A101" s="372" t="s">
        <v>33</v>
      </c>
      <c r="B101" s="373" t="s">
        <v>21</v>
      </c>
      <c r="C101" s="374">
        <v>7400</v>
      </c>
      <c r="D101" s="375">
        <v>3200</v>
      </c>
      <c r="E101" s="373" t="s">
        <v>49</v>
      </c>
      <c r="F101" s="374">
        <v>4900</v>
      </c>
      <c r="G101" s="376">
        <v>2100</v>
      </c>
    </row>
    <row r="102" spans="1:7">
      <c r="A102" s="372" t="s">
        <v>33</v>
      </c>
      <c r="B102" s="373" t="s">
        <v>22</v>
      </c>
      <c r="C102" s="374">
        <v>7000</v>
      </c>
      <c r="D102" s="375">
        <v>3000</v>
      </c>
      <c r="E102" s="373" t="s">
        <v>50</v>
      </c>
      <c r="F102" s="374">
        <v>5000</v>
      </c>
      <c r="G102" s="376">
        <v>2100</v>
      </c>
    </row>
    <row r="103" spans="1:7">
      <c r="A103" s="372" t="s">
        <v>33</v>
      </c>
      <c r="B103" s="373" t="s">
        <v>23</v>
      </c>
      <c r="C103" s="374">
        <v>7300</v>
      </c>
      <c r="D103" s="375">
        <v>3100</v>
      </c>
      <c r="E103" s="373" t="s">
        <v>51</v>
      </c>
      <c r="F103" s="374">
        <v>5100</v>
      </c>
      <c r="G103" s="376">
        <v>2100</v>
      </c>
    </row>
    <row r="104" spans="1:7">
      <c r="A104" s="372" t="s">
        <v>33</v>
      </c>
      <c r="B104" s="373" t="s">
        <v>24</v>
      </c>
      <c r="C104" s="374">
        <v>7500</v>
      </c>
      <c r="D104" s="375">
        <v>3200</v>
      </c>
      <c r="E104" s="373" t="s">
        <v>52</v>
      </c>
      <c r="F104" s="374">
        <v>5100</v>
      </c>
      <c r="G104" s="376">
        <v>2200</v>
      </c>
    </row>
    <row r="105" spans="1:7">
      <c r="A105" s="372" t="s">
        <v>33</v>
      </c>
      <c r="B105" s="373" t="s">
        <v>25</v>
      </c>
      <c r="C105" s="374">
        <v>7600</v>
      </c>
      <c r="D105" s="375">
        <v>3300</v>
      </c>
      <c r="E105" s="373" t="s">
        <v>53</v>
      </c>
      <c r="F105" s="374">
        <v>5100</v>
      </c>
      <c r="G105" s="376">
        <v>2200</v>
      </c>
    </row>
    <row r="106" spans="1:7">
      <c r="A106" s="372" t="s">
        <v>33</v>
      </c>
      <c r="B106" s="373" t="s">
        <v>26</v>
      </c>
      <c r="C106" s="374">
        <v>7100</v>
      </c>
      <c r="D106" s="375">
        <v>3100</v>
      </c>
      <c r="E106" s="373" t="s">
        <v>54</v>
      </c>
      <c r="F106" s="374">
        <v>5100</v>
      </c>
      <c r="G106" s="376">
        <v>2200</v>
      </c>
    </row>
    <row r="107" spans="1:7">
      <c r="A107" s="372" t="s">
        <v>33</v>
      </c>
      <c r="B107" s="373" t="s">
        <v>27</v>
      </c>
      <c r="C107" s="374">
        <v>7200</v>
      </c>
      <c r="D107" s="375">
        <v>3100</v>
      </c>
      <c r="E107" s="373" t="s">
        <v>55</v>
      </c>
      <c r="F107" s="374">
        <v>5100</v>
      </c>
      <c r="G107" s="376">
        <v>2200</v>
      </c>
    </row>
    <row r="108" spans="1:7" ht="18.5" thickBot="1">
      <c r="A108" s="385" t="s">
        <v>33</v>
      </c>
      <c r="B108" s="366"/>
      <c r="C108" s="50"/>
      <c r="D108" s="95"/>
      <c r="E108" s="386" t="s">
        <v>56</v>
      </c>
      <c r="F108" s="50">
        <v>5100</v>
      </c>
      <c r="G108" s="94">
        <v>2200</v>
      </c>
    </row>
    <row r="109" spans="1:7">
      <c r="A109" s="367" t="s">
        <v>34</v>
      </c>
      <c r="B109" s="368" t="s">
        <v>9</v>
      </c>
      <c r="C109" s="369">
        <v>5800</v>
      </c>
      <c r="D109" s="370">
        <v>2500</v>
      </c>
      <c r="E109" s="368" t="s">
        <v>36</v>
      </c>
      <c r="F109" s="369">
        <v>4900</v>
      </c>
      <c r="G109" s="371">
        <v>2100</v>
      </c>
    </row>
    <row r="110" spans="1:7">
      <c r="A110" s="372" t="s">
        <v>34</v>
      </c>
      <c r="B110" s="373" t="s">
        <v>13</v>
      </c>
      <c r="C110" s="374">
        <v>6100</v>
      </c>
      <c r="D110" s="375">
        <v>2600</v>
      </c>
      <c r="E110" s="373" t="s">
        <v>41</v>
      </c>
      <c r="F110" s="374">
        <v>5100</v>
      </c>
      <c r="G110" s="376">
        <v>2100</v>
      </c>
    </row>
    <row r="111" spans="1:7">
      <c r="A111" s="372" t="s">
        <v>34</v>
      </c>
      <c r="B111" s="373" t="s">
        <v>14</v>
      </c>
      <c r="C111" s="374">
        <v>6700</v>
      </c>
      <c r="D111" s="375">
        <v>2900</v>
      </c>
      <c r="E111" s="373" t="s">
        <v>42</v>
      </c>
      <c r="F111" s="374">
        <v>5100</v>
      </c>
      <c r="G111" s="376">
        <v>2200</v>
      </c>
    </row>
    <row r="112" spans="1:7">
      <c r="A112" s="372" t="s">
        <v>34</v>
      </c>
      <c r="B112" s="373" t="s">
        <v>15</v>
      </c>
      <c r="C112" s="374">
        <v>5700</v>
      </c>
      <c r="D112" s="375">
        <v>2400</v>
      </c>
      <c r="E112" s="373" t="s">
        <v>43</v>
      </c>
      <c r="F112" s="374">
        <v>5200</v>
      </c>
      <c r="G112" s="376">
        <v>2200</v>
      </c>
    </row>
    <row r="113" spans="1:7">
      <c r="A113" s="372" t="s">
        <v>34</v>
      </c>
      <c r="B113" s="373" t="s">
        <v>16</v>
      </c>
      <c r="C113" s="374">
        <v>6800</v>
      </c>
      <c r="D113" s="375">
        <v>2900</v>
      </c>
      <c r="E113" s="373" t="s">
        <v>44</v>
      </c>
      <c r="F113" s="374">
        <v>5200</v>
      </c>
      <c r="G113" s="376">
        <v>2200</v>
      </c>
    </row>
    <row r="114" spans="1:7">
      <c r="A114" s="372" t="s">
        <v>34</v>
      </c>
      <c r="B114" s="373" t="s">
        <v>17</v>
      </c>
      <c r="C114" s="374">
        <v>6300</v>
      </c>
      <c r="D114" s="375">
        <v>2700</v>
      </c>
      <c r="E114" s="373" t="s">
        <v>45</v>
      </c>
      <c r="F114" s="374">
        <v>5100</v>
      </c>
      <c r="G114" s="376">
        <v>2100</v>
      </c>
    </row>
    <row r="115" spans="1:7">
      <c r="A115" s="372" t="s">
        <v>34</v>
      </c>
      <c r="B115" s="373" t="s">
        <v>18</v>
      </c>
      <c r="C115" s="374">
        <v>6000</v>
      </c>
      <c r="D115" s="375">
        <v>2600</v>
      </c>
      <c r="E115" s="373" t="s">
        <v>46</v>
      </c>
      <c r="F115" s="374">
        <v>5100</v>
      </c>
      <c r="G115" s="376">
        <v>2200</v>
      </c>
    </row>
    <row r="116" spans="1:7">
      <c r="A116" s="372" t="s">
        <v>34</v>
      </c>
      <c r="B116" s="373" t="s">
        <v>19</v>
      </c>
      <c r="C116" s="374">
        <v>6900</v>
      </c>
      <c r="D116" s="375">
        <v>2900</v>
      </c>
      <c r="E116" s="373" t="s">
        <v>47</v>
      </c>
      <c r="F116" s="374">
        <v>5100</v>
      </c>
      <c r="G116" s="376">
        <v>2200</v>
      </c>
    </row>
    <row r="117" spans="1:7">
      <c r="A117" s="372" t="s">
        <v>34</v>
      </c>
      <c r="B117" s="373" t="s">
        <v>20</v>
      </c>
      <c r="C117" s="374">
        <v>6500</v>
      </c>
      <c r="D117" s="375">
        <v>2900</v>
      </c>
      <c r="E117" s="373" t="s">
        <v>48</v>
      </c>
      <c r="F117" s="374">
        <v>5100</v>
      </c>
      <c r="G117" s="376">
        <v>2200</v>
      </c>
    </row>
    <row r="118" spans="1:7">
      <c r="A118" s="372" t="s">
        <v>34</v>
      </c>
      <c r="B118" s="373" t="s">
        <v>21</v>
      </c>
      <c r="C118" s="374">
        <v>7200</v>
      </c>
      <c r="D118" s="375">
        <v>3100</v>
      </c>
      <c r="E118" s="373" t="s">
        <v>49</v>
      </c>
      <c r="F118" s="374">
        <v>4800</v>
      </c>
      <c r="G118" s="376">
        <v>2000</v>
      </c>
    </row>
    <row r="119" spans="1:7">
      <c r="A119" s="372" t="s">
        <v>34</v>
      </c>
      <c r="B119" s="373" t="s">
        <v>22</v>
      </c>
      <c r="C119" s="374">
        <v>6900</v>
      </c>
      <c r="D119" s="375">
        <v>2900</v>
      </c>
      <c r="E119" s="373" t="s">
        <v>50</v>
      </c>
      <c r="F119" s="374">
        <v>4900</v>
      </c>
      <c r="G119" s="376">
        <v>2100</v>
      </c>
    </row>
    <row r="120" spans="1:7">
      <c r="A120" s="372" t="s">
        <v>34</v>
      </c>
      <c r="B120" s="373" t="s">
        <v>23</v>
      </c>
      <c r="C120" s="374">
        <v>7100</v>
      </c>
      <c r="D120" s="375">
        <v>3000</v>
      </c>
      <c r="E120" s="373" t="s">
        <v>51</v>
      </c>
      <c r="F120" s="374">
        <v>4900</v>
      </c>
      <c r="G120" s="376">
        <v>2100</v>
      </c>
    </row>
    <row r="121" spans="1:7">
      <c r="A121" s="372" t="s">
        <v>34</v>
      </c>
      <c r="B121" s="373" t="s">
        <v>24</v>
      </c>
      <c r="C121" s="374">
        <v>7200</v>
      </c>
      <c r="D121" s="375">
        <v>3100</v>
      </c>
      <c r="E121" s="373" t="s">
        <v>52</v>
      </c>
      <c r="F121" s="374">
        <v>4900</v>
      </c>
      <c r="G121" s="376">
        <v>2100</v>
      </c>
    </row>
    <row r="122" spans="1:7">
      <c r="A122" s="372" t="s">
        <v>34</v>
      </c>
      <c r="B122" s="373" t="s">
        <v>25</v>
      </c>
      <c r="C122" s="374">
        <v>7400</v>
      </c>
      <c r="D122" s="375">
        <v>3200</v>
      </c>
      <c r="E122" s="373" t="s">
        <v>53</v>
      </c>
      <c r="F122" s="374">
        <v>4900</v>
      </c>
      <c r="G122" s="376">
        <v>2100</v>
      </c>
    </row>
    <row r="123" spans="1:7">
      <c r="A123" s="372" t="s">
        <v>34</v>
      </c>
      <c r="B123" s="373" t="s">
        <v>26</v>
      </c>
      <c r="C123" s="374">
        <v>7000</v>
      </c>
      <c r="D123" s="375">
        <v>3000</v>
      </c>
      <c r="E123" s="373" t="s">
        <v>54</v>
      </c>
      <c r="F123" s="374">
        <v>5000</v>
      </c>
      <c r="G123" s="376">
        <v>2100</v>
      </c>
    </row>
    <row r="124" spans="1:7">
      <c r="A124" s="372" t="s">
        <v>34</v>
      </c>
      <c r="B124" s="373" t="s">
        <v>27</v>
      </c>
      <c r="C124" s="374">
        <v>7000</v>
      </c>
      <c r="D124" s="375">
        <v>3000</v>
      </c>
      <c r="E124" s="373" t="s">
        <v>55</v>
      </c>
      <c r="F124" s="374">
        <v>5000</v>
      </c>
      <c r="G124" s="376">
        <v>2100</v>
      </c>
    </row>
    <row r="125" spans="1:7" ht="18.5" thickBot="1">
      <c r="A125" s="377" t="s">
        <v>34</v>
      </c>
      <c r="B125" s="221"/>
      <c r="C125" s="27"/>
      <c r="D125" s="84"/>
      <c r="E125" s="378" t="s">
        <v>56</v>
      </c>
      <c r="F125" s="27">
        <v>5000</v>
      </c>
      <c r="G125" s="379">
        <v>2100</v>
      </c>
    </row>
    <row r="126" spans="1:7">
      <c r="A126" s="380" t="s">
        <v>35</v>
      </c>
      <c r="B126" s="381" t="s">
        <v>9</v>
      </c>
      <c r="C126" s="382">
        <v>5800</v>
      </c>
      <c r="D126" s="383">
        <v>2500</v>
      </c>
      <c r="E126" s="381" t="s">
        <v>36</v>
      </c>
      <c r="F126" s="382">
        <v>4800</v>
      </c>
      <c r="G126" s="384">
        <v>2000</v>
      </c>
    </row>
    <row r="127" spans="1:7">
      <c r="A127" s="372" t="s">
        <v>35</v>
      </c>
      <c r="B127" s="373" t="s">
        <v>13</v>
      </c>
      <c r="C127" s="374">
        <v>5900</v>
      </c>
      <c r="D127" s="375">
        <v>2500</v>
      </c>
      <c r="E127" s="373" t="s">
        <v>41</v>
      </c>
      <c r="F127" s="374">
        <v>4900</v>
      </c>
      <c r="G127" s="376">
        <v>2100</v>
      </c>
    </row>
    <row r="128" spans="1:7">
      <c r="A128" s="372" t="s">
        <v>35</v>
      </c>
      <c r="B128" s="373" t="s">
        <v>14</v>
      </c>
      <c r="C128" s="374">
        <v>6500</v>
      </c>
      <c r="D128" s="375">
        <v>2900</v>
      </c>
      <c r="E128" s="373" t="s">
        <v>42</v>
      </c>
      <c r="F128" s="374">
        <v>5000</v>
      </c>
      <c r="G128" s="376">
        <v>2100</v>
      </c>
    </row>
    <row r="129" spans="1:7">
      <c r="A129" s="372" t="s">
        <v>35</v>
      </c>
      <c r="B129" s="373" t="s">
        <v>15</v>
      </c>
      <c r="C129" s="374">
        <v>5600</v>
      </c>
      <c r="D129" s="375">
        <v>2400</v>
      </c>
      <c r="E129" s="373" t="s">
        <v>43</v>
      </c>
      <c r="F129" s="374">
        <v>5100</v>
      </c>
      <c r="G129" s="376">
        <v>2100</v>
      </c>
    </row>
    <row r="130" spans="1:7">
      <c r="A130" s="372" t="s">
        <v>35</v>
      </c>
      <c r="B130" s="373" t="s">
        <v>16</v>
      </c>
      <c r="C130" s="374">
        <v>6600</v>
      </c>
      <c r="D130" s="375">
        <v>2900</v>
      </c>
      <c r="E130" s="373" t="s">
        <v>44</v>
      </c>
      <c r="F130" s="374">
        <v>5100</v>
      </c>
      <c r="G130" s="376">
        <v>2100</v>
      </c>
    </row>
    <row r="131" spans="1:7">
      <c r="A131" s="372" t="s">
        <v>35</v>
      </c>
      <c r="B131" s="373" t="s">
        <v>17</v>
      </c>
      <c r="C131" s="374">
        <v>6200</v>
      </c>
      <c r="D131" s="375">
        <v>2700</v>
      </c>
      <c r="E131" s="373" t="s">
        <v>45</v>
      </c>
      <c r="F131" s="374">
        <v>4900</v>
      </c>
      <c r="G131" s="376">
        <v>2100</v>
      </c>
    </row>
    <row r="132" spans="1:7">
      <c r="A132" s="372" t="s">
        <v>35</v>
      </c>
      <c r="B132" s="373" t="s">
        <v>18</v>
      </c>
      <c r="C132" s="374">
        <v>5800</v>
      </c>
      <c r="D132" s="375">
        <v>2500</v>
      </c>
      <c r="E132" s="373" t="s">
        <v>46</v>
      </c>
      <c r="F132" s="374">
        <v>5000</v>
      </c>
      <c r="G132" s="376">
        <v>2100</v>
      </c>
    </row>
    <row r="133" spans="1:7">
      <c r="A133" s="372" t="s">
        <v>35</v>
      </c>
      <c r="B133" s="373" t="s">
        <v>19</v>
      </c>
      <c r="C133" s="374">
        <v>6700</v>
      </c>
      <c r="D133" s="375">
        <v>2900</v>
      </c>
      <c r="E133" s="373" t="s">
        <v>47</v>
      </c>
      <c r="F133" s="374">
        <v>5000</v>
      </c>
      <c r="G133" s="376">
        <v>2100</v>
      </c>
    </row>
    <row r="134" spans="1:7">
      <c r="A134" s="372" t="s">
        <v>35</v>
      </c>
      <c r="B134" s="373" t="s">
        <v>20</v>
      </c>
      <c r="C134" s="374">
        <v>6400</v>
      </c>
      <c r="D134" s="375">
        <v>2800</v>
      </c>
      <c r="E134" s="373" t="s">
        <v>48</v>
      </c>
      <c r="F134" s="374">
        <v>5000</v>
      </c>
      <c r="G134" s="376">
        <v>2100</v>
      </c>
    </row>
    <row r="135" spans="1:7">
      <c r="A135" s="372" t="s">
        <v>35</v>
      </c>
      <c r="B135" s="373" t="s">
        <v>21</v>
      </c>
      <c r="C135" s="374">
        <v>7000</v>
      </c>
      <c r="D135" s="375">
        <v>3000</v>
      </c>
      <c r="E135" s="373" t="s">
        <v>49</v>
      </c>
      <c r="F135" s="374">
        <v>4700</v>
      </c>
      <c r="G135" s="376">
        <v>2000</v>
      </c>
    </row>
    <row r="136" spans="1:7">
      <c r="A136" s="372" t="s">
        <v>35</v>
      </c>
      <c r="B136" s="373" t="s">
        <v>22</v>
      </c>
      <c r="C136" s="374">
        <v>6700</v>
      </c>
      <c r="D136" s="375">
        <v>2900</v>
      </c>
      <c r="E136" s="373" t="s">
        <v>50</v>
      </c>
      <c r="F136" s="374">
        <v>4700</v>
      </c>
      <c r="G136" s="376">
        <v>2000</v>
      </c>
    </row>
    <row r="137" spans="1:7">
      <c r="A137" s="372" t="s">
        <v>35</v>
      </c>
      <c r="B137" s="373" t="s">
        <v>23</v>
      </c>
      <c r="C137" s="374">
        <v>7000</v>
      </c>
      <c r="D137" s="375">
        <v>3000</v>
      </c>
      <c r="E137" s="373" t="s">
        <v>51</v>
      </c>
      <c r="F137" s="374">
        <v>4800</v>
      </c>
      <c r="G137" s="376">
        <v>2000</v>
      </c>
    </row>
    <row r="138" spans="1:7">
      <c r="A138" s="372" t="s">
        <v>35</v>
      </c>
      <c r="B138" s="373" t="s">
        <v>24</v>
      </c>
      <c r="C138" s="374">
        <v>7100</v>
      </c>
      <c r="D138" s="375">
        <v>3000</v>
      </c>
      <c r="E138" s="373" t="s">
        <v>52</v>
      </c>
      <c r="F138" s="374">
        <v>4800</v>
      </c>
      <c r="G138" s="376">
        <v>2000</v>
      </c>
    </row>
    <row r="139" spans="1:7">
      <c r="A139" s="372" t="s">
        <v>35</v>
      </c>
      <c r="B139" s="373" t="s">
        <v>25</v>
      </c>
      <c r="C139" s="374">
        <v>7200</v>
      </c>
      <c r="D139" s="375">
        <v>3100</v>
      </c>
      <c r="E139" s="373" t="s">
        <v>53</v>
      </c>
      <c r="F139" s="374">
        <v>4800</v>
      </c>
      <c r="G139" s="376">
        <v>2000</v>
      </c>
    </row>
    <row r="140" spans="1:7">
      <c r="A140" s="372" t="s">
        <v>35</v>
      </c>
      <c r="B140" s="373" t="s">
        <v>26</v>
      </c>
      <c r="C140" s="374">
        <v>6800</v>
      </c>
      <c r="D140" s="375">
        <v>2900</v>
      </c>
      <c r="E140" s="373" t="s">
        <v>54</v>
      </c>
      <c r="F140" s="374">
        <v>4800</v>
      </c>
      <c r="G140" s="376">
        <v>2000</v>
      </c>
    </row>
    <row r="141" spans="1:7">
      <c r="A141" s="372" t="s">
        <v>35</v>
      </c>
      <c r="B141" s="373" t="s">
        <v>27</v>
      </c>
      <c r="C141" s="387">
        <v>7000</v>
      </c>
      <c r="D141" s="388">
        <v>3000</v>
      </c>
      <c r="E141" s="373" t="s">
        <v>55</v>
      </c>
      <c r="F141" s="374">
        <v>4900</v>
      </c>
      <c r="G141" s="376">
        <v>2100</v>
      </c>
    </row>
    <row r="142" spans="1:7" ht="18.5" thickBot="1">
      <c r="A142" s="377" t="s">
        <v>35</v>
      </c>
      <c r="B142" s="221"/>
      <c r="C142" s="27"/>
      <c r="D142" s="84"/>
      <c r="E142" s="378" t="s">
        <v>56</v>
      </c>
      <c r="F142" s="27">
        <v>4900</v>
      </c>
      <c r="G142" s="379">
        <v>2100</v>
      </c>
    </row>
  </sheetData>
  <sheetProtection sheet="1" objects="1" scenarios="1"/>
  <mergeCells count="6">
    <mergeCell ref="A5:A6"/>
    <mergeCell ref="B5:D5"/>
    <mergeCell ref="E5:G5"/>
    <mergeCell ref="A2:G2"/>
    <mergeCell ref="A1:G1"/>
    <mergeCell ref="A3:G3"/>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8798-200E-437D-85EB-37466BE2A762}">
  <sheetPr>
    <pageSetUpPr fitToPage="1"/>
  </sheetPr>
  <dimension ref="A1:BC312"/>
  <sheetViews>
    <sheetView workbookViewId="0">
      <pane xSplit="4" ySplit="5" topLeftCell="E266" activePane="bottomRight" state="frozen"/>
      <selection pane="topRight" activeCell="E1" sqref="E1"/>
      <selection pane="bottomLeft" activeCell="A6" sqref="A6"/>
      <selection pane="bottomRight" activeCell="A277" sqref="A277"/>
    </sheetView>
  </sheetViews>
  <sheetFormatPr defaultRowHeight="18"/>
  <cols>
    <col min="54" max="54" width="13.33203125" customWidth="1"/>
  </cols>
  <sheetData>
    <row r="1" spans="1:55" ht="18.75" customHeight="1">
      <c r="A1" s="766" t="s">
        <v>0</v>
      </c>
      <c r="B1" s="769" t="s">
        <v>1</v>
      </c>
      <c r="C1" s="769" t="s">
        <v>2</v>
      </c>
      <c r="D1" s="774" t="s">
        <v>3</v>
      </c>
      <c r="E1" s="580" t="s">
        <v>68</v>
      </c>
      <c r="F1" s="592"/>
      <c r="G1" s="592"/>
      <c r="H1" s="592"/>
      <c r="I1" s="592"/>
      <c r="J1" s="592"/>
      <c r="K1" s="592"/>
      <c r="L1" s="592"/>
      <c r="M1" s="592"/>
      <c r="N1" s="592"/>
      <c r="O1" s="581"/>
      <c r="P1" s="592" t="s">
        <v>72</v>
      </c>
      <c r="Q1" s="592"/>
      <c r="R1" s="592"/>
      <c r="S1" s="592"/>
      <c r="T1" s="592"/>
      <c r="U1" s="592"/>
      <c r="V1" s="592"/>
      <c r="W1" s="592"/>
      <c r="X1" s="592"/>
      <c r="Y1" s="592"/>
      <c r="Z1" s="581"/>
      <c r="AA1" s="525" t="s">
        <v>69</v>
      </c>
      <c r="AB1" s="579"/>
      <c r="AC1" s="579"/>
      <c r="AD1" s="579"/>
      <c r="AE1" s="579"/>
      <c r="AF1" s="579"/>
      <c r="AG1" s="579"/>
      <c r="AH1" s="579"/>
      <c r="AI1" s="579"/>
      <c r="AJ1" s="579"/>
      <c r="AK1" s="446"/>
      <c r="AL1" s="535"/>
      <c r="AM1" s="536" t="s">
        <v>71</v>
      </c>
      <c r="AN1" s="579"/>
      <c r="AO1" s="579"/>
      <c r="AP1" s="579"/>
      <c r="AQ1" s="579"/>
      <c r="AR1" s="579"/>
      <c r="AS1" s="579"/>
      <c r="AT1" s="579"/>
      <c r="AU1" s="579"/>
      <c r="AV1" s="579"/>
      <c r="AW1" s="579"/>
      <c r="AX1" s="579"/>
      <c r="AY1" s="446"/>
      <c r="AZ1" s="446"/>
      <c r="BA1" s="623" t="s">
        <v>243</v>
      </c>
      <c r="BB1" s="624"/>
      <c r="BC1" s="625"/>
    </row>
    <row r="2" spans="1:55">
      <c r="A2" s="767"/>
      <c r="B2" s="758"/>
      <c r="C2" s="758"/>
      <c r="D2" s="775"/>
      <c r="E2" s="582"/>
      <c r="F2" s="601"/>
      <c r="G2" s="601"/>
      <c r="H2" s="601"/>
      <c r="I2" s="601"/>
      <c r="J2" s="601"/>
      <c r="K2" s="601"/>
      <c r="L2" s="601"/>
      <c r="M2" s="601"/>
      <c r="N2" s="601"/>
      <c r="O2" s="583"/>
      <c r="P2" s="601"/>
      <c r="Q2" s="601"/>
      <c r="R2" s="601"/>
      <c r="S2" s="601"/>
      <c r="T2" s="601"/>
      <c r="U2" s="601"/>
      <c r="V2" s="601"/>
      <c r="W2" s="601"/>
      <c r="X2" s="601"/>
      <c r="Y2" s="601"/>
      <c r="Z2" s="583"/>
      <c r="AA2" s="508"/>
      <c r="AB2" s="778"/>
      <c r="AC2" s="778"/>
      <c r="AD2" s="778"/>
      <c r="AE2" s="778"/>
      <c r="AF2" s="778"/>
      <c r="AG2" s="778"/>
      <c r="AH2" s="778"/>
      <c r="AI2" s="778"/>
      <c r="AJ2" s="778"/>
      <c r="AK2" s="511"/>
      <c r="AL2" s="779"/>
      <c r="AM2" s="508" t="s">
        <v>73</v>
      </c>
      <c r="AN2" s="778"/>
      <c r="AO2" s="778"/>
      <c r="AP2" s="778"/>
      <c r="AQ2" s="778"/>
      <c r="AR2" s="778"/>
      <c r="AS2" s="778"/>
      <c r="AT2" s="778"/>
      <c r="AU2" s="778"/>
      <c r="AV2" s="778"/>
      <c r="AW2" s="778"/>
      <c r="AX2" s="778"/>
      <c r="AY2" s="511"/>
      <c r="AZ2" s="511"/>
      <c r="BA2" s="626"/>
      <c r="BB2" s="627"/>
      <c r="BC2" s="628"/>
    </row>
    <row r="3" spans="1:55">
      <c r="A3" s="767"/>
      <c r="B3" s="758"/>
      <c r="C3" s="758"/>
      <c r="D3" s="775"/>
      <c r="E3" s="582"/>
      <c r="F3" s="601"/>
      <c r="G3" s="601"/>
      <c r="H3" s="601"/>
      <c r="I3" s="601"/>
      <c r="J3" s="601"/>
      <c r="K3" s="601"/>
      <c r="L3" s="601"/>
      <c r="M3" s="601"/>
      <c r="N3" s="601"/>
      <c r="O3" s="583"/>
      <c r="P3" s="601"/>
      <c r="Q3" s="601"/>
      <c r="R3" s="601"/>
      <c r="S3" s="601"/>
      <c r="T3" s="601"/>
      <c r="U3" s="601"/>
      <c r="V3" s="601"/>
      <c r="W3" s="601"/>
      <c r="X3" s="601"/>
      <c r="Y3" s="601"/>
      <c r="Z3" s="583"/>
      <c r="AA3" s="508"/>
      <c r="AB3" s="778"/>
      <c r="AC3" s="778"/>
      <c r="AD3" s="778"/>
      <c r="AE3" s="778"/>
      <c r="AF3" s="778"/>
      <c r="AG3" s="778"/>
      <c r="AH3" s="778"/>
      <c r="AI3" s="778"/>
      <c r="AJ3" s="778"/>
      <c r="AK3" s="511"/>
      <c r="AL3" s="779"/>
      <c r="AM3" s="152">
        <v>1.9E-2</v>
      </c>
      <c r="AN3" s="37">
        <v>1.2999999999999999E-2</v>
      </c>
      <c r="AO3" s="37">
        <v>1.0999999999999999E-2</v>
      </c>
      <c r="AP3" s="37">
        <v>8.0000000000000002E-3</v>
      </c>
      <c r="AQ3" s="783">
        <v>0.01</v>
      </c>
      <c r="AR3" s="783"/>
      <c r="AS3" s="37">
        <v>-3.0000000000000001E-3</v>
      </c>
      <c r="AT3" s="37">
        <v>0</v>
      </c>
      <c r="AU3" s="38">
        <v>1.2E-2</v>
      </c>
      <c r="AV3" s="38">
        <v>5.1999999999999998E-2</v>
      </c>
      <c r="AW3" s="269">
        <v>0.107</v>
      </c>
      <c r="AX3" s="781">
        <v>0.21000000000000002</v>
      </c>
      <c r="AY3" s="782"/>
      <c r="AZ3" s="780"/>
      <c r="BA3" s="626"/>
      <c r="BB3" s="627"/>
      <c r="BC3" s="628"/>
    </row>
    <row r="4" spans="1:55">
      <c r="A4" s="767"/>
      <c r="B4" s="758"/>
      <c r="C4" s="758"/>
      <c r="D4" s="775"/>
      <c r="E4" s="755"/>
      <c r="F4" s="756"/>
      <c r="G4" s="756"/>
      <c r="H4" s="756"/>
      <c r="I4" s="756"/>
      <c r="J4" s="756"/>
      <c r="K4" s="756"/>
      <c r="L4" s="756"/>
      <c r="M4" s="756"/>
      <c r="N4" s="756"/>
      <c r="O4" s="757"/>
      <c r="P4" s="756"/>
      <c r="Q4" s="756"/>
      <c r="R4" s="756"/>
      <c r="S4" s="756"/>
      <c r="T4" s="756"/>
      <c r="U4" s="756"/>
      <c r="V4" s="756"/>
      <c r="W4" s="756"/>
      <c r="X4" s="756"/>
      <c r="Y4" s="756"/>
      <c r="Z4" s="757"/>
      <c r="AA4" s="508"/>
      <c r="AB4" s="778"/>
      <c r="AC4" s="778"/>
      <c r="AD4" s="778"/>
      <c r="AE4" s="778"/>
      <c r="AF4" s="778"/>
      <c r="AG4" s="778"/>
      <c r="AH4" s="778"/>
      <c r="AI4" s="778"/>
      <c r="AJ4" s="778"/>
      <c r="AK4" s="511"/>
      <c r="AL4" s="779"/>
      <c r="AM4" s="96">
        <v>1.3299999999999999E-2</v>
      </c>
      <c r="AN4" s="9">
        <v>9.0999999999999987E-3</v>
      </c>
      <c r="AO4" s="9">
        <v>7.6999999999999994E-3</v>
      </c>
      <c r="AP4" s="9">
        <v>5.5999999999999999E-3</v>
      </c>
      <c r="AQ4" s="9">
        <v>6.9999999999999993E-3</v>
      </c>
      <c r="AR4" s="9">
        <v>0</v>
      </c>
      <c r="AS4" s="9">
        <v>-2.0999999999999999E-3</v>
      </c>
      <c r="AT4" s="9">
        <v>0</v>
      </c>
      <c r="AU4" s="33">
        <v>8.3999999999999995E-3</v>
      </c>
      <c r="AV4" s="33">
        <v>3.6399999999999995E-2</v>
      </c>
      <c r="AW4" s="270">
        <v>7.4899999999999994E-2</v>
      </c>
      <c r="AX4" s="111">
        <v>0.14699999999999999</v>
      </c>
      <c r="AY4" s="784" t="s">
        <v>79</v>
      </c>
      <c r="AZ4" s="785"/>
      <c r="BA4" s="626"/>
      <c r="BB4" s="627"/>
      <c r="BC4" s="628"/>
    </row>
    <row r="5" spans="1:55" ht="51" customHeight="1" thickBot="1">
      <c r="A5" s="10" t="s">
        <v>4</v>
      </c>
      <c r="B5" s="11" t="s">
        <v>5</v>
      </c>
      <c r="C5" s="11" t="s">
        <v>6</v>
      </c>
      <c r="D5" s="82" t="s">
        <v>7</v>
      </c>
      <c r="E5" s="141" t="s">
        <v>86</v>
      </c>
      <c r="F5" s="142" t="s">
        <v>87</v>
      </c>
      <c r="G5" s="142" t="s">
        <v>88</v>
      </c>
      <c r="H5" s="142" t="s">
        <v>89</v>
      </c>
      <c r="I5" s="142" t="s">
        <v>90</v>
      </c>
      <c r="J5" s="142" t="s">
        <v>94</v>
      </c>
      <c r="K5" s="142" t="s">
        <v>91</v>
      </c>
      <c r="L5" s="142" t="s">
        <v>92</v>
      </c>
      <c r="M5" s="143" t="s">
        <v>93</v>
      </c>
      <c r="N5" s="143" t="s">
        <v>96</v>
      </c>
      <c r="O5" s="143" t="s">
        <v>241</v>
      </c>
      <c r="P5" s="257" t="s">
        <v>86</v>
      </c>
      <c r="Q5" s="142" t="s">
        <v>87</v>
      </c>
      <c r="R5" s="142" t="s">
        <v>88</v>
      </c>
      <c r="S5" s="142" t="s">
        <v>89</v>
      </c>
      <c r="T5" s="142" t="s">
        <v>90</v>
      </c>
      <c r="U5" s="142" t="s">
        <v>94</v>
      </c>
      <c r="V5" s="142" t="s">
        <v>91</v>
      </c>
      <c r="W5" s="142" t="s">
        <v>92</v>
      </c>
      <c r="X5" s="143" t="s">
        <v>93</v>
      </c>
      <c r="Y5" s="143" t="s">
        <v>256</v>
      </c>
      <c r="Z5" s="143" t="s">
        <v>257</v>
      </c>
      <c r="AA5" s="144" t="s">
        <v>86</v>
      </c>
      <c r="AB5" s="145" t="s">
        <v>87</v>
      </c>
      <c r="AC5" s="145" t="s">
        <v>88</v>
      </c>
      <c r="AD5" s="145" t="s">
        <v>89</v>
      </c>
      <c r="AE5" s="145" t="s">
        <v>90</v>
      </c>
      <c r="AF5" s="145" t="s">
        <v>94</v>
      </c>
      <c r="AG5" s="145" t="s">
        <v>91</v>
      </c>
      <c r="AH5" s="145" t="s">
        <v>92</v>
      </c>
      <c r="AI5" s="146" t="s">
        <v>93</v>
      </c>
      <c r="AJ5" s="146" t="s">
        <v>256</v>
      </c>
      <c r="AK5" s="146" t="s">
        <v>257</v>
      </c>
      <c r="AL5" s="147" t="s">
        <v>97</v>
      </c>
      <c r="AM5" s="144" t="s">
        <v>86</v>
      </c>
      <c r="AN5" s="145" t="s">
        <v>87</v>
      </c>
      <c r="AO5" s="145" t="s">
        <v>88</v>
      </c>
      <c r="AP5" s="145" t="s">
        <v>89</v>
      </c>
      <c r="AQ5" s="145" t="s">
        <v>90</v>
      </c>
      <c r="AR5" s="145" t="s">
        <v>94</v>
      </c>
      <c r="AS5" s="145" t="s">
        <v>91</v>
      </c>
      <c r="AT5" s="145" t="s">
        <v>92</v>
      </c>
      <c r="AU5" s="146" t="s">
        <v>93</v>
      </c>
      <c r="AV5" s="146" t="s">
        <v>96</v>
      </c>
      <c r="AW5" s="146" t="s">
        <v>241</v>
      </c>
      <c r="AX5" s="454" t="s">
        <v>242</v>
      </c>
      <c r="AY5" s="541"/>
      <c r="AZ5" s="455"/>
      <c r="BA5" s="90" t="s">
        <v>74</v>
      </c>
      <c r="BB5" s="788" t="s">
        <v>98</v>
      </c>
      <c r="BC5" s="789"/>
    </row>
    <row r="6" spans="1:55" ht="18.75" customHeight="1">
      <c r="A6" s="155" t="s">
        <v>8</v>
      </c>
      <c r="B6" s="149" t="s">
        <v>9</v>
      </c>
      <c r="C6" s="776" t="s">
        <v>10</v>
      </c>
      <c r="D6" s="68" t="s">
        <v>11</v>
      </c>
      <c r="E6" s="69">
        <v>87700</v>
      </c>
      <c r="F6" s="70">
        <v>90270</v>
      </c>
      <c r="G6" s="70">
        <v>91030</v>
      </c>
      <c r="H6" s="70">
        <v>91640</v>
      </c>
      <c r="I6" s="70">
        <v>86660</v>
      </c>
      <c r="J6" s="70">
        <v>86810</v>
      </c>
      <c r="K6" s="70">
        <v>86550</v>
      </c>
      <c r="L6" s="70">
        <v>86880</v>
      </c>
      <c r="M6" s="71">
        <v>87750</v>
      </c>
      <c r="N6" s="71">
        <v>90780</v>
      </c>
      <c r="O6" s="71">
        <v>97850</v>
      </c>
      <c r="P6" s="72">
        <v>860</v>
      </c>
      <c r="Q6" s="70">
        <v>880</v>
      </c>
      <c r="R6" s="70">
        <v>890</v>
      </c>
      <c r="S6" s="70">
        <v>890</v>
      </c>
      <c r="T6" s="70">
        <v>850</v>
      </c>
      <c r="U6" s="70">
        <v>850</v>
      </c>
      <c r="V6" s="70">
        <v>840</v>
      </c>
      <c r="W6" s="70">
        <v>850</v>
      </c>
      <c r="X6" s="73">
        <v>860</v>
      </c>
      <c r="Y6" s="73">
        <v>880</v>
      </c>
      <c r="Z6" s="261">
        <v>950</v>
      </c>
      <c r="AA6" s="74" t="s">
        <v>70</v>
      </c>
      <c r="AB6" s="75">
        <v>2570</v>
      </c>
      <c r="AC6" s="75">
        <v>760</v>
      </c>
      <c r="AD6" s="75">
        <v>610</v>
      </c>
      <c r="AE6" s="75">
        <v>-4980</v>
      </c>
      <c r="AF6" s="75">
        <v>150</v>
      </c>
      <c r="AG6" s="75">
        <v>-260</v>
      </c>
      <c r="AH6" s="75">
        <v>330</v>
      </c>
      <c r="AI6" s="76">
        <v>870</v>
      </c>
      <c r="AJ6" s="76">
        <v>3030</v>
      </c>
      <c r="AK6" s="76">
        <v>7070</v>
      </c>
      <c r="AL6" s="77">
        <v>3080</v>
      </c>
      <c r="AM6" s="78" t="s">
        <v>70</v>
      </c>
      <c r="AN6" s="79">
        <v>2.930444697833523E-2</v>
      </c>
      <c r="AO6" s="79">
        <v>8.4191868837930617E-3</v>
      </c>
      <c r="AP6" s="79">
        <v>6.7010875535538084E-3</v>
      </c>
      <c r="AQ6" s="79">
        <v>-5.4343081623745126E-2</v>
      </c>
      <c r="AR6" s="79">
        <v>1.7309023771059362E-3</v>
      </c>
      <c r="AS6" s="79">
        <v>-2.9950466536113884E-3</v>
      </c>
      <c r="AT6" s="79">
        <v>3.8128249566724559E-3</v>
      </c>
      <c r="AU6" s="80">
        <v>1.0013812154696211E-2</v>
      </c>
      <c r="AV6" s="80">
        <v>3.4529914529914496E-2</v>
      </c>
      <c r="AW6" s="271">
        <v>7.7880590438422548E-2</v>
      </c>
      <c r="AX6" s="81">
        <v>0.11573546180159644</v>
      </c>
      <c r="AY6" s="770">
        <v>0.12178027163453098</v>
      </c>
      <c r="AZ6" s="780">
        <v>0.19034939977490617</v>
      </c>
      <c r="BA6" s="69">
        <v>17955.000000000004</v>
      </c>
      <c r="BB6" s="89">
        <v>0.91100342075256557</v>
      </c>
      <c r="BC6" s="773">
        <v>0.91510961534842616</v>
      </c>
    </row>
    <row r="7" spans="1:55" ht="18.75" customHeight="1">
      <c r="A7" s="156" t="s">
        <v>8</v>
      </c>
      <c r="B7" s="148" t="s">
        <v>9</v>
      </c>
      <c r="C7" s="758"/>
      <c r="D7" s="15" t="s">
        <v>12</v>
      </c>
      <c r="E7" s="21">
        <v>95130</v>
      </c>
      <c r="F7" s="7">
        <v>97990</v>
      </c>
      <c r="G7" s="7">
        <v>98830</v>
      </c>
      <c r="H7" s="7">
        <v>99520</v>
      </c>
      <c r="I7" s="7">
        <v>94640</v>
      </c>
      <c r="J7" s="7">
        <v>94800</v>
      </c>
      <c r="K7" s="7">
        <v>94510</v>
      </c>
      <c r="L7" s="7">
        <v>94880</v>
      </c>
      <c r="M7" s="22">
        <v>95860</v>
      </c>
      <c r="N7" s="22">
        <v>99310</v>
      </c>
      <c r="O7" s="22">
        <v>107290</v>
      </c>
      <c r="P7" s="18">
        <v>930</v>
      </c>
      <c r="Q7" s="7">
        <v>960</v>
      </c>
      <c r="R7" s="7">
        <v>970</v>
      </c>
      <c r="S7" s="7">
        <v>970</v>
      </c>
      <c r="T7" s="7">
        <v>920</v>
      </c>
      <c r="U7" s="7">
        <v>930</v>
      </c>
      <c r="V7" s="7">
        <v>920</v>
      </c>
      <c r="W7" s="7">
        <v>930</v>
      </c>
      <c r="X7" s="25">
        <v>940</v>
      </c>
      <c r="Y7" s="25">
        <v>970</v>
      </c>
      <c r="Z7" s="262">
        <v>1050</v>
      </c>
      <c r="AA7" s="20" t="s">
        <v>70</v>
      </c>
      <c r="AB7" s="8">
        <v>2860</v>
      </c>
      <c r="AC7" s="8">
        <v>840</v>
      </c>
      <c r="AD7" s="8">
        <v>690</v>
      </c>
      <c r="AE7" s="8">
        <v>-4880</v>
      </c>
      <c r="AF7" s="8">
        <v>160</v>
      </c>
      <c r="AG7" s="8">
        <v>-290</v>
      </c>
      <c r="AH7" s="8">
        <v>370</v>
      </c>
      <c r="AI7" s="29">
        <v>980</v>
      </c>
      <c r="AJ7" s="29">
        <v>3450</v>
      </c>
      <c r="AK7" s="29">
        <v>7980</v>
      </c>
      <c r="AL7" s="31">
        <v>4180</v>
      </c>
      <c r="AM7" s="17" t="s">
        <v>70</v>
      </c>
      <c r="AN7" s="9">
        <v>3.0064122779354552E-2</v>
      </c>
      <c r="AO7" s="9">
        <v>8.5723032962548018E-3</v>
      </c>
      <c r="AP7" s="9">
        <v>6.9816857229585416E-3</v>
      </c>
      <c r="AQ7" s="9">
        <v>-4.9035369774919624E-2</v>
      </c>
      <c r="AR7" s="9">
        <v>1.6906170752324368E-3</v>
      </c>
      <c r="AS7" s="9">
        <v>-3.0590717299577852E-3</v>
      </c>
      <c r="AT7" s="9">
        <v>3.9149296370755149E-3</v>
      </c>
      <c r="AU7" s="33">
        <v>1.0328836424957855E-2</v>
      </c>
      <c r="AV7" s="33">
        <v>3.598998539536824E-2</v>
      </c>
      <c r="AW7" s="270">
        <v>8.0354445675158592E-2</v>
      </c>
      <c r="AX7" s="35">
        <v>0.12782508146746552</v>
      </c>
      <c r="AY7" s="760"/>
      <c r="AZ7" s="511"/>
      <c r="BA7" s="21">
        <v>19845.000000000004</v>
      </c>
      <c r="BB7" s="87">
        <v>0.91921580994428675</v>
      </c>
      <c r="BC7" s="762"/>
    </row>
    <row r="8" spans="1:55" ht="18.75" customHeight="1">
      <c r="A8" s="156" t="s">
        <v>8</v>
      </c>
      <c r="B8" s="148" t="s">
        <v>13</v>
      </c>
      <c r="C8" s="758" t="s">
        <v>10</v>
      </c>
      <c r="D8" s="15" t="s">
        <v>11</v>
      </c>
      <c r="E8" s="21">
        <v>54310</v>
      </c>
      <c r="F8" s="7">
        <v>55850</v>
      </c>
      <c r="G8" s="7">
        <v>56300</v>
      </c>
      <c r="H8" s="7">
        <v>56670</v>
      </c>
      <c r="I8" s="7">
        <v>53680</v>
      </c>
      <c r="J8" s="7">
        <v>53790</v>
      </c>
      <c r="K8" s="7">
        <v>53630</v>
      </c>
      <c r="L8" s="7">
        <v>53840</v>
      </c>
      <c r="M8" s="22">
        <v>54360</v>
      </c>
      <c r="N8" s="22">
        <v>56260</v>
      </c>
      <c r="O8" s="22">
        <v>60520</v>
      </c>
      <c r="P8" s="18">
        <v>520</v>
      </c>
      <c r="Q8" s="7">
        <v>540</v>
      </c>
      <c r="R8" s="7">
        <v>540</v>
      </c>
      <c r="S8" s="7">
        <v>550</v>
      </c>
      <c r="T8" s="7">
        <v>520</v>
      </c>
      <c r="U8" s="7">
        <v>520</v>
      </c>
      <c r="V8" s="7">
        <v>510</v>
      </c>
      <c r="W8" s="7">
        <v>520</v>
      </c>
      <c r="X8" s="25">
        <v>520</v>
      </c>
      <c r="Y8" s="25">
        <v>540</v>
      </c>
      <c r="Z8" s="262">
        <v>580</v>
      </c>
      <c r="AA8" s="20" t="s">
        <v>70</v>
      </c>
      <c r="AB8" s="8">
        <v>1540</v>
      </c>
      <c r="AC8" s="8">
        <v>450</v>
      </c>
      <c r="AD8" s="8">
        <v>370</v>
      </c>
      <c r="AE8" s="8">
        <v>-2990</v>
      </c>
      <c r="AF8" s="8">
        <v>110</v>
      </c>
      <c r="AG8" s="8">
        <v>-160</v>
      </c>
      <c r="AH8" s="8">
        <v>210</v>
      </c>
      <c r="AI8" s="29">
        <v>520</v>
      </c>
      <c r="AJ8" s="29">
        <v>1900</v>
      </c>
      <c r="AK8" s="29">
        <v>4260</v>
      </c>
      <c r="AL8" s="31">
        <v>1950</v>
      </c>
      <c r="AM8" s="17" t="s">
        <v>70</v>
      </c>
      <c r="AN8" s="9">
        <v>2.8355735591971909E-2</v>
      </c>
      <c r="AO8" s="9">
        <v>8.0572963294538447E-3</v>
      </c>
      <c r="AP8" s="9">
        <v>6.5719360568383678E-3</v>
      </c>
      <c r="AQ8" s="9">
        <v>-5.2761602258690643E-2</v>
      </c>
      <c r="AR8" s="9">
        <v>2.049180327868827E-3</v>
      </c>
      <c r="AS8" s="9">
        <v>-2.9745305818925649E-3</v>
      </c>
      <c r="AT8" s="9">
        <v>3.9157188140965804E-3</v>
      </c>
      <c r="AU8" s="33">
        <v>9.6582466567607383E-3</v>
      </c>
      <c r="AV8" s="33">
        <v>3.4952170713760111E-2</v>
      </c>
      <c r="AW8" s="270">
        <v>7.5719872022751433E-2</v>
      </c>
      <c r="AX8" s="35">
        <v>0.11434358313386106</v>
      </c>
      <c r="AY8" s="759">
        <v>0.12374127650376243</v>
      </c>
      <c r="AZ8" s="511"/>
      <c r="BA8" s="21">
        <v>10962.000000000002</v>
      </c>
      <c r="BB8" s="87">
        <v>0.91250230160191492</v>
      </c>
      <c r="BC8" s="761">
        <v>0.91873900308472811</v>
      </c>
    </row>
    <row r="9" spans="1:55" ht="18.75" customHeight="1">
      <c r="A9" s="156" t="s">
        <v>8</v>
      </c>
      <c r="B9" s="148" t="s">
        <v>13</v>
      </c>
      <c r="C9" s="758"/>
      <c r="D9" s="15" t="s">
        <v>12</v>
      </c>
      <c r="E9" s="21">
        <v>61740</v>
      </c>
      <c r="F9" s="7">
        <v>63570</v>
      </c>
      <c r="G9" s="7">
        <v>64100</v>
      </c>
      <c r="H9" s="7">
        <v>64550</v>
      </c>
      <c r="I9" s="7">
        <v>61660</v>
      </c>
      <c r="J9" s="7">
        <v>61780</v>
      </c>
      <c r="K9" s="7">
        <v>61590</v>
      </c>
      <c r="L9" s="7">
        <v>61840</v>
      </c>
      <c r="M9" s="22">
        <v>62470</v>
      </c>
      <c r="N9" s="22">
        <v>64790</v>
      </c>
      <c r="O9" s="22">
        <v>69960</v>
      </c>
      <c r="P9" s="18">
        <v>600</v>
      </c>
      <c r="Q9" s="7">
        <v>610</v>
      </c>
      <c r="R9" s="7">
        <v>620</v>
      </c>
      <c r="S9" s="7">
        <v>620</v>
      </c>
      <c r="T9" s="7">
        <v>600</v>
      </c>
      <c r="U9" s="7">
        <v>600</v>
      </c>
      <c r="V9" s="7">
        <v>590</v>
      </c>
      <c r="W9" s="7">
        <v>600</v>
      </c>
      <c r="X9" s="25">
        <v>600</v>
      </c>
      <c r="Y9" s="25">
        <v>620</v>
      </c>
      <c r="Z9" s="262">
        <v>680</v>
      </c>
      <c r="AA9" s="20" t="s">
        <v>70</v>
      </c>
      <c r="AB9" s="8">
        <v>1830</v>
      </c>
      <c r="AC9" s="8">
        <v>530</v>
      </c>
      <c r="AD9" s="8">
        <v>450</v>
      </c>
      <c r="AE9" s="8">
        <v>-2890</v>
      </c>
      <c r="AF9" s="8">
        <v>120</v>
      </c>
      <c r="AG9" s="8">
        <v>-190</v>
      </c>
      <c r="AH9" s="8">
        <v>250</v>
      </c>
      <c r="AI9" s="29">
        <v>630</v>
      </c>
      <c r="AJ9" s="29">
        <v>2320</v>
      </c>
      <c r="AK9" s="29">
        <v>5170</v>
      </c>
      <c r="AL9" s="31">
        <v>3050</v>
      </c>
      <c r="AM9" s="17" t="s">
        <v>70</v>
      </c>
      <c r="AN9" s="9">
        <v>2.9640427599611163E-2</v>
      </c>
      <c r="AO9" s="9">
        <v>8.3372660059777282E-3</v>
      </c>
      <c r="AP9" s="9">
        <v>7.0202808112325155E-3</v>
      </c>
      <c r="AQ9" s="9">
        <v>-4.4771494965143321E-2</v>
      </c>
      <c r="AR9" s="9">
        <v>1.9461563412259686E-3</v>
      </c>
      <c r="AS9" s="9">
        <v>-3.0754289414050007E-3</v>
      </c>
      <c r="AT9" s="9">
        <v>4.0591005033283611E-3</v>
      </c>
      <c r="AU9" s="33">
        <v>1.0187580853816325E-2</v>
      </c>
      <c r="AV9" s="33">
        <v>3.7137826156555143E-2</v>
      </c>
      <c r="AW9" s="270">
        <v>7.9796264855687582E-2</v>
      </c>
      <c r="AX9" s="35">
        <v>0.1331389698736638</v>
      </c>
      <c r="AY9" s="760"/>
      <c r="AZ9" s="511"/>
      <c r="BA9" s="21">
        <v>12852.000000000002</v>
      </c>
      <c r="BB9" s="87">
        <v>0.9249757045675413</v>
      </c>
      <c r="BC9" s="762"/>
    </row>
    <row r="10" spans="1:55" ht="18.75" customHeight="1">
      <c r="A10" s="156" t="s">
        <v>8</v>
      </c>
      <c r="B10" s="148" t="s">
        <v>14</v>
      </c>
      <c r="C10" s="758" t="s">
        <v>10</v>
      </c>
      <c r="D10" s="15" t="s">
        <v>11</v>
      </c>
      <c r="E10" s="21">
        <v>42150</v>
      </c>
      <c r="F10" s="7">
        <v>43340</v>
      </c>
      <c r="G10" s="7">
        <v>43690</v>
      </c>
      <c r="H10" s="7">
        <v>43970</v>
      </c>
      <c r="I10" s="7">
        <v>41870</v>
      </c>
      <c r="J10" s="7">
        <v>41960</v>
      </c>
      <c r="K10" s="7">
        <v>41840</v>
      </c>
      <c r="L10" s="7">
        <v>42000</v>
      </c>
      <c r="M10" s="22">
        <v>42410</v>
      </c>
      <c r="N10" s="22">
        <v>43940</v>
      </c>
      <c r="O10" s="22">
        <v>47270</v>
      </c>
      <c r="P10" s="18">
        <v>400</v>
      </c>
      <c r="Q10" s="7">
        <v>410</v>
      </c>
      <c r="R10" s="7">
        <v>420</v>
      </c>
      <c r="S10" s="7">
        <v>420</v>
      </c>
      <c r="T10" s="7">
        <v>400</v>
      </c>
      <c r="U10" s="7">
        <v>400</v>
      </c>
      <c r="V10" s="7">
        <v>400</v>
      </c>
      <c r="W10" s="7">
        <v>400</v>
      </c>
      <c r="X10" s="25">
        <v>400</v>
      </c>
      <c r="Y10" s="25">
        <v>420</v>
      </c>
      <c r="Z10" s="262">
        <v>450</v>
      </c>
      <c r="AA10" s="20" t="s">
        <v>70</v>
      </c>
      <c r="AB10" s="8">
        <v>1190</v>
      </c>
      <c r="AC10" s="8">
        <v>350</v>
      </c>
      <c r="AD10" s="8">
        <v>280</v>
      </c>
      <c r="AE10" s="8">
        <v>-2100</v>
      </c>
      <c r="AF10" s="8">
        <v>90</v>
      </c>
      <c r="AG10" s="8">
        <v>-120</v>
      </c>
      <c r="AH10" s="8">
        <v>160</v>
      </c>
      <c r="AI10" s="29">
        <v>410</v>
      </c>
      <c r="AJ10" s="29">
        <v>1530</v>
      </c>
      <c r="AK10" s="29">
        <v>3330</v>
      </c>
      <c r="AL10" s="31">
        <v>1790</v>
      </c>
      <c r="AM10" s="17" t="s">
        <v>70</v>
      </c>
      <c r="AN10" s="9">
        <v>2.8232502965598982E-2</v>
      </c>
      <c r="AO10" s="9">
        <v>8.0756806645132517E-3</v>
      </c>
      <c r="AP10" s="9">
        <v>6.4087891966124744E-3</v>
      </c>
      <c r="AQ10" s="9">
        <v>-4.7759836251989984E-2</v>
      </c>
      <c r="AR10" s="9">
        <v>2.1495103893001133E-3</v>
      </c>
      <c r="AS10" s="9">
        <v>-2.8598665395614953E-3</v>
      </c>
      <c r="AT10" s="9">
        <v>3.8240917782026429E-3</v>
      </c>
      <c r="AU10" s="33">
        <v>9.7619047619048605E-3</v>
      </c>
      <c r="AV10" s="33">
        <v>3.6076397076161282E-2</v>
      </c>
      <c r="AW10" s="270">
        <v>7.5785161583978189E-2</v>
      </c>
      <c r="AX10" s="35">
        <v>0.12147093712930013</v>
      </c>
      <c r="AY10" s="759">
        <v>0.13263946211043465</v>
      </c>
      <c r="AZ10" s="511"/>
      <c r="BA10" s="21">
        <v>8505.0000000000018</v>
      </c>
      <c r="BB10" s="87">
        <v>0.91969157769869514</v>
      </c>
      <c r="BC10" s="761">
        <v>0.92882521603772994</v>
      </c>
    </row>
    <row r="11" spans="1:55" ht="18.75" customHeight="1">
      <c r="A11" s="156" t="s">
        <v>8</v>
      </c>
      <c r="B11" s="148" t="s">
        <v>14</v>
      </c>
      <c r="C11" s="758"/>
      <c r="D11" s="15" t="s">
        <v>12</v>
      </c>
      <c r="E11" s="21">
        <v>49580</v>
      </c>
      <c r="F11" s="7">
        <v>51060</v>
      </c>
      <c r="G11" s="7">
        <v>51490</v>
      </c>
      <c r="H11" s="7">
        <v>51850</v>
      </c>
      <c r="I11" s="7">
        <v>49850</v>
      </c>
      <c r="J11" s="7">
        <v>49950</v>
      </c>
      <c r="K11" s="7">
        <v>49800</v>
      </c>
      <c r="L11" s="7">
        <v>50000</v>
      </c>
      <c r="M11" s="22">
        <v>50520</v>
      </c>
      <c r="N11" s="22">
        <v>52470</v>
      </c>
      <c r="O11" s="22">
        <v>56710</v>
      </c>
      <c r="P11" s="18">
        <v>470</v>
      </c>
      <c r="Q11" s="7">
        <v>490</v>
      </c>
      <c r="R11" s="7">
        <v>490</v>
      </c>
      <c r="S11" s="7">
        <v>500</v>
      </c>
      <c r="T11" s="7">
        <v>480</v>
      </c>
      <c r="U11" s="7">
        <v>480</v>
      </c>
      <c r="V11" s="7">
        <v>480</v>
      </c>
      <c r="W11" s="7">
        <v>480</v>
      </c>
      <c r="X11" s="25">
        <v>480</v>
      </c>
      <c r="Y11" s="25">
        <v>500</v>
      </c>
      <c r="Z11" s="262">
        <v>540</v>
      </c>
      <c r="AA11" s="20" t="s">
        <v>70</v>
      </c>
      <c r="AB11" s="8">
        <v>1480</v>
      </c>
      <c r="AC11" s="8">
        <v>430</v>
      </c>
      <c r="AD11" s="8">
        <v>360</v>
      </c>
      <c r="AE11" s="8">
        <v>-2000</v>
      </c>
      <c r="AF11" s="8">
        <v>100</v>
      </c>
      <c r="AG11" s="8">
        <v>-150</v>
      </c>
      <c r="AH11" s="8">
        <v>200</v>
      </c>
      <c r="AI11" s="29">
        <v>520</v>
      </c>
      <c r="AJ11" s="29">
        <v>1950</v>
      </c>
      <c r="AK11" s="29">
        <v>4240</v>
      </c>
      <c r="AL11" s="31">
        <v>2890</v>
      </c>
      <c r="AM11" s="17" t="s">
        <v>70</v>
      </c>
      <c r="AN11" s="9">
        <v>2.9850746268656803E-2</v>
      </c>
      <c r="AO11" s="9">
        <v>8.421464943204171E-3</v>
      </c>
      <c r="AP11" s="9">
        <v>6.9916488638570584E-3</v>
      </c>
      <c r="AQ11" s="9">
        <v>-3.8572806171648932E-2</v>
      </c>
      <c r="AR11" s="9">
        <v>2.0060180541625616E-3</v>
      </c>
      <c r="AS11" s="9">
        <v>-3.0030030030030463E-3</v>
      </c>
      <c r="AT11" s="9">
        <v>4.0160642570281624E-3</v>
      </c>
      <c r="AU11" s="33">
        <v>1.0399999999999965E-2</v>
      </c>
      <c r="AV11" s="33">
        <v>3.8598574821852694E-2</v>
      </c>
      <c r="AW11" s="270">
        <v>8.0808080808080884E-2</v>
      </c>
      <c r="AX11" s="35">
        <v>0.14380798709156917</v>
      </c>
      <c r="AY11" s="760"/>
      <c r="AZ11" s="511"/>
      <c r="BA11" s="21">
        <v>10206</v>
      </c>
      <c r="BB11" s="87">
        <v>0.93795885437676485</v>
      </c>
      <c r="BC11" s="762"/>
    </row>
    <row r="12" spans="1:55" ht="18.75" customHeight="1">
      <c r="A12" s="156" t="s">
        <v>8</v>
      </c>
      <c r="B12" s="148" t="s">
        <v>15</v>
      </c>
      <c r="C12" s="758" t="s">
        <v>10</v>
      </c>
      <c r="D12" s="15" t="s">
        <v>11</v>
      </c>
      <c r="E12" s="21">
        <v>35150</v>
      </c>
      <c r="F12" s="7">
        <v>36200</v>
      </c>
      <c r="G12" s="7">
        <v>36510</v>
      </c>
      <c r="H12" s="7">
        <v>36760</v>
      </c>
      <c r="I12" s="7">
        <v>37100</v>
      </c>
      <c r="J12" s="7">
        <v>37190</v>
      </c>
      <c r="K12" s="7">
        <v>37090</v>
      </c>
      <c r="L12" s="7">
        <v>37230</v>
      </c>
      <c r="M12" s="22">
        <v>37600</v>
      </c>
      <c r="N12" s="22">
        <v>39010</v>
      </c>
      <c r="O12" s="22">
        <v>42020</v>
      </c>
      <c r="P12" s="18">
        <v>330</v>
      </c>
      <c r="Q12" s="7">
        <v>340</v>
      </c>
      <c r="R12" s="7">
        <v>340</v>
      </c>
      <c r="S12" s="7">
        <v>350</v>
      </c>
      <c r="T12" s="7">
        <v>350</v>
      </c>
      <c r="U12" s="7">
        <v>350</v>
      </c>
      <c r="V12" s="7">
        <v>350</v>
      </c>
      <c r="W12" s="7">
        <v>350</v>
      </c>
      <c r="X12" s="25">
        <v>350</v>
      </c>
      <c r="Y12" s="25">
        <v>370</v>
      </c>
      <c r="Z12" s="262">
        <v>400</v>
      </c>
      <c r="AA12" s="20" t="s">
        <v>70</v>
      </c>
      <c r="AB12" s="8">
        <v>1050</v>
      </c>
      <c r="AC12" s="8">
        <v>310</v>
      </c>
      <c r="AD12" s="8">
        <v>250</v>
      </c>
      <c r="AE12" s="8">
        <v>340</v>
      </c>
      <c r="AF12" s="8">
        <v>90</v>
      </c>
      <c r="AG12" s="8">
        <v>-100</v>
      </c>
      <c r="AH12" s="8">
        <v>140</v>
      </c>
      <c r="AI12" s="29">
        <v>370</v>
      </c>
      <c r="AJ12" s="29">
        <v>1410</v>
      </c>
      <c r="AK12" s="29">
        <v>3010</v>
      </c>
      <c r="AL12" s="31">
        <v>3860</v>
      </c>
      <c r="AM12" s="17" t="s">
        <v>70</v>
      </c>
      <c r="AN12" s="9">
        <v>2.9871977240398362E-2</v>
      </c>
      <c r="AO12" s="9">
        <v>8.5635359116023047E-3</v>
      </c>
      <c r="AP12" s="9">
        <v>6.8474390577923927E-3</v>
      </c>
      <c r="AQ12" s="9">
        <v>9.2491838955386374E-3</v>
      </c>
      <c r="AR12" s="9">
        <v>2.4258760107815913E-3</v>
      </c>
      <c r="AS12" s="9">
        <v>-2.6888948642107557E-3</v>
      </c>
      <c r="AT12" s="9">
        <v>3.7746023186842059E-3</v>
      </c>
      <c r="AU12" s="33">
        <v>9.9382218640879927E-3</v>
      </c>
      <c r="AV12" s="33">
        <v>3.7500000000000089E-2</v>
      </c>
      <c r="AW12" s="270">
        <v>7.7159702640348549E-2</v>
      </c>
      <c r="AX12" s="35">
        <v>0.195448079658606</v>
      </c>
      <c r="AY12" s="759">
        <v>0.20199834701577557</v>
      </c>
      <c r="AZ12" s="511"/>
      <c r="BA12" s="21">
        <v>7560.0000000000009</v>
      </c>
      <c r="BB12" s="87">
        <v>0.98036984352773826</v>
      </c>
      <c r="BC12" s="761">
        <v>0.98571099034066578</v>
      </c>
    </row>
    <row r="13" spans="1:55" ht="18.75" customHeight="1">
      <c r="A13" s="156" t="s">
        <v>8</v>
      </c>
      <c r="B13" s="148" t="s">
        <v>15</v>
      </c>
      <c r="C13" s="758"/>
      <c r="D13" s="15" t="s">
        <v>12</v>
      </c>
      <c r="E13" s="21">
        <v>42580</v>
      </c>
      <c r="F13" s="7">
        <v>43920</v>
      </c>
      <c r="G13" s="7">
        <v>44310</v>
      </c>
      <c r="H13" s="7">
        <v>44640</v>
      </c>
      <c r="I13" s="7">
        <v>45080</v>
      </c>
      <c r="J13" s="7">
        <v>45180</v>
      </c>
      <c r="K13" s="7">
        <v>45050</v>
      </c>
      <c r="L13" s="7">
        <v>45230</v>
      </c>
      <c r="M13" s="22">
        <v>45710</v>
      </c>
      <c r="N13" s="22">
        <v>47540</v>
      </c>
      <c r="O13" s="22">
        <v>51460</v>
      </c>
      <c r="P13" s="18">
        <v>400</v>
      </c>
      <c r="Q13" s="7">
        <v>420</v>
      </c>
      <c r="R13" s="7">
        <v>420</v>
      </c>
      <c r="S13" s="7">
        <v>420</v>
      </c>
      <c r="T13" s="7">
        <v>430</v>
      </c>
      <c r="U13" s="7">
        <v>430</v>
      </c>
      <c r="V13" s="7">
        <v>430</v>
      </c>
      <c r="W13" s="7">
        <v>430</v>
      </c>
      <c r="X13" s="25">
        <v>440</v>
      </c>
      <c r="Y13" s="25">
        <v>450</v>
      </c>
      <c r="Z13" s="262">
        <v>490</v>
      </c>
      <c r="AA13" s="20" t="s">
        <v>70</v>
      </c>
      <c r="AB13" s="8">
        <v>1340</v>
      </c>
      <c r="AC13" s="8">
        <v>390</v>
      </c>
      <c r="AD13" s="8">
        <v>330</v>
      </c>
      <c r="AE13" s="8">
        <v>440</v>
      </c>
      <c r="AF13" s="8">
        <v>100</v>
      </c>
      <c r="AG13" s="8">
        <v>-130</v>
      </c>
      <c r="AH13" s="8">
        <v>180</v>
      </c>
      <c r="AI13" s="29">
        <v>480</v>
      </c>
      <c r="AJ13" s="29">
        <v>1830</v>
      </c>
      <c r="AK13" s="29">
        <v>3920</v>
      </c>
      <c r="AL13" s="31">
        <v>4960</v>
      </c>
      <c r="AM13" s="17" t="s">
        <v>70</v>
      </c>
      <c r="AN13" s="9">
        <v>3.1470173790511868E-2</v>
      </c>
      <c r="AO13" s="9">
        <v>8.8797814207650649E-3</v>
      </c>
      <c r="AP13" s="9">
        <v>7.4475287745430219E-3</v>
      </c>
      <c r="AQ13" s="9">
        <v>9.8566308243728251E-3</v>
      </c>
      <c r="AR13" s="9">
        <v>2.2182786157940448E-3</v>
      </c>
      <c r="AS13" s="9">
        <v>-2.8773793714033102E-3</v>
      </c>
      <c r="AT13" s="9">
        <v>3.9955604883463725E-3</v>
      </c>
      <c r="AU13" s="33">
        <v>1.0612425381383961E-2</v>
      </c>
      <c r="AV13" s="33">
        <v>4.0035003281557735E-2</v>
      </c>
      <c r="AW13" s="270">
        <v>8.2456878418174062E-2</v>
      </c>
      <c r="AX13" s="35">
        <v>0.20854861437294514</v>
      </c>
      <c r="AY13" s="760"/>
      <c r="AZ13" s="511"/>
      <c r="BA13" s="21">
        <v>9261</v>
      </c>
      <c r="BB13" s="87">
        <v>0.99105213715359319</v>
      </c>
      <c r="BC13" s="762"/>
    </row>
    <row r="14" spans="1:55" ht="18.75" customHeight="1">
      <c r="A14" s="156" t="s">
        <v>8</v>
      </c>
      <c r="B14" s="148" t="s">
        <v>16</v>
      </c>
      <c r="C14" s="758" t="s">
        <v>10</v>
      </c>
      <c r="D14" s="15" t="s">
        <v>11</v>
      </c>
      <c r="E14" s="21">
        <v>31110</v>
      </c>
      <c r="F14" s="7">
        <v>32050</v>
      </c>
      <c r="G14" s="7">
        <v>32320</v>
      </c>
      <c r="H14" s="7">
        <v>32550</v>
      </c>
      <c r="I14" s="7">
        <v>32860</v>
      </c>
      <c r="J14" s="7">
        <v>32940</v>
      </c>
      <c r="K14" s="7">
        <v>32850</v>
      </c>
      <c r="L14" s="7">
        <v>32970</v>
      </c>
      <c r="M14" s="22">
        <v>33310</v>
      </c>
      <c r="N14" s="22">
        <v>34630</v>
      </c>
      <c r="O14" s="22">
        <v>37360</v>
      </c>
      <c r="P14" s="18">
        <v>290</v>
      </c>
      <c r="Q14" s="7">
        <v>300</v>
      </c>
      <c r="R14" s="7">
        <v>300</v>
      </c>
      <c r="S14" s="7">
        <v>300</v>
      </c>
      <c r="T14" s="7">
        <v>310</v>
      </c>
      <c r="U14" s="7">
        <v>310</v>
      </c>
      <c r="V14" s="7">
        <v>310</v>
      </c>
      <c r="W14" s="7">
        <v>310</v>
      </c>
      <c r="X14" s="25">
        <v>310</v>
      </c>
      <c r="Y14" s="25">
        <v>320</v>
      </c>
      <c r="Z14" s="262">
        <v>350</v>
      </c>
      <c r="AA14" s="20" t="s">
        <v>70</v>
      </c>
      <c r="AB14" s="8">
        <v>940</v>
      </c>
      <c r="AC14" s="8">
        <v>270</v>
      </c>
      <c r="AD14" s="8">
        <v>230</v>
      </c>
      <c r="AE14" s="8">
        <v>310</v>
      </c>
      <c r="AF14" s="8">
        <v>80</v>
      </c>
      <c r="AG14" s="8">
        <v>-90</v>
      </c>
      <c r="AH14" s="8">
        <v>120</v>
      </c>
      <c r="AI14" s="29">
        <v>340</v>
      </c>
      <c r="AJ14" s="29">
        <v>1320</v>
      </c>
      <c r="AK14" s="29">
        <v>2730</v>
      </c>
      <c r="AL14" s="31">
        <v>3520</v>
      </c>
      <c r="AM14" s="17" t="s">
        <v>70</v>
      </c>
      <c r="AN14" s="9">
        <v>3.0215364834458303E-2</v>
      </c>
      <c r="AO14" s="9">
        <v>8.4243369734788853E-3</v>
      </c>
      <c r="AP14" s="9">
        <v>7.1163366336632894E-3</v>
      </c>
      <c r="AQ14" s="9">
        <v>9.52380952380949E-3</v>
      </c>
      <c r="AR14" s="9">
        <v>2.4345709068775978E-3</v>
      </c>
      <c r="AS14" s="9">
        <v>-2.732240437158473E-3</v>
      </c>
      <c r="AT14" s="9">
        <v>3.6529680365295913E-3</v>
      </c>
      <c r="AU14" s="33">
        <v>1.0312405216863718E-2</v>
      </c>
      <c r="AV14" s="33">
        <v>3.9627739417592345E-2</v>
      </c>
      <c r="AW14" s="270">
        <v>7.8833381461160812E-2</v>
      </c>
      <c r="AX14" s="35">
        <v>0.20090003214400509</v>
      </c>
      <c r="AY14" s="759">
        <v>0.20761140683484636</v>
      </c>
      <c r="AZ14" s="511"/>
      <c r="BA14" s="21">
        <v>6615</v>
      </c>
      <c r="BB14" s="87">
        <v>0.98826743812279005</v>
      </c>
      <c r="BC14" s="761">
        <v>0.99340720115791814</v>
      </c>
    </row>
    <row r="15" spans="1:55" ht="18.75" customHeight="1">
      <c r="A15" s="156" t="s">
        <v>8</v>
      </c>
      <c r="B15" s="148" t="s">
        <v>16</v>
      </c>
      <c r="C15" s="758"/>
      <c r="D15" s="15" t="s">
        <v>12</v>
      </c>
      <c r="E15" s="21">
        <v>38540</v>
      </c>
      <c r="F15" s="7">
        <v>39770</v>
      </c>
      <c r="G15" s="7">
        <v>40120</v>
      </c>
      <c r="H15" s="7">
        <v>40430</v>
      </c>
      <c r="I15" s="7">
        <v>40840</v>
      </c>
      <c r="J15" s="7">
        <v>40930</v>
      </c>
      <c r="K15" s="7">
        <v>40810</v>
      </c>
      <c r="L15" s="7">
        <v>40970</v>
      </c>
      <c r="M15" s="22">
        <v>41420</v>
      </c>
      <c r="N15" s="22">
        <v>43160</v>
      </c>
      <c r="O15" s="22">
        <v>46800</v>
      </c>
      <c r="P15" s="18">
        <v>360</v>
      </c>
      <c r="Q15" s="7">
        <v>380</v>
      </c>
      <c r="R15" s="7">
        <v>380</v>
      </c>
      <c r="S15" s="7">
        <v>380</v>
      </c>
      <c r="T15" s="7">
        <v>390</v>
      </c>
      <c r="U15" s="7">
        <v>390</v>
      </c>
      <c r="V15" s="7">
        <v>390</v>
      </c>
      <c r="W15" s="7">
        <v>390</v>
      </c>
      <c r="X15" s="25">
        <v>390</v>
      </c>
      <c r="Y15" s="25">
        <v>410</v>
      </c>
      <c r="Z15" s="262">
        <v>440</v>
      </c>
      <c r="AA15" s="20" t="s">
        <v>70</v>
      </c>
      <c r="AB15" s="8">
        <v>1230</v>
      </c>
      <c r="AC15" s="8">
        <v>350</v>
      </c>
      <c r="AD15" s="8">
        <v>310</v>
      </c>
      <c r="AE15" s="8">
        <v>410</v>
      </c>
      <c r="AF15" s="8">
        <v>90</v>
      </c>
      <c r="AG15" s="8">
        <v>-120</v>
      </c>
      <c r="AH15" s="8">
        <v>160</v>
      </c>
      <c r="AI15" s="29">
        <v>450</v>
      </c>
      <c r="AJ15" s="29">
        <v>1740</v>
      </c>
      <c r="AK15" s="29">
        <v>3640</v>
      </c>
      <c r="AL15" s="31">
        <v>4620</v>
      </c>
      <c r="AM15" s="17" t="s">
        <v>70</v>
      </c>
      <c r="AN15" s="9">
        <v>3.1914893617021267E-2</v>
      </c>
      <c r="AO15" s="9">
        <v>8.8006034699521507E-3</v>
      </c>
      <c r="AP15" s="9">
        <v>7.7268195413757734E-3</v>
      </c>
      <c r="AQ15" s="9">
        <v>1.0140984417511767E-2</v>
      </c>
      <c r="AR15" s="9">
        <v>2.2037218413319959E-3</v>
      </c>
      <c r="AS15" s="9">
        <v>-2.9318348399707261E-3</v>
      </c>
      <c r="AT15" s="9">
        <v>3.9206076941926682E-3</v>
      </c>
      <c r="AU15" s="33">
        <v>1.0983646570661421E-2</v>
      </c>
      <c r="AV15" s="33">
        <v>4.2008691453404134E-2</v>
      </c>
      <c r="AW15" s="270">
        <v>8.43373493975903E-2</v>
      </c>
      <c r="AX15" s="35">
        <v>0.21432278152568762</v>
      </c>
      <c r="AY15" s="760"/>
      <c r="AZ15" s="511"/>
      <c r="BA15" s="21">
        <v>8316</v>
      </c>
      <c r="BB15" s="87">
        <v>0.99854696419304623</v>
      </c>
      <c r="BC15" s="762"/>
    </row>
    <row r="16" spans="1:55" ht="18.75" customHeight="1">
      <c r="A16" s="156" t="s">
        <v>8</v>
      </c>
      <c r="B16" s="148" t="s">
        <v>17</v>
      </c>
      <c r="C16" s="758" t="s">
        <v>10</v>
      </c>
      <c r="D16" s="15" t="s">
        <v>11</v>
      </c>
      <c r="E16" s="21">
        <v>28740</v>
      </c>
      <c r="F16" s="7">
        <v>29600</v>
      </c>
      <c r="G16" s="7">
        <v>29850</v>
      </c>
      <c r="H16" s="7">
        <v>30070</v>
      </c>
      <c r="I16" s="7">
        <v>30360</v>
      </c>
      <c r="J16" s="7">
        <v>30440</v>
      </c>
      <c r="K16" s="7">
        <v>30350</v>
      </c>
      <c r="L16" s="7">
        <v>30470</v>
      </c>
      <c r="M16" s="22">
        <v>30780</v>
      </c>
      <c r="N16" s="22">
        <v>32040</v>
      </c>
      <c r="O16" s="22">
        <v>34600</v>
      </c>
      <c r="P16" s="18">
        <v>270</v>
      </c>
      <c r="Q16" s="7">
        <v>270</v>
      </c>
      <c r="R16" s="7">
        <v>280</v>
      </c>
      <c r="S16" s="7">
        <v>280</v>
      </c>
      <c r="T16" s="7">
        <v>280</v>
      </c>
      <c r="U16" s="7">
        <v>280</v>
      </c>
      <c r="V16" s="7">
        <v>280</v>
      </c>
      <c r="W16" s="7">
        <v>280</v>
      </c>
      <c r="X16" s="25">
        <v>290</v>
      </c>
      <c r="Y16" s="25">
        <v>300</v>
      </c>
      <c r="Z16" s="262">
        <v>320</v>
      </c>
      <c r="AA16" s="20" t="s">
        <v>70</v>
      </c>
      <c r="AB16" s="8">
        <v>860</v>
      </c>
      <c r="AC16" s="8">
        <v>250</v>
      </c>
      <c r="AD16" s="8">
        <v>220</v>
      </c>
      <c r="AE16" s="8">
        <v>290</v>
      </c>
      <c r="AF16" s="8">
        <v>80</v>
      </c>
      <c r="AG16" s="8">
        <v>-90</v>
      </c>
      <c r="AH16" s="8">
        <v>120</v>
      </c>
      <c r="AI16" s="29">
        <v>310</v>
      </c>
      <c r="AJ16" s="29">
        <v>1260</v>
      </c>
      <c r="AK16" s="29">
        <v>2560</v>
      </c>
      <c r="AL16" s="31">
        <v>3300</v>
      </c>
      <c r="AM16" s="17" t="s">
        <v>70</v>
      </c>
      <c r="AN16" s="9">
        <v>2.9923451635351483E-2</v>
      </c>
      <c r="AO16" s="9">
        <v>8.445945945946054E-3</v>
      </c>
      <c r="AP16" s="9">
        <v>7.3701842546063379E-3</v>
      </c>
      <c r="AQ16" s="9">
        <v>9.6441636182240664E-3</v>
      </c>
      <c r="AR16" s="9">
        <v>2.6350461133068936E-3</v>
      </c>
      <c r="AS16" s="9">
        <v>-2.9566360052561969E-3</v>
      </c>
      <c r="AT16" s="9">
        <v>3.9538714991762536E-3</v>
      </c>
      <c r="AU16" s="33">
        <v>1.0173941581883783E-2</v>
      </c>
      <c r="AV16" s="33">
        <v>4.0935672514619936E-2</v>
      </c>
      <c r="AW16" s="270">
        <v>7.9900124843945042E-2</v>
      </c>
      <c r="AX16" s="35">
        <v>0.20389700765483654</v>
      </c>
      <c r="AY16" s="759">
        <v>0.21074032024986777</v>
      </c>
      <c r="AZ16" s="511"/>
      <c r="BA16" s="21">
        <v>6048</v>
      </c>
      <c r="BB16" s="87">
        <v>0.99345859429366734</v>
      </c>
      <c r="BC16" s="761">
        <v>0.99578929161738938</v>
      </c>
    </row>
    <row r="17" spans="1:55" ht="18.75" customHeight="1">
      <c r="A17" s="156" t="s">
        <v>8</v>
      </c>
      <c r="B17" s="148" t="s">
        <v>17</v>
      </c>
      <c r="C17" s="758"/>
      <c r="D17" s="15" t="s">
        <v>12</v>
      </c>
      <c r="E17" s="21">
        <v>36170</v>
      </c>
      <c r="F17" s="7">
        <v>37320</v>
      </c>
      <c r="G17" s="7">
        <v>37650</v>
      </c>
      <c r="H17" s="7">
        <v>37950</v>
      </c>
      <c r="I17" s="7">
        <v>38340</v>
      </c>
      <c r="J17" s="7">
        <v>38430</v>
      </c>
      <c r="K17" s="7">
        <v>38310</v>
      </c>
      <c r="L17" s="7">
        <v>38470</v>
      </c>
      <c r="M17" s="22">
        <v>38890</v>
      </c>
      <c r="N17" s="22">
        <v>40570</v>
      </c>
      <c r="O17" s="22">
        <v>44040</v>
      </c>
      <c r="P17" s="18">
        <v>340</v>
      </c>
      <c r="Q17" s="7">
        <v>350</v>
      </c>
      <c r="R17" s="7">
        <v>350</v>
      </c>
      <c r="S17" s="7">
        <v>360</v>
      </c>
      <c r="T17" s="7">
        <v>360</v>
      </c>
      <c r="U17" s="7">
        <v>360</v>
      </c>
      <c r="V17" s="7">
        <v>360</v>
      </c>
      <c r="W17" s="7">
        <v>360</v>
      </c>
      <c r="X17" s="25">
        <v>370</v>
      </c>
      <c r="Y17" s="25">
        <v>380</v>
      </c>
      <c r="Z17" s="262">
        <v>420</v>
      </c>
      <c r="AA17" s="20" t="s">
        <v>70</v>
      </c>
      <c r="AB17" s="8">
        <v>1150</v>
      </c>
      <c r="AC17" s="8">
        <v>330</v>
      </c>
      <c r="AD17" s="8">
        <v>300</v>
      </c>
      <c r="AE17" s="8">
        <v>390</v>
      </c>
      <c r="AF17" s="8">
        <v>90</v>
      </c>
      <c r="AG17" s="8">
        <v>-120</v>
      </c>
      <c r="AH17" s="8">
        <v>160</v>
      </c>
      <c r="AI17" s="29">
        <v>420</v>
      </c>
      <c r="AJ17" s="29">
        <v>1680</v>
      </c>
      <c r="AK17" s="29">
        <v>3470</v>
      </c>
      <c r="AL17" s="31">
        <v>4400</v>
      </c>
      <c r="AM17" s="17" t="s">
        <v>70</v>
      </c>
      <c r="AN17" s="9">
        <v>3.1794304672380536E-2</v>
      </c>
      <c r="AO17" s="9">
        <v>8.8424437299035041E-3</v>
      </c>
      <c r="AP17" s="9">
        <v>7.9681274900398336E-3</v>
      </c>
      <c r="AQ17" s="9">
        <v>1.0276679841897174E-2</v>
      </c>
      <c r="AR17" s="9">
        <v>2.3474178403755097E-3</v>
      </c>
      <c r="AS17" s="9">
        <v>-3.1225604996096834E-3</v>
      </c>
      <c r="AT17" s="9">
        <v>4.1764552336205352E-3</v>
      </c>
      <c r="AU17" s="33">
        <v>1.0917598128411754E-2</v>
      </c>
      <c r="AV17" s="33">
        <v>4.3198765749550061E-2</v>
      </c>
      <c r="AW17" s="270">
        <v>8.5531180675375795E-2</v>
      </c>
      <c r="AX17" s="35">
        <v>0.21758363284489901</v>
      </c>
      <c r="AY17" s="760"/>
      <c r="AZ17" s="511"/>
      <c r="BA17" s="21">
        <v>7938</v>
      </c>
      <c r="BB17" s="87">
        <v>0.99811998894111142</v>
      </c>
      <c r="BC17" s="762"/>
    </row>
    <row r="18" spans="1:55" ht="18.75" customHeight="1">
      <c r="A18" s="156" t="s">
        <v>8</v>
      </c>
      <c r="B18" s="148" t="s">
        <v>18</v>
      </c>
      <c r="C18" s="758" t="s">
        <v>10</v>
      </c>
      <c r="D18" s="15" t="s">
        <v>11</v>
      </c>
      <c r="E18" s="21">
        <v>27120</v>
      </c>
      <c r="F18" s="7">
        <v>27930</v>
      </c>
      <c r="G18" s="7">
        <v>28170</v>
      </c>
      <c r="H18" s="7">
        <v>28380</v>
      </c>
      <c r="I18" s="7">
        <v>28650</v>
      </c>
      <c r="J18" s="7">
        <v>28730</v>
      </c>
      <c r="K18" s="7">
        <v>28650</v>
      </c>
      <c r="L18" s="7">
        <v>28760</v>
      </c>
      <c r="M18" s="22">
        <v>29060</v>
      </c>
      <c r="N18" s="22">
        <v>30280</v>
      </c>
      <c r="O18" s="22">
        <v>32730</v>
      </c>
      <c r="P18" s="18">
        <v>250</v>
      </c>
      <c r="Q18" s="7">
        <v>260</v>
      </c>
      <c r="R18" s="7">
        <v>260</v>
      </c>
      <c r="S18" s="7">
        <v>260</v>
      </c>
      <c r="T18" s="7">
        <v>260</v>
      </c>
      <c r="U18" s="7">
        <v>270</v>
      </c>
      <c r="V18" s="7">
        <v>260</v>
      </c>
      <c r="W18" s="7">
        <v>270</v>
      </c>
      <c r="X18" s="25">
        <v>270</v>
      </c>
      <c r="Y18" s="25">
        <v>280</v>
      </c>
      <c r="Z18" s="262">
        <v>300</v>
      </c>
      <c r="AA18" s="20" t="s">
        <v>70</v>
      </c>
      <c r="AB18" s="8">
        <v>810</v>
      </c>
      <c r="AC18" s="8">
        <v>240</v>
      </c>
      <c r="AD18" s="8">
        <v>210</v>
      </c>
      <c r="AE18" s="8">
        <v>270</v>
      </c>
      <c r="AF18" s="8">
        <v>80</v>
      </c>
      <c r="AG18" s="8">
        <v>-80</v>
      </c>
      <c r="AH18" s="8">
        <v>110</v>
      </c>
      <c r="AI18" s="29">
        <v>300</v>
      </c>
      <c r="AJ18" s="29">
        <v>1220</v>
      </c>
      <c r="AK18" s="29">
        <v>2450</v>
      </c>
      <c r="AL18" s="31">
        <v>3160</v>
      </c>
      <c r="AM18" s="17" t="s">
        <v>70</v>
      </c>
      <c r="AN18" s="9">
        <v>2.9867256637168049E-2</v>
      </c>
      <c r="AO18" s="9">
        <v>8.5929108485498507E-3</v>
      </c>
      <c r="AP18" s="9">
        <v>7.4547390841319672E-3</v>
      </c>
      <c r="AQ18" s="9">
        <v>9.5137420718816035E-3</v>
      </c>
      <c r="AR18" s="9">
        <v>2.7923211169285089E-3</v>
      </c>
      <c r="AS18" s="9">
        <v>-2.7845457709710919E-3</v>
      </c>
      <c r="AT18" s="9">
        <v>3.8394415357765332E-3</v>
      </c>
      <c r="AU18" s="33">
        <v>1.0431154381084884E-2</v>
      </c>
      <c r="AV18" s="33">
        <v>4.1982105987611762E-2</v>
      </c>
      <c r="AW18" s="270">
        <v>8.0911492734478285E-2</v>
      </c>
      <c r="AX18" s="35">
        <v>0.20685840707964598</v>
      </c>
      <c r="AY18" s="759">
        <v>0.2137041673603729</v>
      </c>
      <c r="AZ18" s="511"/>
      <c r="BA18" s="21">
        <v>5670.0000000000009</v>
      </c>
      <c r="BB18" s="87">
        <v>0.99778761061946908</v>
      </c>
      <c r="BC18" s="761">
        <v>0.99976211211147126</v>
      </c>
    </row>
    <row r="19" spans="1:55" ht="18.75" customHeight="1">
      <c r="A19" s="156" t="s">
        <v>8</v>
      </c>
      <c r="B19" s="148" t="s">
        <v>18</v>
      </c>
      <c r="C19" s="758"/>
      <c r="D19" s="15" t="s">
        <v>12</v>
      </c>
      <c r="E19" s="21">
        <v>34550</v>
      </c>
      <c r="F19" s="7">
        <v>35650</v>
      </c>
      <c r="G19" s="7">
        <v>35970</v>
      </c>
      <c r="H19" s="7">
        <v>36260</v>
      </c>
      <c r="I19" s="7">
        <v>36630</v>
      </c>
      <c r="J19" s="7">
        <v>36720</v>
      </c>
      <c r="K19" s="7">
        <v>36610</v>
      </c>
      <c r="L19" s="7">
        <v>36760</v>
      </c>
      <c r="M19" s="22">
        <v>37170</v>
      </c>
      <c r="N19" s="22">
        <v>38810</v>
      </c>
      <c r="O19" s="22">
        <v>42170</v>
      </c>
      <c r="P19" s="18">
        <v>320</v>
      </c>
      <c r="Q19" s="7">
        <v>330</v>
      </c>
      <c r="R19" s="7">
        <v>340</v>
      </c>
      <c r="S19" s="7">
        <v>340</v>
      </c>
      <c r="T19" s="7">
        <v>340</v>
      </c>
      <c r="U19" s="7">
        <v>350</v>
      </c>
      <c r="V19" s="7">
        <v>340</v>
      </c>
      <c r="W19" s="7">
        <v>350</v>
      </c>
      <c r="X19" s="25">
        <v>350</v>
      </c>
      <c r="Y19" s="25">
        <v>360</v>
      </c>
      <c r="Z19" s="262">
        <v>400</v>
      </c>
      <c r="AA19" s="20" t="s">
        <v>70</v>
      </c>
      <c r="AB19" s="8">
        <v>1100</v>
      </c>
      <c r="AC19" s="8">
        <v>320</v>
      </c>
      <c r="AD19" s="8">
        <v>290</v>
      </c>
      <c r="AE19" s="8">
        <v>370</v>
      </c>
      <c r="AF19" s="8">
        <v>90</v>
      </c>
      <c r="AG19" s="8">
        <v>-110</v>
      </c>
      <c r="AH19" s="8">
        <v>150</v>
      </c>
      <c r="AI19" s="29">
        <v>410</v>
      </c>
      <c r="AJ19" s="29">
        <v>1640</v>
      </c>
      <c r="AK19" s="29">
        <v>3360</v>
      </c>
      <c r="AL19" s="31">
        <v>4260</v>
      </c>
      <c r="AM19" s="17" t="s">
        <v>70</v>
      </c>
      <c r="AN19" s="9">
        <v>3.183791606367592E-2</v>
      </c>
      <c r="AO19" s="9">
        <v>8.9761570827489034E-3</v>
      </c>
      <c r="AP19" s="9">
        <v>8.0622741173199675E-3</v>
      </c>
      <c r="AQ19" s="9">
        <v>1.0204081632652962E-2</v>
      </c>
      <c r="AR19" s="9">
        <v>2.4570024570025328E-3</v>
      </c>
      <c r="AS19" s="9">
        <v>-2.9956427015250808E-3</v>
      </c>
      <c r="AT19" s="9">
        <v>4.0972411909314665E-3</v>
      </c>
      <c r="AU19" s="33">
        <v>1.1153427638737723E-2</v>
      </c>
      <c r="AV19" s="33">
        <v>4.4121603443637358E-2</v>
      </c>
      <c r="AW19" s="270">
        <v>8.6575624838959087E-2</v>
      </c>
      <c r="AX19" s="35">
        <v>0.22054992764109982</v>
      </c>
      <c r="AY19" s="760"/>
      <c r="AZ19" s="511"/>
      <c r="BA19" s="21">
        <v>7560.0000000000009</v>
      </c>
      <c r="BB19" s="87">
        <v>1.0017366136034733</v>
      </c>
      <c r="BC19" s="762"/>
    </row>
    <row r="20" spans="1:55" ht="18.75" customHeight="1">
      <c r="A20" s="156" t="s">
        <v>8</v>
      </c>
      <c r="B20" s="148" t="s">
        <v>19</v>
      </c>
      <c r="C20" s="758" t="s">
        <v>10</v>
      </c>
      <c r="D20" s="15" t="s">
        <v>11</v>
      </c>
      <c r="E20" s="21">
        <v>26700</v>
      </c>
      <c r="F20" s="7">
        <v>27480</v>
      </c>
      <c r="G20" s="7">
        <v>27640</v>
      </c>
      <c r="H20" s="7">
        <v>27840</v>
      </c>
      <c r="I20" s="7">
        <v>28110</v>
      </c>
      <c r="J20" s="7">
        <v>28190</v>
      </c>
      <c r="K20" s="7">
        <v>28110</v>
      </c>
      <c r="L20" s="7">
        <v>28210</v>
      </c>
      <c r="M20" s="22">
        <v>28500</v>
      </c>
      <c r="N20" s="22">
        <v>29690</v>
      </c>
      <c r="O20" s="22">
        <v>32070</v>
      </c>
      <c r="P20" s="18">
        <v>250</v>
      </c>
      <c r="Q20" s="7">
        <v>250</v>
      </c>
      <c r="R20" s="7">
        <v>250</v>
      </c>
      <c r="S20" s="7">
        <v>260</v>
      </c>
      <c r="T20" s="7">
        <v>260</v>
      </c>
      <c r="U20" s="7">
        <v>260</v>
      </c>
      <c r="V20" s="7">
        <v>260</v>
      </c>
      <c r="W20" s="7">
        <v>260</v>
      </c>
      <c r="X20" s="25">
        <v>260</v>
      </c>
      <c r="Y20" s="25">
        <v>270</v>
      </c>
      <c r="Z20" s="262">
        <v>300</v>
      </c>
      <c r="AA20" s="20" t="s">
        <v>70</v>
      </c>
      <c r="AB20" s="8">
        <v>780</v>
      </c>
      <c r="AC20" s="8">
        <v>160</v>
      </c>
      <c r="AD20" s="8">
        <v>200</v>
      </c>
      <c r="AE20" s="8">
        <v>270</v>
      </c>
      <c r="AF20" s="8">
        <v>80</v>
      </c>
      <c r="AG20" s="8">
        <v>-80</v>
      </c>
      <c r="AH20" s="8">
        <v>100</v>
      </c>
      <c r="AI20" s="29">
        <v>290</v>
      </c>
      <c r="AJ20" s="29">
        <v>1190</v>
      </c>
      <c r="AK20" s="29">
        <v>2380</v>
      </c>
      <c r="AL20" s="31">
        <v>2990</v>
      </c>
      <c r="AM20" s="17" t="s">
        <v>70</v>
      </c>
      <c r="AN20" s="9">
        <v>2.9213483146067309E-2</v>
      </c>
      <c r="AO20" s="9">
        <v>5.8224163027655873E-3</v>
      </c>
      <c r="AP20" s="9">
        <v>7.2358900144717797E-3</v>
      </c>
      <c r="AQ20" s="9">
        <v>9.6982758620689502E-3</v>
      </c>
      <c r="AR20" s="9">
        <v>2.8459622909995375E-3</v>
      </c>
      <c r="AS20" s="9">
        <v>-2.8378857750975817E-3</v>
      </c>
      <c r="AT20" s="9">
        <v>3.5574528637496439E-3</v>
      </c>
      <c r="AU20" s="33">
        <v>1.0280042538107104E-2</v>
      </c>
      <c r="AV20" s="33">
        <v>4.1754385964912322E-2</v>
      </c>
      <c r="AW20" s="270">
        <v>8.0161670596160306E-2</v>
      </c>
      <c r="AX20" s="35">
        <v>0.20112359550561787</v>
      </c>
      <c r="AY20" s="759">
        <v>0.20867782470856633</v>
      </c>
      <c r="AZ20" s="511"/>
      <c r="BA20" s="21">
        <v>5670.0000000000009</v>
      </c>
      <c r="BB20" s="87">
        <v>0.9887640449438202</v>
      </c>
      <c r="BC20" s="761">
        <v>0.9945138712852708</v>
      </c>
    </row>
    <row r="21" spans="1:55" ht="18.75" customHeight="1">
      <c r="A21" s="156" t="s">
        <v>8</v>
      </c>
      <c r="B21" s="148" t="s">
        <v>19</v>
      </c>
      <c r="C21" s="758"/>
      <c r="D21" s="15" t="s">
        <v>12</v>
      </c>
      <c r="E21" s="21">
        <v>34130</v>
      </c>
      <c r="F21" s="7">
        <v>35200</v>
      </c>
      <c r="G21" s="7">
        <v>35440</v>
      </c>
      <c r="H21" s="7">
        <v>35720</v>
      </c>
      <c r="I21" s="7">
        <v>36090</v>
      </c>
      <c r="J21" s="7">
        <v>36180</v>
      </c>
      <c r="K21" s="7">
        <v>36070</v>
      </c>
      <c r="L21" s="7">
        <v>36210</v>
      </c>
      <c r="M21" s="22">
        <v>36610</v>
      </c>
      <c r="N21" s="22">
        <v>38220</v>
      </c>
      <c r="O21" s="22">
        <v>41510</v>
      </c>
      <c r="P21" s="18">
        <v>320</v>
      </c>
      <c r="Q21" s="7">
        <v>330</v>
      </c>
      <c r="R21" s="7">
        <v>330</v>
      </c>
      <c r="S21" s="7">
        <v>340</v>
      </c>
      <c r="T21" s="7">
        <v>340</v>
      </c>
      <c r="U21" s="7">
        <v>340</v>
      </c>
      <c r="V21" s="7">
        <v>340</v>
      </c>
      <c r="W21" s="7">
        <v>340</v>
      </c>
      <c r="X21" s="25">
        <v>340</v>
      </c>
      <c r="Y21" s="25">
        <v>360</v>
      </c>
      <c r="Z21" s="262">
        <v>390</v>
      </c>
      <c r="AA21" s="20" t="s">
        <v>70</v>
      </c>
      <c r="AB21" s="8">
        <v>1070</v>
      </c>
      <c r="AC21" s="8">
        <v>240</v>
      </c>
      <c r="AD21" s="8">
        <v>280</v>
      </c>
      <c r="AE21" s="8">
        <v>370</v>
      </c>
      <c r="AF21" s="8">
        <v>90</v>
      </c>
      <c r="AG21" s="8">
        <v>-110</v>
      </c>
      <c r="AH21" s="8">
        <v>140</v>
      </c>
      <c r="AI21" s="29">
        <v>400</v>
      </c>
      <c r="AJ21" s="29">
        <v>1610</v>
      </c>
      <c r="AK21" s="29">
        <v>3290</v>
      </c>
      <c r="AL21" s="31">
        <v>4090</v>
      </c>
      <c r="AM21" s="17" t="s">
        <v>70</v>
      </c>
      <c r="AN21" s="9">
        <v>3.1350717843539488E-2</v>
      </c>
      <c r="AO21" s="9">
        <v>6.8181818181818343E-3</v>
      </c>
      <c r="AP21" s="9">
        <v>7.900677200902928E-3</v>
      </c>
      <c r="AQ21" s="9">
        <v>1.0358342665173659E-2</v>
      </c>
      <c r="AR21" s="9">
        <v>2.4937655860348684E-3</v>
      </c>
      <c r="AS21" s="9">
        <v>-3.040353786622485E-3</v>
      </c>
      <c r="AT21" s="9">
        <v>3.8813418353202955E-3</v>
      </c>
      <c r="AU21" s="33">
        <v>1.104667219000266E-2</v>
      </c>
      <c r="AV21" s="33">
        <v>4.3977055449330837E-2</v>
      </c>
      <c r="AW21" s="270">
        <v>8.6080586080585997E-2</v>
      </c>
      <c r="AX21" s="35">
        <v>0.21623205391151479</v>
      </c>
      <c r="AY21" s="760"/>
      <c r="AZ21" s="511"/>
      <c r="BA21" s="21">
        <v>7371.0000000000009</v>
      </c>
      <c r="BB21" s="87">
        <v>1.0002636976267214</v>
      </c>
      <c r="BC21" s="762"/>
    </row>
    <row r="22" spans="1:55" ht="18.75" customHeight="1">
      <c r="A22" s="156" t="s">
        <v>8</v>
      </c>
      <c r="B22" s="148" t="s">
        <v>20</v>
      </c>
      <c r="C22" s="758" t="s">
        <v>10</v>
      </c>
      <c r="D22" s="15" t="s">
        <v>11</v>
      </c>
      <c r="E22" s="21">
        <v>25770</v>
      </c>
      <c r="F22" s="7">
        <v>26520</v>
      </c>
      <c r="G22" s="7">
        <v>26680</v>
      </c>
      <c r="H22" s="7">
        <v>26880</v>
      </c>
      <c r="I22" s="7">
        <v>27140</v>
      </c>
      <c r="J22" s="7">
        <v>27210</v>
      </c>
      <c r="K22" s="7">
        <v>27140</v>
      </c>
      <c r="L22" s="7">
        <v>27240</v>
      </c>
      <c r="M22" s="22">
        <v>27520</v>
      </c>
      <c r="N22" s="22">
        <v>28690</v>
      </c>
      <c r="O22" s="22">
        <v>31010</v>
      </c>
      <c r="P22" s="18">
        <v>240</v>
      </c>
      <c r="Q22" s="7">
        <v>240</v>
      </c>
      <c r="R22" s="7">
        <v>250</v>
      </c>
      <c r="S22" s="7">
        <v>250</v>
      </c>
      <c r="T22" s="7">
        <v>250</v>
      </c>
      <c r="U22" s="7">
        <v>250</v>
      </c>
      <c r="V22" s="7">
        <v>250</v>
      </c>
      <c r="W22" s="7">
        <v>250</v>
      </c>
      <c r="X22" s="25">
        <v>250</v>
      </c>
      <c r="Y22" s="25">
        <v>260</v>
      </c>
      <c r="Z22" s="262">
        <v>290</v>
      </c>
      <c r="AA22" s="20" t="s">
        <v>70</v>
      </c>
      <c r="AB22" s="8">
        <v>750</v>
      </c>
      <c r="AC22" s="8">
        <v>160</v>
      </c>
      <c r="AD22" s="8">
        <v>200</v>
      </c>
      <c r="AE22" s="8">
        <v>260</v>
      </c>
      <c r="AF22" s="8">
        <v>70</v>
      </c>
      <c r="AG22" s="8">
        <v>-70</v>
      </c>
      <c r="AH22" s="8">
        <v>100</v>
      </c>
      <c r="AI22" s="29">
        <v>280</v>
      </c>
      <c r="AJ22" s="29">
        <v>1170</v>
      </c>
      <c r="AK22" s="29">
        <v>2320</v>
      </c>
      <c r="AL22" s="31">
        <v>2920</v>
      </c>
      <c r="AM22" s="17" t="s">
        <v>70</v>
      </c>
      <c r="AN22" s="9">
        <v>2.9103608847497187E-2</v>
      </c>
      <c r="AO22" s="9">
        <v>6.0331825037707176E-3</v>
      </c>
      <c r="AP22" s="9">
        <v>7.496251874062887E-3</v>
      </c>
      <c r="AQ22" s="9">
        <v>9.6726190476190688E-3</v>
      </c>
      <c r="AR22" s="9">
        <v>2.5792188651436732E-3</v>
      </c>
      <c r="AS22" s="9">
        <v>-2.5725836089672827E-3</v>
      </c>
      <c r="AT22" s="9">
        <v>3.6845983787767711E-3</v>
      </c>
      <c r="AU22" s="33">
        <v>1.0279001468428861E-2</v>
      </c>
      <c r="AV22" s="33">
        <v>4.2514534883721034E-2</v>
      </c>
      <c r="AW22" s="270">
        <v>8.0864412687347453E-2</v>
      </c>
      <c r="AX22" s="35">
        <v>0.20333721381451308</v>
      </c>
      <c r="AY22" s="759">
        <v>0.21085535389520838</v>
      </c>
      <c r="AZ22" s="511"/>
      <c r="BA22" s="21">
        <v>5481.0000000000009</v>
      </c>
      <c r="BB22" s="87">
        <v>0.99064804035700427</v>
      </c>
      <c r="BC22" s="761">
        <v>0.99634811656404421</v>
      </c>
    </row>
    <row r="23" spans="1:55" ht="18.75" customHeight="1">
      <c r="A23" s="156" t="s">
        <v>8</v>
      </c>
      <c r="B23" s="148" t="s">
        <v>20</v>
      </c>
      <c r="C23" s="758"/>
      <c r="D23" s="15" t="s">
        <v>12</v>
      </c>
      <c r="E23" s="21">
        <v>33200</v>
      </c>
      <c r="F23" s="7">
        <v>34240</v>
      </c>
      <c r="G23" s="7">
        <v>34480</v>
      </c>
      <c r="H23" s="7">
        <v>34760</v>
      </c>
      <c r="I23" s="7">
        <v>35120</v>
      </c>
      <c r="J23" s="7">
        <v>35200</v>
      </c>
      <c r="K23" s="7">
        <v>35100</v>
      </c>
      <c r="L23" s="7">
        <v>35240</v>
      </c>
      <c r="M23" s="22">
        <v>35630</v>
      </c>
      <c r="N23" s="22">
        <v>37220</v>
      </c>
      <c r="O23" s="22">
        <v>40450</v>
      </c>
      <c r="P23" s="18">
        <v>310</v>
      </c>
      <c r="Q23" s="7">
        <v>320</v>
      </c>
      <c r="R23" s="7">
        <v>320</v>
      </c>
      <c r="S23" s="7">
        <v>330</v>
      </c>
      <c r="T23" s="7">
        <v>330</v>
      </c>
      <c r="U23" s="7">
        <v>330</v>
      </c>
      <c r="V23" s="7">
        <v>330</v>
      </c>
      <c r="W23" s="7">
        <v>330</v>
      </c>
      <c r="X23" s="25">
        <v>330</v>
      </c>
      <c r="Y23" s="25">
        <v>350</v>
      </c>
      <c r="Z23" s="262">
        <v>380</v>
      </c>
      <c r="AA23" s="20" t="s">
        <v>70</v>
      </c>
      <c r="AB23" s="8">
        <v>1040</v>
      </c>
      <c r="AC23" s="8">
        <v>240</v>
      </c>
      <c r="AD23" s="8">
        <v>280</v>
      </c>
      <c r="AE23" s="8">
        <v>360</v>
      </c>
      <c r="AF23" s="8">
        <v>80</v>
      </c>
      <c r="AG23" s="8">
        <v>-100</v>
      </c>
      <c r="AH23" s="8">
        <v>140</v>
      </c>
      <c r="AI23" s="29">
        <v>390</v>
      </c>
      <c r="AJ23" s="29">
        <v>1590</v>
      </c>
      <c r="AK23" s="29">
        <v>3230</v>
      </c>
      <c r="AL23" s="31">
        <v>4020</v>
      </c>
      <c r="AM23" s="17" t="s">
        <v>70</v>
      </c>
      <c r="AN23" s="9">
        <v>3.1325301204819356E-2</v>
      </c>
      <c r="AO23" s="9">
        <v>7.0093457943924964E-3</v>
      </c>
      <c r="AP23" s="9">
        <v>8.1206496519721227E-3</v>
      </c>
      <c r="AQ23" s="9">
        <v>1.0356731875719172E-2</v>
      </c>
      <c r="AR23" s="9">
        <v>2.277904328018332E-3</v>
      </c>
      <c r="AS23" s="9">
        <v>-2.8409090909090606E-3</v>
      </c>
      <c r="AT23" s="9">
        <v>3.9886039886039004E-3</v>
      </c>
      <c r="AU23" s="33">
        <v>1.1066969353007883E-2</v>
      </c>
      <c r="AV23" s="33">
        <v>4.46253157451586E-2</v>
      </c>
      <c r="AW23" s="270">
        <v>8.6781300376141957E-2</v>
      </c>
      <c r="AX23" s="35">
        <v>0.21837349397590367</v>
      </c>
      <c r="AY23" s="760"/>
      <c r="AZ23" s="511"/>
      <c r="BA23" s="21">
        <v>7182.0000000000009</v>
      </c>
      <c r="BB23" s="87">
        <v>1.0020481927710843</v>
      </c>
      <c r="BC23" s="762"/>
    </row>
    <row r="24" spans="1:55" ht="18.75" customHeight="1">
      <c r="A24" s="156" t="s">
        <v>8</v>
      </c>
      <c r="B24" s="148" t="s">
        <v>21</v>
      </c>
      <c r="C24" s="758" t="s">
        <v>10</v>
      </c>
      <c r="D24" s="15" t="s">
        <v>11</v>
      </c>
      <c r="E24" s="21">
        <v>25660</v>
      </c>
      <c r="F24" s="7">
        <v>26400</v>
      </c>
      <c r="G24" s="7">
        <v>26560</v>
      </c>
      <c r="H24" s="7">
        <v>26750</v>
      </c>
      <c r="I24" s="7">
        <v>26360</v>
      </c>
      <c r="J24" s="7">
        <v>26430</v>
      </c>
      <c r="K24" s="7">
        <v>26360</v>
      </c>
      <c r="L24" s="7">
        <v>26460</v>
      </c>
      <c r="M24" s="22">
        <v>26740</v>
      </c>
      <c r="N24" s="22">
        <v>27890</v>
      </c>
      <c r="O24" s="22">
        <v>30160</v>
      </c>
      <c r="P24" s="18">
        <v>230</v>
      </c>
      <c r="Q24" s="7">
        <v>240</v>
      </c>
      <c r="R24" s="7">
        <v>240</v>
      </c>
      <c r="S24" s="7">
        <v>250</v>
      </c>
      <c r="T24" s="7">
        <v>240</v>
      </c>
      <c r="U24" s="7">
        <v>240</v>
      </c>
      <c r="V24" s="7">
        <v>240</v>
      </c>
      <c r="W24" s="7">
        <v>240</v>
      </c>
      <c r="X24" s="25">
        <v>250</v>
      </c>
      <c r="Y24" s="25">
        <v>260</v>
      </c>
      <c r="Z24" s="262">
        <v>280</v>
      </c>
      <c r="AA24" s="20" t="s">
        <v>70</v>
      </c>
      <c r="AB24" s="8">
        <v>740</v>
      </c>
      <c r="AC24" s="8">
        <v>160</v>
      </c>
      <c r="AD24" s="8">
        <v>190</v>
      </c>
      <c r="AE24" s="8">
        <v>-390</v>
      </c>
      <c r="AF24" s="8">
        <v>70</v>
      </c>
      <c r="AG24" s="8">
        <v>-70</v>
      </c>
      <c r="AH24" s="8">
        <v>100</v>
      </c>
      <c r="AI24" s="29">
        <v>280</v>
      </c>
      <c r="AJ24" s="29">
        <v>1150</v>
      </c>
      <c r="AK24" s="29">
        <v>2270</v>
      </c>
      <c r="AL24" s="31">
        <v>2230</v>
      </c>
      <c r="AM24" s="17" t="s">
        <v>70</v>
      </c>
      <c r="AN24" s="9">
        <v>2.8838659392049992E-2</v>
      </c>
      <c r="AO24" s="9">
        <v>6.0606060606060996E-3</v>
      </c>
      <c r="AP24" s="9">
        <v>7.1536144578312477E-3</v>
      </c>
      <c r="AQ24" s="9">
        <v>-1.4579439252336401E-2</v>
      </c>
      <c r="AR24" s="9">
        <v>2.6555386949924653E-3</v>
      </c>
      <c r="AS24" s="9">
        <v>-2.6485054861898893E-3</v>
      </c>
      <c r="AT24" s="9">
        <v>3.793626707132125E-3</v>
      </c>
      <c r="AU24" s="33">
        <v>1.0582010582010692E-2</v>
      </c>
      <c r="AV24" s="33">
        <v>4.3006731488406835E-2</v>
      </c>
      <c r="AW24" s="270">
        <v>8.1391179634277444E-2</v>
      </c>
      <c r="AX24" s="35">
        <v>0.17537022603273567</v>
      </c>
      <c r="AY24" s="759">
        <v>0.18605320005172599</v>
      </c>
      <c r="AZ24" s="511"/>
      <c r="BA24" s="21">
        <v>5292</v>
      </c>
      <c r="BB24" s="87">
        <v>0.96913484021823848</v>
      </c>
      <c r="BC24" s="761">
        <v>0.97726914268391529</v>
      </c>
    </row>
    <row r="25" spans="1:55" ht="18.75" customHeight="1">
      <c r="A25" s="156" t="s">
        <v>8</v>
      </c>
      <c r="B25" s="148" t="s">
        <v>21</v>
      </c>
      <c r="C25" s="758"/>
      <c r="D25" s="15" t="s">
        <v>12</v>
      </c>
      <c r="E25" s="21">
        <v>33090</v>
      </c>
      <c r="F25" s="7">
        <v>34120</v>
      </c>
      <c r="G25" s="7">
        <v>34360</v>
      </c>
      <c r="H25" s="7">
        <v>34630</v>
      </c>
      <c r="I25" s="7">
        <v>34340</v>
      </c>
      <c r="J25" s="7">
        <v>34420</v>
      </c>
      <c r="K25" s="7">
        <v>34320</v>
      </c>
      <c r="L25" s="7">
        <v>34460</v>
      </c>
      <c r="M25" s="22">
        <v>34850</v>
      </c>
      <c r="N25" s="22">
        <v>36420</v>
      </c>
      <c r="O25" s="22">
        <v>39600</v>
      </c>
      <c r="P25" s="18">
        <v>310</v>
      </c>
      <c r="Q25" s="7">
        <v>320</v>
      </c>
      <c r="R25" s="7">
        <v>320</v>
      </c>
      <c r="S25" s="7">
        <v>320</v>
      </c>
      <c r="T25" s="7">
        <v>320</v>
      </c>
      <c r="U25" s="7">
        <v>320</v>
      </c>
      <c r="V25" s="7">
        <v>320</v>
      </c>
      <c r="W25" s="7">
        <v>320</v>
      </c>
      <c r="X25" s="25">
        <v>330</v>
      </c>
      <c r="Y25" s="25">
        <v>340</v>
      </c>
      <c r="Z25" s="262">
        <v>370</v>
      </c>
      <c r="AA25" s="20" t="s">
        <v>70</v>
      </c>
      <c r="AB25" s="8">
        <v>1030</v>
      </c>
      <c r="AC25" s="8">
        <v>240</v>
      </c>
      <c r="AD25" s="8">
        <v>270</v>
      </c>
      <c r="AE25" s="8">
        <v>-290</v>
      </c>
      <c r="AF25" s="8">
        <v>80</v>
      </c>
      <c r="AG25" s="8">
        <v>-100</v>
      </c>
      <c r="AH25" s="8">
        <v>140</v>
      </c>
      <c r="AI25" s="29">
        <v>390</v>
      </c>
      <c r="AJ25" s="29">
        <v>1570</v>
      </c>
      <c r="AK25" s="29">
        <v>3180</v>
      </c>
      <c r="AL25" s="31">
        <v>3330</v>
      </c>
      <c r="AM25" s="17" t="s">
        <v>70</v>
      </c>
      <c r="AN25" s="9">
        <v>3.1127228770021054E-2</v>
      </c>
      <c r="AO25" s="9">
        <v>7.0339976553341899E-3</v>
      </c>
      <c r="AP25" s="9">
        <v>7.8579743888242959E-3</v>
      </c>
      <c r="AQ25" s="9">
        <v>-8.3742419867167683E-3</v>
      </c>
      <c r="AR25" s="9">
        <v>2.329644729178737E-3</v>
      </c>
      <c r="AS25" s="9">
        <v>-2.9052876234747504E-3</v>
      </c>
      <c r="AT25" s="9">
        <v>4.0792540792540244E-3</v>
      </c>
      <c r="AU25" s="33">
        <v>1.1317469529889657E-2</v>
      </c>
      <c r="AV25" s="33">
        <v>4.5050215208034539E-2</v>
      </c>
      <c r="AW25" s="270">
        <v>8.7314662273476173E-2</v>
      </c>
      <c r="AX25" s="35">
        <v>0.19673617407071631</v>
      </c>
      <c r="AY25" s="760"/>
      <c r="AZ25" s="511"/>
      <c r="BA25" s="21">
        <v>6993</v>
      </c>
      <c r="BB25" s="87">
        <v>0.98540344514959199</v>
      </c>
      <c r="BC25" s="762"/>
    </row>
    <row r="26" spans="1:55" ht="18.75" customHeight="1">
      <c r="A26" s="156" t="s">
        <v>8</v>
      </c>
      <c r="B26" s="148" t="s">
        <v>22</v>
      </c>
      <c r="C26" s="758" t="s">
        <v>10</v>
      </c>
      <c r="D26" s="15" t="s">
        <v>11</v>
      </c>
      <c r="E26" s="21">
        <v>25020</v>
      </c>
      <c r="F26" s="7">
        <v>25740</v>
      </c>
      <c r="G26" s="7">
        <v>25900</v>
      </c>
      <c r="H26" s="7">
        <v>26090</v>
      </c>
      <c r="I26" s="7">
        <v>25760</v>
      </c>
      <c r="J26" s="7">
        <v>25830</v>
      </c>
      <c r="K26" s="7">
        <v>25760</v>
      </c>
      <c r="L26" s="7">
        <v>25860</v>
      </c>
      <c r="M26" s="22">
        <v>26130</v>
      </c>
      <c r="N26" s="22">
        <v>27270</v>
      </c>
      <c r="O26" s="22">
        <v>29500</v>
      </c>
      <c r="P26" s="18">
        <v>230</v>
      </c>
      <c r="Q26" s="7">
        <v>240</v>
      </c>
      <c r="R26" s="7">
        <v>240</v>
      </c>
      <c r="S26" s="7">
        <v>240</v>
      </c>
      <c r="T26" s="7">
        <v>240</v>
      </c>
      <c r="U26" s="7">
        <v>240</v>
      </c>
      <c r="V26" s="7">
        <v>240</v>
      </c>
      <c r="W26" s="7">
        <v>240</v>
      </c>
      <c r="X26" s="25">
        <v>240</v>
      </c>
      <c r="Y26" s="25">
        <v>250</v>
      </c>
      <c r="Z26" s="262">
        <v>270</v>
      </c>
      <c r="AA26" s="20" t="s">
        <v>70</v>
      </c>
      <c r="AB26" s="8">
        <v>720</v>
      </c>
      <c r="AC26" s="8">
        <v>160</v>
      </c>
      <c r="AD26" s="8">
        <v>190</v>
      </c>
      <c r="AE26" s="8">
        <v>-330</v>
      </c>
      <c r="AF26" s="8">
        <v>70</v>
      </c>
      <c r="AG26" s="8">
        <v>-70</v>
      </c>
      <c r="AH26" s="8">
        <v>100</v>
      </c>
      <c r="AI26" s="29">
        <v>270</v>
      </c>
      <c r="AJ26" s="29">
        <v>1140</v>
      </c>
      <c r="AK26" s="29">
        <v>2230</v>
      </c>
      <c r="AL26" s="31">
        <v>2250</v>
      </c>
      <c r="AM26" s="17" t="s">
        <v>70</v>
      </c>
      <c r="AN26" s="9">
        <v>2.877697841726623E-2</v>
      </c>
      <c r="AO26" s="9">
        <v>6.2160062160061536E-3</v>
      </c>
      <c r="AP26" s="9">
        <v>7.3359073359073879E-3</v>
      </c>
      <c r="AQ26" s="9">
        <v>-1.2648524338827127E-2</v>
      </c>
      <c r="AR26" s="9">
        <v>2.7173913043478937E-3</v>
      </c>
      <c r="AS26" s="9">
        <v>-2.7100271002710175E-3</v>
      </c>
      <c r="AT26" s="9">
        <v>3.8819875776396895E-3</v>
      </c>
      <c r="AU26" s="33">
        <v>1.0440835266821269E-2</v>
      </c>
      <c r="AV26" s="33">
        <v>4.3628013777267549E-2</v>
      </c>
      <c r="AW26" s="270">
        <v>8.1774844151081716E-2</v>
      </c>
      <c r="AX26" s="35">
        <v>0.17905675459632286</v>
      </c>
      <c r="AY26" s="759">
        <v>0.18952837729816141</v>
      </c>
      <c r="AZ26" s="511"/>
      <c r="BA26" s="21">
        <v>5103</v>
      </c>
      <c r="BB26" s="87">
        <v>0.97509992006394886</v>
      </c>
      <c r="BC26" s="761">
        <v>0.97979957482396207</v>
      </c>
    </row>
    <row r="27" spans="1:55" ht="18.75" customHeight="1">
      <c r="A27" s="156" t="s">
        <v>8</v>
      </c>
      <c r="B27" s="148" t="s">
        <v>22</v>
      </c>
      <c r="C27" s="758"/>
      <c r="D27" s="15" t="s">
        <v>12</v>
      </c>
      <c r="E27" s="21">
        <v>32450</v>
      </c>
      <c r="F27" s="7">
        <v>33460</v>
      </c>
      <c r="G27" s="7">
        <v>33700</v>
      </c>
      <c r="H27" s="7">
        <v>33970</v>
      </c>
      <c r="I27" s="7">
        <v>33740</v>
      </c>
      <c r="J27" s="7">
        <v>33820</v>
      </c>
      <c r="K27" s="7">
        <v>33720</v>
      </c>
      <c r="L27" s="7">
        <v>33860</v>
      </c>
      <c r="M27" s="22">
        <v>34240</v>
      </c>
      <c r="N27" s="22">
        <v>35800</v>
      </c>
      <c r="O27" s="22">
        <v>38940</v>
      </c>
      <c r="P27" s="18">
        <v>300</v>
      </c>
      <c r="Q27" s="7">
        <v>310</v>
      </c>
      <c r="R27" s="7">
        <v>320</v>
      </c>
      <c r="S27" s="7">
        <v>320</v>
      </c>
      <c r="T27" s="7">
        <v>320</v>
      </c>
      <c r="U27" s="7">
        <v>320</v>
      </c>
      <c r="V27" s="7">
        <v>320</v>
      </c>
      <c r="W27" s="7">
        <v>320</v>
      </c>
      <c r="X27" s="25">
        <v>320</v>
      </c>
      <c r="Y27" s="25">
        <v>330</v>
      </c>
      <c r="Z27" s="262">
        <v>370</v>
      </c>
      <c r="AA27" s="20" t="s">
        <v>70</v>
      </c>
      <c r="AB27" s="8">
        <v>1010</v>
      </c>
      <c r="AC27" s="8">
        <v>240</v>
      </c>
      <c r="AD27" s="8">
        <v>270</v>
      </c>
      <c r="AE27" s="8">
        <v>-230</v>
      </c>
      <c r="AF27" s="8">
        <v>80</v>
      </c>
      <c r="AG27" s="8">
        <v>-100</v>
      </c>
      <c r="AH27" s="8">
        <v>140</v>
      </c>
      <c r="AI27" s="29">
        <v>380</v>
      </c>
      <c r="AJ27" s="29">
        <v>1560</v>
      </c>
      <c r="AK27" s="29">
        <v>3140</v>
      </c>
      <c r="AL27" s="31">
        <v>3350</v>
      </c>
      <c r="AM27" s="17" t="s">
        <v>70</v>
      </c>
      <c r="AN27" s="9">
        <v>3.112480739599377E-2</v>
      </c>
      <c r="AO27" s="9">
        <v>7.1727435744171064E-3</v>
      </c>
      <c r="AP27" s="9">
        <v>8.0118694362016907E-3</v>
      </c>
      <c r="AQ27" s="9">
        <v>-6.7706800117750543E-3</v>
      </c>
      <c r="AR27" s="9">
        <v>2.3710729104919892E-3</v>
      </c>
      <c r="AS27" s="9">
        <v>-2.9568302779420241E-3</v>
      </c>
      <c r="AT27" s="9">
        <v>4.1518386714116673E-3</v>
      </c>
      <c r="AU27" s="33">
        <v>1.1222681630242093E-2</v>
      </c>
      <c r="AV27" s="33">
        <v>4.5560747663551338E-2</v>
      </c>
      <c r="AW27" s="270">
        <v>8.7709497206703846E-2</v>
      </c>
      <c r="AX27" s="35">
        <v>0.19999999999999996</v>
      </c>
      <c r="AY27" s="760"/>
      <c r="AZ27" s="511"/>
      <c r="BA27" s="21">
        <v>6993</v>
      </c>
      <c r="BB27" s="87">
        <v>0.9844992295839754</v>
      </c>
      <c r="BC27" s="762"/>
    </row>
    <row r="28" spans="1:55" ht="18.75" customHeight="1">
      <c r="A28" s="156" t="s">
        <v>8</v>
      </c>
      <c r="B28" s="148" t="s">
        <v>23</v>
      </c>
      <c r="C28" s="758" t="s">
        <v>10</v>
      </c>
      <c r="D28" s="15" t="s">
        <v>11</v>
      </c>
      <c r="E28" s="21">
        <v>24030</v>
      </c>
      <c r="F28" s="7">
        <v>24730</v>
      </c>
      <c r="G28" s="7">
        <v>24890</v>
      </c>
      <c r="H28" s="7">
        <v>25080</v>
      </c>
      <c r="I28" s="7">
        <v>24840</v>
      </c>
      <c r="J28" s="7">
        <v>24910</v>
      </c>
      <c r="K28" s="7">
        <v>24840</v>
      </c>
      <c r="L28" s="7">
        <v>24930</v>
      </c>
      <c r="M28" s="22">
        <v>25200</v>
      </c>
      <c r="N28" s="22">
        <v>26320</v>
      </c>
      <c r="O28" s="22">
        <v>28500</v>
      </c>
      <c r="P28" s="18">
        <v>220</v>
      </c>
      <c r="Q28" s="7">
        <v>230</v>
      </c>
      <c r="R28" s="7">
        <v>230</v>
      </c>
      <c r="S28" s="7">
        <v>230</v>
      </c>
      <c r="T28" s="7">
        <v>230</v>
      </c>
      <c r="U28" s="7">
        <v>230</v>
      </c>
      <c r="V28" s="7">
        <v>230</v>
      </c>
      <c r="W28" s="7">
        <v>230</v>
      </c>
      <c r="X28" s="25">
        <v>230</v>
      </c>
      <c r="Y28" s="25">
        <v>240</v>
      </c>
      <c r="Z28" s="262">
        <v>260</v>
      </c>
      <c r="AA28" s="20" t="s">
        <v>70</v>
      </c>
      <c r="AB28" s="8">
        <v>700</v>
      </c>
      <c r="AC28" s="8">
        <v>160</v>
      </c>
      <c r="AD28" s="8">
        <v>190</v>
      </c>
      <c r="AE28" s="8">
        <v>-240</v>
      </c>
      <c r="AF28" s="8">
        <v>70</v>
      </c>
      <c r="AG28" s="8">
        <v>-70</v>
      </c>
      <c r="AH28" s="8">
        <v>90</v>
      </c>
      <c r="AI28" s="29">
        <v>270</v>
      </c>
      <c r="AJ28" s="29">
        <v>1120</v>
      </c>
      <c r="AK28" s="29">
        <v>2180</v>
      </c>
      <c r="AL28" s="31">
        <v>2290</v>
      </c>
      <c r="AM28" s="17" t="s">
        <v>70</v>
      </c>
      <c r="AN28" s="9">
        <v>2.913025384935497E-2</v>
      </c>
      <c r="AO28" s="9">
        <v>6.4698746461786527E-3</v>
      </c>
      <c r="AP28" s="9">
        <v>7.6335877862594437E-3</v>
      </c>
      <c r="AQ28" s="9">
        <v>-9.5693779904306719E-3</v>
      </c>
      <c r="AR28" s="9">
        <v>2.8180354267310914E-3</v>
      </c>
      <c r="AS28" s="9">
        <v>-2.8101164191087769E-3</v>
      </c>
      <c r="AT28" s="9">
        <v>3.6231884057971175E-3</v>
      </c>
      <c r="AU28" s="33">
        <v>1.0830324909747224E-2</v>
      </c>
      <c r="AV28" s="33">
        <v>4.4444444444444509E-2</v>
      </c>
      <c r="AW28" s="270">
        <v>8.2826747720364802E-2</v>
      </c>
      <c r="AX28" s="35">
        <v>0.18601747815230962</v>
      </c>
      <c r="AY28" s="759">
        <v>0.19599666024589413</v>
      </c>
      <c r="AZ28" s="511"/>
      <c r="BA28" s="21">
        <v>4914.0000000000009</v>
      </c>
      <c r="BB28" s="87">
        <v>0.98152309612983768</v>
      </c>
      <c r="BC28" s="761">
        <v>0.98561215200643182</v>
      </c>
    </row>
    <row r="29" spans="1:55" ht="18.75" customHeight="1">
      <c r="A29" s="156" t="s">
        <v>8</v>
      </c>
      <c r="B29" s="148" t="s">
        <v>23</v>
      </c>
      <c r="C29" s="758"/>
      <c r="D29" s="15" t="s">
        <v>12</v>
      </c>
      <c r="E29" s="21">
        <v>31460</v>
      </c>
      <c r="F29" s="7">
        <v>32450</v>
      </c>
      <c r="G29" s="7">
        <v>32690</v>
      </c>
      <c r="H29" s="7">
        <v>32960</v>
      </c>
      <c r="I29" s="7">
        <v>32820</v>
      </c>
      <c r="J29" s="7">
        <v>32900</v>
      </c>
      <c r="K29" s="7">
        <v>32800</v>
      </c>
      <c r="L29" s="7">
        <v>32930</v>
      </c>
      <c r="M29" s="22">
        <v>33310</v>
      </c>
      <c r="N29" s="22">
        <v>34850</v>
      </c>
      <c r="O29" s="22">
        <v>37940</v>
      </c>
      <c r="P29" s="18">
        <v>290</v>
      </c>
      <c r="Q29" s="7">
        <v>300</v>
      </c>
      <c r="R29" s="7">
        <v>310</v>
      </c>
      <c r="S29" s="7">
        <v>310</v>
      </c>
      <c r="T29" s="7">
        <v>310</v>
      </c>
      <c r="U29" s="7">
        <v>310</v>
      </c>
      <c r="V29" s="7">
        <v>310</v>
      </c>
      <c r="W29" s="7">
        <v>310</v>
      </c>
      <c r="X29" s="25">
        <v>310</v>
      </c>
      <c r="Y29" s="25">
        <v>320</v>
      </c>
      <c r="Z29" s="262">
        <v>360</v>
      </c>
      <c r="AA29" s="20" t="s">
        <v>70</v>
      </c>
      <c r="AB29" s="8">
        <v>990</v>
      </c>
      <c r="AC29" s="8">
        <v>240</v>
      </c>
      <c r="AD29" s="8">
        <v>270</v>
      </c>
      <c r="AE29" s="8">
        <v>-140</v>
      </c>
      <c r="AF29" s="8">
        <v>80</v>
      </c>
      <c r="AG29" s="8">
        <v>-100</v>
      </c>
      <c r="AH29" s="8">
        <v>130</v>
      </c>
      <c r="AI29" s="29">
        <v>380</v>
      </c>
      <c r="AJ29" s="29">
        <v>1540</v>
      </c>
      <c r="AK29" s="29">
        <v>3090</v>
      </c>
      <c r="AL29" s="31">
        <v>3390</v>
      </c>
      <c r="AM29" s="17" t="s">
        <v>70</v>
      </c>
      <c r="AN29" s="9">
        <v>3.1468531468531458E-2</v>
      </c>
      <c r="AO29" s="9">
        <v>7.395993836671888E-3</v>
      </c>
      <c r="AP29" s="9">
        <v>8.2594065463443833E-3</v>
      </c>
      <c r="AQ29" s="9">
        <v>-4.2475728155340065E-3</v>
      </c>
      <c r="AR29" s="9">
        <v>2.4375380865326868E-3</v>
      </c>
      <c r="AS29" s="9">
        <v>-3.0395136778115228E-3</v>
      </c>
      <c r="AT29" s="9">
        <v>3.9634146341462895E-3</v>
      </c>
      <c r="AU29" s="33">
        <v>1.1539629517157701E-2</v>
      </c>
      <c r="AV29" s="33">
        <v>4.6232362653857662E-2</v>
      </c>
      <c r="AW29" s="270">
        <v>8.8665710186513591E-2</v>
      </c>
      <c r="AX29" s="35">
        <v>0.20597584233947863</v>
      </c>
      <c r="AY29" s="760"/>
      <c r="AZ29" s="511"/>
      <c r="BA29" s="21">
        <v>6804.0000000000009</v>
      </c>
      <c r="BB29" s="87">
        <v>0.98970120788302607</v>
      </c>
      <c r="BC29" s="762"/>
    </row>
    <row r="30" spans="1:55" ht="18.75" customHeight="1">
      <c r="A30" s="156" t="s">
        <v>8</v>
      </c>
      <c r="B30" s="148" t="s">
        <v>24</v>
      </c>
      <c r="C30" s="758" t="s">
        <v>10</v>
      </c>
      <c r="D30" s="15" t="s">
        <v>11</v>
      </c>
      <c r="E30" s="21">
        <v>23320</v>
      </c>
      <c r="F30" s="7">
        <v>24000</v>
      </c>
      <c r="G30" s="7">
        <v>24160</v>
      </c>
      <c r="H30" s="7">
        <v>24340</v>
      </c>
      <c r="I30" s="7">
        <v>24170</v>
      </c>
      <c r="J30" s="7">
        <v>24240</v>
      </c>
      <c r="K30" s="7">
        <v>24170</v>
      </c>
      <c r="L30" s="7">
        <v>24260</v>
      </c>
      <c r="M30" s="22">
        <v>24520</v>
      </c>
      <c r="N30" s="22">
        <v>25630</v>
      </c>
      <c r="O30" s="22">
        <v>27770</v>
      </c>
      <c r="P30" s="18">
        <v>210</v>
      </c>
      <c r="Q30" s="7">
        <v>220</v>
      </c>
      <c r="R30" s="7">
        <v>220</v>
      </c>
      <c r="S30" s="7">
        <v>220</v>
      </c>
      <c r="T30" s="7">
        <v>220</v>
      </c>
      <c r="U30" s="7">
        <v>220</v>
      </c>
      <c r="V30" s="7">
        <v>220</v>
      </c>
      <c r="W30" s="7">
        <v>220</v>
      </c>
      <c r="X30" s="25">
        <v>220</v>
      </c>
      <c r="Y30" s="25">
        <v>230</v>
      </c>
      <c r="Z30" s="262">
        <v>250</v>
      </c>
      <c r="AA30" s="20" t="s">
        <v>70</v>
      </c>
      <c r="AB30" s="8">
        <v>680</v>
      </c>
      <c r="AC30" s="8">
        <v>160</v>
      </c>
      <c r="AD30" s="8">
        <v>180</v>
      </c>
      <c r="AE30" s="8">
        <v>-170</v>
      </c>
      <c r="AF30" s="8">
        <v>70</v>
      </c>
      <c r="AG30" s="8">
        <v>-70</v>
      </c>
      <c r="AH30" s="8">
        <v>90</v>
      </c>
      <c r="AI30" s="29">
        <v>260</v>
      </c>
      <c r="AJ30" s="29">
        <v>1110</v>
      </c>
      <c r="AK30" s="29">
        <v>2140</v>
      </c>
      <c r="AL30" s="31">
        <v>2310</v>
      </c>
      <c r="AM30" s="17" t="s">
        <v>70</v>
      </c>
      <c r="AN30" s="9">
        <v>2.9159519725557415E-2</v>
      </c>
      <c r="AO30" s="9">
        <v>6.6666666666665986E-3</v>
      </c>
      <c r="AP30" s="9">
        <v>7.4503311258278249E-3</v>
      </c>
      <c r="AQ30" s="9">
        <v>-6.9843878389482805E-3</v>
      </c>
      <c r="AR30" s="9">
        <v>2.8961522548613949E-3</v>
      </c>
      <c r="AS30" s="9">
        <v>-2.8877887788778533E-3</v>
      </c>
      <c r="AT30" s="9">
        <v>3.7236243276790315E-3</v>
      </c>
      <c r="AU30" s="33">
        <v>1.0717230008244094E-2</v>
      </c>
      <c r="AV30" s="33">
        <v>4.5269168026101037E-2</v>
      </c>
      <c r="AW30" s="270">
        <v>8.3495903238392399E-2</v>
      </c>
      <c r="AX30" s="35">
        <v>0.19082332761578047</v>
      </c>
      <c r="AY30" s="759">
        <v>0.20045231421439424</v>
      </c>
      <c r="AZ30" s="511"/>
      <c r="BA30" s="21">
        <v>4725.0000000000009</v>
      </c>
      <c r="BB30" s="87">
        <v>0.9882075471698113</v>
      </c>
      <c r="BC30" s="761">
        <v>0.99158344838165369</v>
      </c>
    </row>
    <row r="31" spans="1:55" ht="18.75" customHeight="1">
      <c r="A31" s="156" t="s">
        <v>8</v>
      </c>
      <c r="B31" s="148" t="s">
        <v>24</v>
      </c>
      <c r="C31" s="758"/>
      <c r="D31" s="15" t="s">
        <v>12</v>
      </c>
      <c r="E31" s="21">
        <v>30750</v>
      </c>
      <c r="F31" s="7">
        <v>31720</v>
      </c>
      <c r="G31" s="7">
        <v>31960</v>
      </c>
      <c r="H31" s="7">
        <v>32220</v>
      </c>
      <c r="I31" s="7">
        <v>32150</v>
      </c>
      <c r="J31" s="7">
        <v>32230</v>
      </c>
      <c r="K31" s="7">
        <v>32130</v>
      </c>
      <c r="L31" s="7">
        <v>32260</v>
      </c>
      <c r="M31" s="22">
        <v>32630</v>
      </c>
      <c r="N31" s="22">
        <v>34160</v>
      </c>
      <c r="O31" s="22">
        <v>37210</v>
      </c>
      <c r="P31" s="18">
        <v>290</v>
      </c>
      <c r="Q31" s="7">
        <v>300</v>
      </c>
      <c r="R31" s="7">
        <v>300</v>
      </c>
      <c r="S31" s="7">
        <v>300</v>
      </c>
      <c r="T31" s="7">
        <v>300</v>
      </c>
      <c r="U31" s="7">
        <v>300</v>
      </c>
      <c r="V31" s="7">
        <v>300</v>
      </c>
      <c r="W31" s="7">
        <v>300</v>
      </c>
      <c r="X31" s="25">
        <v>300</v>
      </c>
      <c r="Y31" s="25">
        <v>320</v>
      </c>
      <c r="Z31" s="262">
        <v>350</v>
      </c>
      <c r="AA31" s="20" t="s">
        <v>70</v>
      </c>
      <c r="AB31" s="8">
        <v>970</v>
      </c>
      <c r="AC31" s="8">
        <v>240</v>
      </c>
      <c r="AD31" s="8">
        <v>260</v>
      </c>
      <c r="AE31" s="8">
        <v>-70</v>
      </c>
      <c r="AF31" s="8">
        <v>80</v>
      </c>
      <c r="AG31" s="8">
        <v>-100</v>
      </c>
      <c r="AH31" s="8">
        <v>130</v>
      </c>
      <c r="AI31" s="29">
        <v>370</v>
      </c>
      <c r="AJ31" s="29">
        <v>1530</v>
      </c>
      <c r="AK31" s="29">
        <v>3050</v>
      </c>
      <c r="AL31" s="31">
        <v>3410</v>
      </c>
      <c r="AM31" s="17" t="s">
        <v>70</v>
      </c>
      <c r="AN31" s="9">
        <v>3.1544715447154426E-2</v>
      </c>
      <c r="AO31" s="9">
        <v>7.5662042875157542E-3</v>
      </c>
      <c r="AP31" s="9">
        <v>8.1351689612014777E-3</v>
      </c>
      <c r="AQ31" s="9">
        <v>-2.1725636250775615E-3</v>
      </c>
      <c r="AR31" s="9">
        <v>2.488335925350027E-3</v>
      </c>
      <c r="AS31" s="9">
        <v>-3.1026993484331022E-3</v>
      </c>
      <c r="AT31" s="9">
        <v>4.046062869592193E-3</v>
      </c>
      <c r="AU31" s="33">
        <v>1.1469311841289631E-2</v>
      </c>
      <c r="AV31" s="33">
        <v>4.6889365614465106E-2</v>
      </c>
      <c r="AW31" s="270">
        <v>8.9285714285714191E-2</v>
      </c>
      <c r="AX31" s="35">
        <v>0.21008130081300802</v>
      </c>
      <c r="AY31" s="760"/>
      <c r="AZ31" s="511"/>
      <c r="BA31" s="21">
        <v>6615</v>
      </c>
      <c r="BB31" s="87">
        <v>0.99495934959349597</v>
      </c>
      <c r="BC31" s="762"/>
    </row>
    <row r="32" spans="1:55" ht="18.75" customHeight="1">
      <c r="A32" s="156" t="s">
        <v>8</v>
      </c>
      <c r="B32" s="148" t="s">
        <v>25</v>
      </c>
      <c r="C32" s="758" t="s">
        <v>10</v>
      </c>
      <c r="D32" s="15" t="s">
        <v>11</v>
      </c>
      <c r="E32" s="21">
        <v>22790</v>
      </c>
      <c r="F32" s="7">
        <v>23460</v>
      </c>
      <c r="G32" s="7">
        <v>23620</v>
      </c>
      <c r="H32" s="7">
        <v>23800</v>
      </c>
      <c r="I32" s="7">
        <v>23670</v>
      </c>
      <c r="J32" s="7">
        <v>23750</v>
      </c>
      <c r="K32" s="7">
        <v>23680</v>
      </c>
      <c r="L32" s="7">
        <v>23770</v>
      </c>
      <c r="M32" s="22">
        <v>24030</v>
      </c>
      <c r="N32" s="22">
        <v>25130</v>
      </c>
      <c r="O32" s="22">
        <v>27230</v>
      </c>
      <c r="P32" s="18">
        <v>210</v>
      </c>
      <c r="Q32" s="7">
        <v>210</v>
      </c>
      <c r="R32" s="7">
        <v>210</v>
      </c>
      <c r="S32" s="7">
        <v>220</v>
      </c>
      <c r="T32" s="7">
        <v>220</v>
      </c>
      <c r="U32" s="7">
        <v>220</v>
      </c>
      <c r="V32" s="7">
        <v>220</v>
      </c>
      <c r="W32" s="7">
        <v>220</v>
      </c>
      <c r="X32" s="25">
        <v>220</v>
      </c>
      <c r="Y32" s="25">
        <v>230</v>
      </c>
      <c r="Z32" s="262">
        <v>250</v>
      </c>
      <c r="AA32" s="20" t="s">
        <v>70</v>
      </c>
      <c r="AB32" s="8">
        <v>670</v>
      </c>
      <c r="AC32" s="8">
        <v>160</v>
      </c>
      <c r="AD32" s="8">
        <v>180</v>
      </c>
      <c r="AE32" s="8">
        <v>-130</v>
      </c>
      <c r="AF32" s="8">
        <v>80</v>
      </c>
      <c r="AG32" s="8">
        <v>-70</v>
      </c>
      <c r="AH32" s="8">
        <v>90</v>
      </c>
      <c r="AI32" s="29">
        <v>260</v>
      </c>
      <c r="AJ32" s="29">
        <v>1100</v>
      </c>
      <c r="AK32" s="29">
        <v>2100</v>
      </c>
      <c r="AL32" s="31">
        <v>2340</v>
      </c>
      <c r="AM32" s="17" t="s">
        <v>70</v>
      </c>
      <c r="AN32" s="9">
        <v>2.9398859148749512E-2</v>
      </c>
      <c r="AO32" s="9">
        <v>6.8201193520887049E-3</v>
      </c>
      <c r="AP32" s="9">
        <v>7.6206604572395253E-3</v>
      </c>
      <c r="AQ32" s="9">
        <v>-5.4621848739495604E-3</v>
      </c>
      <c r="AR32" s="9">
        <v>3.379805661174462E-3</v>
      </c>
      <c r="AS32" s="9">
        <v>-2.9473684210525875E-3</v>
      </c>
      <c r="AT32" s="9">
        <v>3.8006756756756577E-3</v>
      </c>
      <c r="AU32" s="33">
        <v>1.0938157341186416E-2</v>
      </c>
      <c r="AV32" s="33">
        <v>4.5776113191843493E-2</v>
      </c>
      <c r="AW32" s="270">
        <v>8.3565459610027926E-2</v>
      </c>
      <c r="AX32" s="35">
        <v>0.19482229047827992</v>
      </c>
      <c r="AY32" s="759">
        <v>0.2041285509307349</v>
      </c>
      <c r="AZ32" s="511"/>
      <c r="BA32" s="21">
        <v>4725.0000000000009</v>
      </c>
      <c r="BB32" s="87">
        <v>0.98749451513821851</v>
      </c>
      <c r="BC32" s="761">
        <v>0.99414434559028719</v>
      </c>
    </row>
    <row r="33" spans="1:55" ht="18.75" customHeight="1">
      <c r="A33" s="156" t="s">
        <v>8</v>
      </c>
      <c r="B33" s="148" t="s">
        <v>25</v>
      </c>
      <c r="C33" s="758"/>
      <c r="D33" s="15" t="s">
        <v>12</v>
      </c>
      <c r="E33" s="21">
        <v>30220</v>
      </c>
      <c r="F33" s="7">
        <v>31180</v>
      </c>
      <c r="G33" s="7">
        <v>31420</v>
      </c>
      <c r="H33" s="7">
        <v>31680</v>
      </c>
      <c r="I33" s="7">
        <v>31650</v>
      </c>
      <c r="J33" s="7">
        <v>31740</v>
      </c>
      <c r="K33" s="7">
        <v>31640</v>
      </c>
      <c r="L33" s="7">
        <v>31770</v>
      </c>
      <c r="M33" s="22">
        <v>32140</v>
      </c>
      <c r="N33" s="22">
        <v>33660</v>
      </c>
      <c r="O33" s="22">
        <v>36670</v>
      </c>
      <c r="P33" s="18">
        <v>280</v>
      </c>
      <c r="Q33" s="7">
        <v>290</v>
      </c>
      <c r="R33" s="7">
        <v>290</v>
      </c>
      <c r="S33" s="7">
        <v>300</v>
      </c>
      <c r="T33" s="7">
        <v>290</v>
      </c>
      <c r="U33" s="7">
        <v>300</v>
      </c>
      <c r="V33" s="7">
        <v>290</v>
      </c>
      <c r="W33" s="7">
        <v>300</v>
      </c>
      <c r="X33" s="25">
        <v>300</v>
      </c>
      <c r="Y33" s="25">
        <v>310</v>
      </c>
      <c r="Z33" s="262">
        <v>340</v>
      </c>
      <c r="AA33" s="20" t="s">
        <v>70</v>
      </c>
      <c r="AB33" s="8">
        <v>960</v>
      </c>
      <c r="AC33" s="8">
        <v>240</v>
      </c>
      <c r="AD33" s="8">
        <v>260</v>
      </c>
      <c r="AE33" s="8">
        <v>-30</v>
      </c>
      <c r="AF33" s="8">
        <v>90</v>
      </c>
      <c r="AG33" s="8">
        <v>-100</v>
      </c>
      <c r="AH33" s="8">
        <v>130</v>
      </c>
      <c r="AI33" s="29">
        <v>370</v>
      </c>
      <c r="AJ33" s="29">
        <v>1520</v>
      </c>
      <c r="AK33" s="29">
        <v>3010</v>
      </c>
      <c r="AL33" s="31">
        <v>3440</v>
      </c>
      <c r="AM33" s="17" t="s">
        <v>70</v>
      </c>
      <c r="AN33" s="9">
        <v>3.176704169424216E-2</v>
      </c>
      <c r="AO33" s="9">
        <v>7.6972418216805227E-3</v>
      </c>
      <c r="AP33" s="9">
        <v>8.274984086569015E-3</v>
      </c>
      <c r="AQ33" s="9">
        <v>-9.4696969696972388E-4</v>
      </c>
      <c r="AR33" s="9">
        <v>2.8436018957345155E-3</v>
      </c>
      <c r="AS33" s="9">
        <v>-3.150598613736566E-3</v>
      </c>
      <c r="AT33" s="9">
        <v>4.1087231352718856E-3</v>
      </c>
      <c r="AU33" s="33">
        <v>1.1646207113629181E-2</v>
      </c>
      <c r="AV33" s="33">
        <v>4.7293092719352892E-2</v>
      </c>
      <c r="AW33" s="270">
        <v>8.9423648247177745E-2</v>
      </c>
      <c r="AX33" s="35">
        <v>0.21343481138318987</v>
      </c>
      <c r="AY33" s="760"/>
      <c r="AZ33" s="511"/>
      <c r="BA33" s="21">
        <v>6426.0000000000009</v>
      </c>
      <c r="BB33" s="87">
        <v>1.000794176042356</v>
      </c>
      <c r="BC33" s="762"/>
    </row>
    <row r="34" spans="1:55" ht="18.75" customHeight="1">
      <c r="A34" s="156" t="s">
        <v>8</v>
      </c>
      <c r="B34" s="148" t="s">
        <v>26</v>
      </c>
      <c r="C34" s="758" t="s">
        <v>10</v>
      </c>
      <c r="D34" s="15" t="s">
        <v>11</v>
      </c>
      <c r="E34" s="21">
        <v>22380</v>
      </c>
      <c r="F34" s="7">
        <v>23040</v>
      </c>
      <c r="G34" s="7">
        <v>23200</v>
      </c>
      <c r="H34" s="7">
        <v>23380</v>
      </c>
      <c r="I34" s="7">
        <v>23290</v>
      </c>
      <c r="J34" s="7">
        <v>23360</v>
      </c>
      <c r="K34" s="7">
        <v>23300</v>
      </c>
      <c r="L34" s="7">
        <v>23390</v>
      </c>
      <c r="M34" s="22">
        <v>23640</v>
      </c>
      <c r="N34" s="22">
        <v>24730</v>
      </c>
      <c r="O34" s="22">
        <v>26820</v>
      </c>
      <c r="P34" s="18">
        <v>200</v>
      </c>
      <c r="Q34" s="7">
        <v>210</v>
      </c>
      <c r="R34" s="7">
        <v>210</v>
      </c>
      <c r="S34" s="7">
        <v>210</v>
      </c>
      <c r="T34" s="7">
        <v>210</v>
      </c>
      <c r="U34" s="7">
        <v>210</v>
      </c>
      <c r="V34" s="7">
        <v>210</v>
      </c>
      <c r="W34" s="7">
        <v>210</v>
      </c>
      <c r="X34" s="25">
        <v>210</v>
      </c>
      <c r="Y34" s="25">
        <v>220</v>
      </c>
      <c r="Z34" s="262">
        <v>240</v>
      </c>
      <c r="AA34" s="20" t="s">
        <v>70</v>
      </c>
      <c r="AB34" s="8">
        <v>660</v>
      </c>
      <c r="AC34" s="8">
        <v>160</v>
      </c>
      <c r="AD34" s="8">
        <v>180</v>
      </c>
      <c r="AE34" s="8">
        <v>-90</v>
      </c>
      <c r="AF34" s="8">
        <v>70</v>
      </c>
      <c r="AG34" s="8">
        <v>-60</v>
      </c>
      <c r="AH34" s="8">
        <v>90</v>
      </c>
      <c r="AI34" s="29">
        <v>250</v>
      </c>
      <c r="AJ34" s="29">
        <v>1090</v>
      </c>
      <c r="AK34" s="29">
        <v>2090</v>
      </c>
      <c r="AL34" s="31">
        <v>2350</v>
      </c>
      <c r="AM34" s="17" t="s">
        <v>70</v>
      </c>
      <c r="AN34" s="9">
        <v>2.9490616621983934E-2</v>
      </c>
      <c r="AO34" s="9">
        <v>6.9444444444444198E-3</v>
      </c>
      <c r="AP34" s="9">
        <v>7.7586206896551602E-3</v>
      </c>
      <c r="AQ34" s="9">
        <v>-3.8494439692045024E-3</v>
      </c>
      <c r="AR34" s="9">
        <v>3.0055817947616248E-3</v>
      </c>
      <c r="AS34" s="9">
        <v>-2.5684931506849695E-3</v>
      </c>
      <c r="AT34" s="9">
        <v>3.8626609442060644E-3</v>
      </c>
      <c r="AU34" s="33">
        <v>1.0688328345446862E-2</v>
      </c>
      <c r="AV34" s="33">
        <v>4.6108291032148863E-2</v>
      </c>
      <c r="AW34" s="270">
        <v>8.4512737565709761E-2</v>
      </c>
      <c r="AX34" s="35">
        <v>0.19839142091152806</v>
      </c>
      <c r="AY34" s="759">
        <v>0.20738088321658255</v>
      </c>
      <c r="AZ34" s="511"/>
      <c r="BA34" s="21">
        <v>4536.0000000000009</v>
      </c>
      <c r="BB34" s="87">
        <v>0.99571045576407502</v>
      </c>
      <c r="BC34" s="761">
        <v>0.99825777736207777</v>
      </c>
    </row>
    <row r="35" spans="1:55" ht="18.75" customHeight="1">
      <c r="A35" s="156" t="s">
        <v>8</v>
      </c>
      <c r="B35" s="148" t="s">
        <v>26</v>
      </c>
      <c r="C35" s="758"/>
      <c r="D35" s="15" t="s">
        <v>12</v>
      </c>
      <c r="E35" s="21">
        <v>29810</v>
      </c>
      <c r="F35" s="7">
        <v>30760</v>
      </c>
      <c r="G35" s="7">
        <v>31000</v>
      </c>
      <c r="H35" s="7">
        <v>31260</v>
      </c>
      <c r="I35" s="7">
        <v>31270</v>
      </c>
      <c r="J35" s="7">
        <v>31350</v>
      </c>
      <c r="K35" s="7">
        <v>31260</v>
      </c>
      <c r="L35" s="7">
        <v>31390</v>
      </c>
      <c r="M35" s="22">
        <v>31750</v>
      </c>
      <c r="N35" s="22">
        <v>33260</v>
      </c>
      <c r="O35" s="22">
        <v>36260</v>
      </c>
      <c r="P35" s="18">
        <v>280</v>
      </c>
      <c r="Q35" s="7">
        <v>290</v>
      </c>
      <c r="R35" s="7">
        <v>290</v>
      </c>
      <c r="S35" s="7">
        <v>290</v>
      </c>
      <c r="T35" s="7">
        <v>290</v>
      </c>
      <c r="U35" s="7">
        <v>290</v>
      </c>
      <c r="V35" s="7">
        <v>290</v>
      </c>
      <c r="W35" s="7">
        <v>290</v>
      </c>
      <c r="X35" s="25">
        <v>300</v>
      </c>
      <c r="Y35" s="25">
        <v>310</v>
      </c>
      <c r="Z35" s="262">
        <v>340</v>
      </c>
      <c r="AA35" s="20" t="s">
        <v>70</v>
      </c>
      <c r="AB35" s="8">
        <v>950</v>
      </c>
      <c r="AC35" s="8">
        <v>240</v>
      </c>
      <c r="AD35" s="8">
        <v>260</v>
      </c>
      <c r="AE35" s="8">
        <v>10</v>
      </c>
      <c r="AF35" s="8">
        <v>80</v>
      </c>
      <c r="AG35" s="8">
        <v>-90</v>
      </c>
      <c r="AH35" s="8">
        <v>130</v>
      </c>
      <c r="AI35" s="29">
        <v>360</v>
      </c>
      <c r="AJ35" s="29">
        <v>1510</v>
      </c>
      <c r="AK35" s="29">
        <v>3000</v>
      </c>
      <c r="AL35" s="31">
        <v>3450</v>
      </c>
      <c r="AM35" s="17" t="s">
        <v>70</v>
      </c>
      <c r="AN35" s="9">
        <v>3.1868500503186903E-2</v>
      </c>
      <c r="AO35" s="9">
        <v>7.8023407022107527E-3</v>
      </c>
      <c r="AP35" s="9">
        <v>8.3870967741934699E-3</v>
      </c>
      <c r="AQ35" s="9">
        <v>3.1989763275741545E-4</v>
      </c>
      <c r="AR35" s="9">
        <v>2.5583626479053212E-3</v>
      </c>
      <c r="AS35" s="9">
        <v>-2.870813397129135E-3</v>
      </c>
      <c r="AT35" s="9">
        <v>4.1586692258477331E-3</v>
      </c>
      <c r="AU35" s="33">
        <v>1.1468620579802469E-2</v>
      </c>
      <c r="AV35" s="33">
        <v>4.7559055118110205E-2</v>
      </c>
      <c r="AW35" s="270">
        <v>9.0198436560432915E-2</v>
      </c>
      <c r="AX35" s="35">
        <v>0.21637034552163703</v>
      </c>
      <c r="AY35" s="760"/>
      <c r="AZ35" s="511"/>
      <c r="BA35" s="21">
        <v>6426.0000000000009</v>
      </c>
      <c r="BB35" s="87">
        <v>1.0008050989600805</v>
      </c>
      <c r="BC35" s="762"/>
    </row>
    <row r="36" spans="1:55" ht="18.75" customHeight="1">
      <c r="A36" s="156" t="s">
        <v>8</v>
      </c>
      <c r="B36" s="148" t="s">
        <v>27</v>
      </c>
      <c r="C36" s="758" t="s">
        <v>10</v>
      </c>
      <c r="D36" s="15" t="s">
        <v>11</v>
      </c>
      <c r="E36" s="21">
        <v>22060</v>
      </c>
      <c r="F36" s="7">
        <v>22710</v>
      </c>
      <c r="G36" s="7">
        <v>22870</v>
      </c>
      <c r="H36" s="7">
        <v>23050</v>
      </c>
      <c r="I36" s="7">
        <v>22990</v>
      </c>
      <c r="J36" s="7">
        <v>23060</v>
      </c>
      <c r="K36" s="7">
        <v>22990</v>
      </c>
      <c r="L36" s="7">
        <v>23080</v>
      </c>
      <c r="M36" s="22">
        <v>23330</v>
      </c>
      <c r="N36" s="22">
        <v>24420</v>
      </c>
      <c r="O36" s="22">
        <v>26480</v>
      </c>
      <c r="P36" s="18">
        <v>200</v>
      </c>
      <c r="Q36" s="7">
        <v>210</v>
      </c>
      <c r="R36" s="7">
        <v>210</v>
      </c>
      <c r="S36" s="7">
        <v>210</v>
      </c>
      <c r="T36" s="7">
        <v>210</v>
      </c>
      <c r="U36" s="7">
        <v>210</v>
      </c>
      <c r="V36" s="7">
        <v>210</v>
      </c>
      <c r="W36" s="7">
        <v>210</v>
      </c>
      <c r="X36" s="25">
        <v>210</v>
      </c>
      <c r="Y36" s="25">
        <v>220</v>
      </c>
      <c r="Z36" s="262">
        <v>240</v>
      </c>
      <c r="AA36" s="20" t="s">
        <v>70</v>
      </c>
      <c r="AB36" s="8">
        <v>650</v>
      </c>
      <c r="AC36" s="8">
        <v>160</v>
      </c>
      <c r="AD36" s="8">
        <v>180</v>
      </c>
      <c r="AE36" s="8">
        <v>-60</v>
      </c>
      <c r="AF36" s="8">
        <v>70</v>
      </c>
      <c r="AG36" s="8">
        <v>-70</v>
      </c>
      <c r="AH36" s="8">
        <v>90</v>
      </c>
      <c r="AI36" s="29">
        <v>250</v>
      </c>
      <c r="AJ36" s="29">
        <v>1090</v>
      </c>
      <c r="AK36" s="29">
        <v>2060</v>
      </c>
      <c r="AL36" s="31">
        <v>2360</v>
      </c>
      <c r="AM36" s="17" t="s">
        <v>70</v>
      </c>
      <c r="AN36" s="9">
        <v>2.9465095194922908E-2</v>
      </c>
      <c r="AO36" s="9">
        <v>7.0453544693966919E-3</v>
      </c>
      <c r="AP36" s="9">
        <v>7.8705728027983479E-3</v>
      </c>
      <c r="AQ36" s="9">
        <v>-2.6030368763557687E-3</v>
      </c>
      <c r="AR36" s="9">
        <v>3.0448020878643955E-3</v>
      </c>
      <c r="AS36" s="9">
        <v>-3.0355594102341454E-3</v>
      </c>
      <c r="AT36" s="9">
        <v>3.9147455415398102E-3</v>
      </c>
      <c r="AU36" s="33">
        <v>1.0831889081455826E-2</v>
      </c>
      <c r="AV36" s="33">
        <v>4.6720960137162537E-2</v>
      </c>
      <c r="AW36" s="270">
        <v>8.4357084357084444E-2</v>
      </c>
      <c r="AX36" s="35">
        <v>0.20036264732547604</v>
      </c>
      <c r="AY36" s="759">
        <v>0.20920133044469802</v>
      </c>
      <c r="AZ36" s="511"/>
      <c r="BA36" s="21">
        <v>4536.0000000000009</v>
      </c>
      <c r="BB36" s="87">
        <v>0.99474161378059833</v>
      </c>
      <c r="BC36" s="761">
        <v>1.0006431025837546</v>
      </c>
    </row>
    <row r="37" spans="1:55" ht="18.75" customHeight="1">
      <c r="A37" s="156" t="s">
        <v>8</v>
      </c>
      <c r="B37" s="148" t="s">
        <v>27</v>
      </c>
      <c r="C37" s="758"/>
      <c r="D37" s="15" t="s">
        <v>12</v>
      </c>
      <c r="E37" s="21">
        <v>29490</v>
      </c>
      <c r="F37" s="7">
        <v>30430</v>
      </c>
      <c r="G37" s="7">
        <v>30670</v>
      </c>
      <c r="H37" s="7">
        <v>30930</v>
      </c>
      <c r="I37" s="7">
        <v>30970</v>
      </c>
      <c r="J37" s="7">
        <v>31050</v>
      </c>
      <c r="K37" s="7">
        <v>30950</v>
      </c>
      <c r="L37" s="7">
        <v>31080</v>
      </c>
      <c r="M37" s="22">
        <v>31440</v>
      </c>
      <c r="N37" s="22">
        <v>32950</v>
      </c>
      <c r="O37" s="22">
        <v>35920</v>
      </c>
      <c r="P37" s="18">
        <v>270</v>
      </c>
      <c r="Q37" s="7">
        <v>280</v>
      </c>
      <c r="R37" s="7">
        <v>290</v>
      </c>
      <c r="S37" s="7">
        <v>290</v>
      </c>
      <c r="T37" s="7">
        <v>290</v>
      </c>
      <c r="U37" s="7">
        <v>290</v>
      </c>
      <c r="V37" s="7">
        <v>290</v>
      </c>
      <c r="W37" s="7">
        <v>290</v>
      </c>
      <c r="X37" s="25">
        <v>290</v>
      </c>
      <c r="Y37" s="25">
        <v>310</v>
      </c>
      <c r="Z37" s="262">
        <v>330</v>
      </c>
      <c r="AA37" s="20" t="s">
        <v>70</v>
      </c>
      <c r="AB37" s="8">
        <v>940</v>
      </c>
      <c r="AC37" s="8">
        <v>240</v>
      </c>
      <c r="AD37" s="8">
        <v>260</v>
      </c>
      <c r="AE37" s="8">
        <v>40</v>
      </c>
      <c r="AF37" s="8">
        <v>80</v>
      </c>
      <c r="AG37" s="8">
        <v>-100</v>
      </c>
      <c r="AH37" s="8">
        <v>130</v>
      </c>
      <c r="AI37" s="29">
        <v>360</v>
      </c>
      <c r="AJ37" s="29">
        <v>1510</v>
      </c>
      <c r="AK37" s="29">
        <v>2970</v>
      </c>
      <c r="AL37" s="31">
        <v>3460</v>
      </c>
      <c r="AM37" s="17" t="s">
        <v>70</v>
      </c>
      <c r="AN37" s="9">
        <v>3.1875211936249537E-2</v>
      </c>
      <c r="AO37" s="9">
        <v>7.8869536641472671E-3</v>
      </c>
      <c r="AP37" s="9">
        <v>8.4773394196282492E-3</v>
      </c>
      <c r="AQ37" s="9">
        <v>1.2932428063368029E-3</v>
      </c>
      <c r="AR37" s="9">
        <v>2.5831449790119088E-3</v>
      </c>
      <c r="AS37" s="9">
        <v>-3.2206119162641045E-3</v>
      </c>
      <c r="AT37" s="9">
        <v>4.2003231017770926E-3</v>
      </c>
      <c r="AU37" s="33">
        <v>1.158301158301156E-2</v>
      </c>
      <c r="AV37" s="33">
        <v>4.8027989821882944E-2</v>
      </c>
      <c r="AW37" s="270">
        <v>9.0136570561456741E-2</v>
      </c>
      <c r="AX37" s="35">
        <v>0.21804001356392</v>
      </c>
      <c r="AY37" s="760"/>
      <c r="AZ37" s="511"/>
      <c r="BA37" s="21">
        <v>6237.0000000000009</v>
      </c>
      <c r="BB37" s="87">
        <v>1.0065445913869109</v>
      </c>
      <c r="BC37" s="762"/>
    </row>
    <row r="38" spans="1:55" ht="18.75" customHeight="1">
      <c r="A38" s="156" t="s">
        <v>8</v>
      </c>
      <c r="B38" s="148" t="s">
        <v>28</v>
      </c>
      <c r="C38" s="758" t="s">
        <v>10</v>
      </c>
      <c r="D38" s="15" t="s">
        <v>11</v>
      </c>
      <c r="E38" s="21">
        <v>21790</v>
      </c>
      <c r="F38" s="7">
        <v>22430</v>
      </c>
      <c r="G38" s="7">
        <v>22600</v>
      </c>
      <c r="H38" s="7">
        <v>22770</v>
      </c>
      <c r="I38" s="7">
        <v>22740</v>
      </c>
      <c r="J38" s="7">
        <v>22810</v>
      </c>
      <c r="K38" s="7">
        <v>22740</v>
      </c>
      <c r="L38" s="7">
        <v>22830</v>
      </c>
      <c r="M38" s="22">
        <v>23080</v>
      </c>
      <c r="N38" s="22">
        <v>24160</v>
      </c>
      <c r="O38" s="22">
        <v>26210</v>
      </c>
      <c r="P38" s="18">
        <v>200</v>
      </c>
      <c r="Q38" s="7">
        <v>200</v>
      </c>
      <c r="R38" s="7">
        <v>200</v>
      </c>
      <c r="S38" s="7">
        <v>210</v>
      </c>
      <c r="T38" s="7">
        <v>210</v>
      </c>
      <c r="U38" s="7">
        <v>210</v>
      </c>
      <c r="V38" s="7">
        <v>210</v>
      </c>
      <c r="W38" s="7">
        <v>210</v>
      </c>
      <c r="X38" s="25">
        <v>210</v>
      </c>
      <c r="Y38" s="25">
        <v>220</v>
      </c>
      <c r="Z38" s="262">
        <v>240</v>
      </c>
      <c r="AA38" s="20" t="s">
        <v>70</v>
      </c>
      <c r="AB38" s="8">
        <v>640</v>
      </c>
      <c r="AC38" s="8">
        <v>170</v>
      </c>
      <c r="AD38" s="8">
        <v>170</v>
      </c>
      <c r="AE38" s="8">
        <v>-30</v>
      </c>
      <c r="AF38" s="8">
        <v>70</v>
      </c>
      <c r="AG38" s="8">
        <v>-70</v>
      </c>
      <c r="AH38" s="8">
        <v>90</v>
      </c>
      <c r="AI38" s="29">
        <v>250</v>
      </c>
      <c r="AJ38" s="29">
        <v>1080</v>
      </c>
      <c r="AK38" s="29">
        <v>2050</v>
      </c>
      <c r="AL38" s="31">
        <v>2370</v>
      </c>
      <c r="AM38" s="17" t="s">
        <v>70</v>
      </c>
      <c r="AN38" s="9">
        <v>2.9371271225332674E-2</v>
      </c>
      <c r="AO38" s="9">
        <v>7.5791350869371943E-3</v>
      </c>
      <c r="AP38" s="9">
        <v>7.5221238938052437E-3</v>
      </c>
      <c r="AQ38" s="9">
        <v>-1.3175230566534468E-3</v>
      </c>
      <c r="AR38" s="9">
        <v>3.0782761653473933E-3</v>
      </c>
      <c r="AS38" s="9">
        <v>-3.0688294607628119E-3</v>
      </c>
      <c r="AT38" s="9">
        <v>3.9577836411608391E-3</v>
      </c>
      <c r="AU38" s="33">
        <v>1.095050372317119E-2</v>
      </c>
      <c r="AV38" s="33">
        <v>4.6793760831889131E-2</v>
      </c>
      <c r="AW38" s="270">
        <v>8.4850993377483475E-2</v>
      </c>
      <c r="AX38" s="35">
        <v>0.20284534189995407</v>
      </c>
      <c r="AY38" s="759">
        <v>0.2114500494578484</v>
      </c>
      <c r="AZ38" s="511"/>
      <c r="BA38" s="21">
        <v>4536.0000000000009</v>
      </c>
      <c r="BB38" s="87">
        <v>0.99467645709040842</v>
      </c>
      <c r="BC38" s="761">
        <v>1.0006407610571824</v>
      </c>
    </row>
    <row r="39" spans="1:55" ht="18.75" customHeight="1" thickBot="1">
      <c r="A39" s="156" t="s">
        <v>8</v>
      </c>
      <c r="B39" s="151" t="s">
        <v>28</v>
      </c>
      <c r="C39" s="777"/>
      <c r="D39" s="40" t="s">
        <v>12</v>
      </c>
      <c r="E39" s="41">
        <v>29220</v>
      </c>
      <c r="F39" s="42">
        <v>30150</v>
      </c>
      <c r="G39" s="42">
        <v>30400</v>
      </c>
      <c r="H39" s="42">
        <v>30650</v>
      </c>
      <c r="I39" s="42">
        <v>30720</v>
      </c>
      <c r="J39" s="42">
        <v>30800</v>
      </c>
      <c r="K39" s="42">
        <v>30700</v>
      </c>
      <c r="L39" s="42">
        <v>30830</v>
      </c>
      <c r="M39" s="43">
        <v>31190</v>
      </c>
      <c r="N39" s="43">
        <v>32690</v>
      </c>
      <c r="O39" s="43">
        <v>35650</v>
      </c>
      <c r="P39" s="44">
        <v>270</v>
      </c>
      <c r="Q39" s="42">
        <v>280</v>
      </c>
      <c r="R39" s="42">
        <v>280</v>
      </c>
      <c r="S39" s="42">
        <v>280</v>
      </c>
      <c r="T39" s="42">
        <v>290</v>
      </c>
      <c r="U39" s="42">
        <v>290</v>
      </c>
      <c r="V39" s="42">
        <v>290</v>
      </c>
      <c r="W39" s="42">
        <v>290</v>
      </c>
      <c r="X39" s="45">
        <v>290</v>
      </c>
      <c r="Y39" s="45">
        <v>300</v>
      </c>
      <c r="Z39" s="263">
        <v>330</v>
      </c>
      <c r="AA39" s="46" t="s">
        <v>70</v>
      </c>
      <c r="AB39" s="47">
        <v>930</v>
      </c>
      <c r="AC39" s="47">
        <v>250</v>
      </c>
      <c r="AD39" s="47">
        <v>250</v>
      </c>
      <c r="AE39" s="47">
        <v>70</v>
      </c>
      <c r="AF39" s="47">
        <v>80</v>
      </c>
      <c r="AG39" s="47">
        <v>-100</v>
      </c>
      <c r="AH39" s="47">
        <v>130</v>
      </c>
      <c r="AI39" s="48">
        <v>360</v>
      </c>
      <c r="AJ39" s="48">
        <v>1500</v>
      </c>
      <c r="AK39" s="48">
        <v>2960</v>
      </c>
      <c r="AL39" s="49">
        <v>3470</v>
      </c>
      <c r="AM39" s="50" t="s">
        <v>70</v>
      </c>
      <c r="AN39" s="51">
        <v>3.1827515400410622E-2</v>
      </c>
      <c r="AO39" s="51">
        <v>8.2918739635158278E-3</v>
      </c>
      <c r="AP39" s="51">
        <v>8.2236842105263275E-3</v>
      </c>
      <c r="AQ39" s="51">
        <v>2.283849918433889E-3</v>
      </c>
      <c r="AR39" s="51">
        <v>2.6041666666667407E-3</v>
      </c>
      <c r="AS39" s="51">
        <v>-3.2467532467532756E-3</v>
      </c>
      <c r="AT39" s="51">
        <v>4.2345276872963744E-3</v>
      </c>
      <c r="AU39" s="52">
        <v>1.1676938047356478E-2</v>
      </c>
      <c r="AV39" s="52">
        <v>4.8092337287592102E-2</v>
      </c>
      <c r="AW39" s="272">
        <v>9.054756806362807E-2</v>
      </c>
      <c r="AX39" s="53">
        <v>0.22005475701574273</v>
      </c>
      <c r="AY39" s="764"/>
      <c r="AZ39" s="513"/>
      <c r="BA39" s="41">
        <v>6237.0000000000009</v>
      </c>
      <c r="BB39" s="91">
        <v>1.0066050650239562</v>
      </c>
      <c r="BC39" s="765"/>
    </row>
    <row r="40" spans="1:55" ht="18.75" customHeight="1">
      <c r="A40" s="157" t="s">
        <v>29</v>
      </c>
      <c r="B40" s="149" t="s">
        <v>9</v>
      </c>
      <c r="C40" s="769" t="s">
        <v>10</v>
      </c>
      <c r="D40" s="54" t="s">
        <v>11</v>
      </c>
      <c r="E40" s="55">
        <v>85600</v>
      </c>
      <c r="F40" s="56">
        <v>88080</v>
      </c>
      <c r="G40" s="56">
        <v>88810</v>
      </c>
      <c r="H40" s="56">
        <v>89400</v>
      </c>
      <c r="I40" s="56">
        <v>84390</v>
      </c>
      <c r="J40" s="56">
        <v>84540</v>
      </c>
      <c r="K40" s="56">
        <v>84290</v>
      </c>
      <c r="L40" s="56">
        <v>84610</v>
      </c>
      <c r="M40" s="57">
        <v>85450</v>
      </c>
      <c r="N40" s="57">
        <v>88390</v>
      </c>
      <c r="O40" s="57">
        <v>95240</v>
      </c>
      <c r="P40" s="58">
        <v>830</v>
      </c>
      <c r="Q40" s="56">
        <v>860</v>
      </c>
      <c r="R40" s="56">
        <v>870</v>
      </c>
      <c r="S40" s="56">
        <v>870</v>
      </c>
      <c r="T40" s="56">
        <v>820</v>
      </c>
      <c r="U40" s="56">
        <v>820</v>
      </c>
      <c r="V40" s="56">
        <v>820</v>
      </c>
      <c r="W40" s="56">
        <v>820</v>
      </c>
      <c r="X40" s="59">
        <v>830</v>
      </c>
      <c r="Y40" s="59">
        <v>860</v>
      </c>
      <c r="Z40" s="264">
        <v>930</v>
      </c>
      <c r="AA40" s="60" t="s">
        <v>70</v>
      </c>
      <c r="AB40" s="61">
        <v>2480</v>
      </c>
      <c r="AC40" s="61">
        <v>730</v>
      </c>
      <c r="AD40" s="61">
        <v>590</v>
      </c>
      <c r="AE40" s="61">
        <v>-5010</v>
      </c>
      <c r="AF40" s="61">
        <v>150</v>
      </c>
      <c r="AG40" s="61">
        <v>-250</v>
      </c>
      <c r="AH40" s="61">
        <v>320</v>
      </c>
      <c r="AI40" s="62">
        <v>840</v>
      </c>
      <c r="AJ40" s="62">
        <v>2940</v>
      </c>
      <c r="AK40" s="62">
        <v>6850</v>
      </c>
      <c r="AL40" s="63">
        <v>2790</v>
      </c>
      <c r="AM40" s="64" t="s">
        <v>70</v>
      </c>
      <c r="AN40" s="65">
        <v>2.8971962616822333E-2</v>
      </c>
      <c r="AO40" s="65">
        <v>8.2879200726613256E-3</v>
      </c>
      <c r="AP40" s="65">
        <v>6.6433960139624659E-3</v>
      </c>
      <c r="AQ40" s="65">
        <v>-5.6040268456375886E-2</v>
      </c>
      <c r="AR40" s="65">
        <v>1.7774617845716101E-3</v>
      </c>
      <c r="AS40" s="65">
        <v>-2.957180033120399E-3</v>
      </c>
      <c r="AT40" s="65">
        <v>3.7964171313322748E-3</v>
      </c>
      <c r="AU40" s="66">
        <v>9.9279045030138402E-3</v>
      </c>
      <c r="AV40" s="66">
        <v>3.4406085430076061E-2</v>
      </c>
      <c r="AW40" s="273">
        <v>7.7497454463174575E-2</v>
      </c>
      <c r="AX40" s="67">
        <v>0.11261682242990645</v>
      </c>
      <c r="AY40" s="770">
        <v>0.11875453190460838</v>
      </c>
      <c r="AZ40" s="771">
        <v>0.18837398606292999</v>
      </c>
      <c r="BA40" s="55">
        <v>17577</v>
      </c>
      <c r="BB40" s="92">
        <v>0.90727803738317758</v>
      </c>
      <c r="BC40" s="773">
        <v>0.91221660489848533</v>
      </c>
    </row>
    <row r="41" spans="1:55" ht="18.75" customHeight="1">
      <c r="A41" s="156" t="s">
        <v>29</v>
      </c>
      <c r="B41" s="148" t="s">
        <v>9</v>
      </c>
      <c r="C41" s="758"/>
      <c r="D41" s="15" t="s">
        <v>12</v>
      </c>
      <c r="E41" s="21">
        <v>92800</v>
      </c>
      <c r="F41" s="7">
        <v>95560</v>
      </c>
      <c r="G41" s="7">
        <v>96370</v>
      </c>
      <c r="H41" s="7">
        <v>97040</v>
      </c>
      <c r="I41" s="7">
        <v>92130</v>
      </c>
      <c r="J41" s="7">
        <v>92290</v>
      </c>
      <c r="K41" s="7">
        <v>92010</v>
      </c>
      <c r="L41" s="7">
        <v>92360</v>
      </c>
      <c r="M41" s="22">
        <v>93310</v>
      </c>
      <c r="N41" s="22">
        <v>96660</v>
      </c>
      <c r="O41" s="22">
        <v>104390</v>
      </c>
      <c r="P41" s="18">
        <v>910</v>
      </c>
      <c r="Q41" s="7">
        <v>930</v>
      </c>
      <c r="R41" s="7">
        <v>940</v>
      </c>
      <c r="S41" s="7">
        <v>950</v>
      </c>
      <c r="T41" s="7">
        <v>900</v>
      </c>
      <c r="U41" s="7">
        <v>900</v>
      </c>
      <c r="V41" s="7">
        <v>900</v>
      </c>
      <c r="W41" s="7">
        <v>900</v>
      </c>
      <c r="X41" s="25">
        <v>910</v>
      </c>
      <c r="Y41" s="25">
        <v>940</v>
      </c>
      <c r="Z41" s="262">
        <v>1020</v>
      </c>
      <c r="AA41" s="20" t="s">
        <v>70</v>
      </c>
      <c r="AB41" s="8">
        <v>2760</v>
      </c>
      <c r="AC41" s="8">
        <v>810</v>
      </c>
      <c r="AD41" s="8">
        <v>670</v>
      </c>
      <c r="AE41" s="8">
        <v>-4910</v>
      </c>
      <c r="AF41" s="8">
        <v>160</v>
      </c>
      <c r="AG41" s="8">
        <v>-280</v>
      </c>
      <c r="AH41" s="8">
        <v>350</v>
      </c>
      <c r="AI41" s="29">
        <v>950</v>
      </c>
      <c r="AJ41" s="29">
        <v>3350</v>
      </c>
      <c r="AK41" s="29">
        <v>7730</v>
      </c>
      <c r="AL41" s="31">
        <v>3860</v>
      </c>
      <c r="AM41" s="17" t="s">
        <v>70</v>
      </c>
      <c r="AN41" s="9">
        <v>2.9741379310344929E-2</v>
      </c>
      <c r="AO41" s="9">
        <v>8.4763499372122464E-3</v>
      </c>
      <c r="AP41" s="9">
        <v>6.9523710698349284E-3</v>
      </c>
      <c r="AQ41" s="9">
        <v>-5.0597691673536671E-2</v>
      </c>
      <c r="AR41" s="9">
        <v>1.7366764354715958E-3</v>
      </c>
      <c r="AS41" s="9">
        <v>-3.0339148336764321E-3</v>
      </c>
      <c r="AT41" s="9">
        <v>3.8039343549614024E-3</v>
      </c>
      <c r="AU41" s="33">
        <v>1.0285838025119176E-2</v>
      </c>
      <c r="AV41" s="33">
        <v>3.5901832601007433E-2</v>
      </c>
      <c r="AW41" s="270">
        <v>7.9971032484998927E-2</v>
      </c>
      <c r="AX41" s="35">
        <v>0.12489224137931032</v>
      </c>
      <c r="AY41" s="760"/>
      <c r="AZ41" s="511"/>
      <c r="BA41" s="21">
        <v>19278</v>
      </c>
      <c r="BB41" s="87">
        <v>0.91715517241379307</v>
      </c>
      <c r="BC41" s="762"/>
    </row>
    <row r="42" spans="1:55" ht="18.75" customHeight="1">
      <c r="A42" s="156" t="s">
        <v>29</v>
      </c>
      <c r="B42" s="148" t="s">
        <v>13</v>
      </c>
      <c r="C42" s="758" t="s">
        <v>10</v>
      </c>
      <c r="D42" s="15" t="s">
        <v>11</v>
      </c>
      <c r="E42" s="21">
        <v>53050</v>
      </c>
      <c r="F42" s="7">
        <v>54540</v>
      </c>
      <c r="G42" s="7">
        <v>54970</v>
      </c>
      <c r="H42" s="7">
        <v>55330</v>
      </c>
      <c r="I42" s="7">
        <v>52320</v>
      </c>
      <c r="J42" s="7">
        <v>52430</v>
      </c>
      <c r="K42" s="7">
        <v>52280</v>
      </c>
      <c r="L42" s="7">
        <v>52480</v>
      </c>
      <c r="M42" s="22">
        <v>52980</v>
      </c>
      <c r="N42" s="22">
        <v>54820</v>
      </c>
      <c r="O42" s="22">
        <v>58950</v>
      </c>
      <c r="P42" s="18">
        <v>510</v>
      </c>
      <c r="Q42" s="7">
        <v>520</v>
      </c>
      <c r="R42" s="7">
        <v>530</v>
      </c>
      <c r="S42" s="7">
        <v>530</v>
      </c>
      <c r="T42" s="7">
        <v>500</v>
      </c>
      <c r="U42" s="7">
        <v>500</v>
      </c>
      <c r="V42" s="7">
        <v>500</v>
      </c>
      <c r="W42" s="7">
        <v>500</v>
      </c>
      <c r="X42" s="25">
        <v>510</v>
      </c>
      <c r="Y42" s="25">
        <v>520</v>
      </c>
      <c r="Z42" s="262">
        <v>570</v>
      </c>
      <c r="AA42" s="20" t="s">
        <v>70</v>
      </c>
      <c r="AB42" s="8">
        <v>1490</v>
      </c>
      <c r="AC42" s="8">
        <v>430</v>
      </c>
      <c r="AD42" s="8">
        <v>360</v>
      </c>
      <c r="AE42" s="8">
        <v>-3010</v>
      </c>
      <c r="AF42" s="8">
        <v>110</v>
      </c>
      <c r="AG42" s="8">
        <v>-150</v>
      </c>
      <c r="AH42" s="8">
        <v>200</v>
      </c>
      <c r="AI42" s="29">
        <v>500</v>
      </c>
      <c r="AJ42" s="29">
        <v>1840</v>
      </c>
      <c r="AK42" s="29">
        <v>4130</v>
      </c>
      <c r="AL42" s="31">
        <v>1770</v>
      </c>
      <c r="AM42" s="17" t="s">
        <v>70</v>
      </c>
      <c r="AN42" s="9">
        <v>2.8086710650329971E-2</v>
      </c>
      <c r="AO42" s="9">
        <v>7.8841217455078993E-3</v>
      </c>
      <c r="AP42" s="9">
        <v>6.5490267418590875E-3</v>
      </c>
      <c r="AQ42" s="9">
        <v>-5.4400867522139906E-2</v>
      </c>
      <c r="AR42" s="9">
        <v>2.1024464831804757E-3</v>
      </c>
      <c r="AS42" s="9">
        <v>-2.8609574670990234E-3</v>
      </c>
      <c r="AT42" s="9">
        <v>3.8255547054322214E-3</v>
      </c>
      <c r="AU42" s="33">
        <v>9.5274390243902385E-3</v>
      </c>
      <c r="AV42" s="33">
        <v>3.4730086825217166E-2</v>
      </c>
      <c r="AW42" s="270">
        <v>7.5337468077343983E-2</v>
      </c>
      <c r="AX42" s="35">
        <v>0.11121583411875591</v>
      </c>
      <c r="AY42" s="759">
        <v>0.12075314527514558</v>
      </c>
      <c r="AZ42" s="511"/>
      <c r="BA42" s="21">
        <v>10773.000000000002</v>
      </c>
      <c r="BB42" s="87">
        <v>0.90814326107445809</v>
      </c>
      <c r="BC42" s="761">
        <v>0.91569818655382651</v>
      </c>
    </row>
    <row r="43" spans="1:55" ht="18.75" customHeight="1">
      <c r="A43" s="156" t="s">
        <v>29</v>
      </c>
      <c r="B43" s="148" t="s">
        <v>13</v>
      </c>
      <c r="C43" s="758"/>
      <c r="D43" s="15" t="s">
        <v>12</v>
      </c>
      <c r="E43" s="21">
        <v>60250</v>
      </c>
      <c r="F43" s="7">
        <v>62020</v>
      </c>
      <c r="G43" s="7">
        <v>62530</v>
      </c>
      <c r="H43" s="7">
        <v>62970</v>
      </c>
      <c r="I43" s="7">
        <v>60060</v>
      </c>
      <c r="J43" s="7">
        <v>60180</v>
      </c>
      <c r="K43" s="7">
        <v>60000</v>
      </c>
      <c r="L43" s="7">
        <v>60230</v>
      </c>
      <c r="M43" s="22">
        <v>60840</v>
      </c>
      <c r="N43" s="22">
        <v>63090</v>
      </c>
      <c r="O43" s="22">
        <v>68100</v>
      </c>
      <c r="P43" s="18">
        <v>580</v>
      </c>
      <c r="Q43" s="7">
        <v>600</v>
      </c>
      <c r="R43" s="7">
        <v>600</v>
      </c>
      <c r="S43" s="7">
        <v>610</v>
      </c>
      <c r="T43" s="7">
        <v>580</v>
      </c>
      <c r="U43" s="7">
        <v>580</v>
      </c>
      <c r="V43" s="7">
        <v>580</v>
      </c>
      <c r="W43" s="7">
        <v>580</v>
      </c>
      <c r="X43" s="25">
        <v>590</v>
      </c>
      <c r="Y43" s="25">
        <v>610</v>
      </c>
      <c r="Z43" s="262">
        <v>660</v>
      </c>
      <c r="AA43" s="20" t="s">
        <v>70</v>
      </c>
      <c r="AB43" s="8">
        <v>1770</v>
      </c>
      <c r="AC43" s="8">
        <v>510</v>
      </c>
      <c r="AD43" s="8">
        <v>440</v>
      </c>
      <c r="AE43" s="8">
        <v>-2910</v>
      </c>
      <c r="AF43" s="8">
        <v>120</v>
      </c>
      <c r="AG43" s="8">
        <v>-180</v>
      </c>
      <c r="AH43" s="8">
        <v>230</v>
      </c>
      <c r="AI43" s="29">
        <v>610</v>
      </c>
      <c r="AJ43" s="29">
        <v>2250</v>
      </c>
      <c r="AK43" s="29">
        <v>5010</v>
      </c>
      <c r="AL43" s="31">
        <v>2840</v>
      </c>
      <c r="AM43" s="17" t="s">
        <v>70</v>
      </c>
      <c r="AN43" s="9">
        <v>2.9377593360995879E-2</v>
      </c>
      <c r="AO43" s="9">
        <v>8.2231538213479727E-3</v>
      </c>
      <c r="AP43" s="9">
        <v>7.0366224212377038E-3</v>
      </c>
      <c r="AQ43" s="9">
        <v>-4.6212482134349697E-2</v>
      </c>
      <c r="AR43" s="9">
        <v>1.9980019980019303E-3</v>
      </c>
      <c r="AS43" s="9">
        <v>-2.9910269192422456E-3</v>
      </c>
      <c r="AT43" s="9">
        <v>3.8333333333333552E-3</v>
      </c>
      <c r="AU43" s="33">
        <v>1.0127843267474734E-2</v>
      </c>
      <c r="AV43" s="33">
        <v>3.6982248520710082E-2</v>
      </c>
      <c r="AW43" s="270">
        <v>7.9410366143604305E-2</v>
      </c>
      <c r="AX43" s="35">
        <v>0.13029045643153525</v>
      </c>
      <c r="AY43" s="760"/>
      <c r="AZ43" s="511"/>
      <c r="BA43" s="21">
        <v>12474.000000000002</v>
      </c>
      <c r="BB43" s="87">
        <v>0.92325311203319504</v>
      </c>
      <c r="BC43" s="762"/>
    </row>
    <row r="44" spans="1:55" ht="18.75" customHeight="1">
      <c r="A44" s="156" t="s">
        <v>29</v>
      </c>
      <c r="B44" s="148" t="s">
        <v>14</v>
      </c>
      <c r="C44" s="758" t="s">
        <v>10</v>
      </c>
      <c r="D44" s="15" t="s">
        <v>11</v>
      </c>
      <c r="E44" s="21">
        <v>41190</v>
      </c>
      <c r="F44" s="7">
        <v>42330</v>
      </c>
      <c r="G44" s="7">
        <v>42670</v>
      </c>
      <c r="H44" s="7">
        <v>42940</v>
      </c>
      <c r="I44" s="7">
        <v>40830</v>
      </c>
      <c r="J44" s="7">
        <v>40920</v>
      </c>
      <c r="K44" s="7">
        <v>40800</v>
      </c>
      <c r="L44" s="7">
        <v>40960</v>
      </c>
      <c r="M44" s="22">
        <v>41350</v>
      </c>
      <c r="N44" s="22">
        <v>42830</v>
      </c>
      <c r="O44" s="22">
        <v>46060</v>
      </c>
      <c r="P44" s="18">
        <v>390</v>
      </c>
      <c r="Q44" s="7">
        <v>400</v>
      </c>
      <c r="R44" s="7">
        <v>410</v>
      </c>
      <c r="S44" s="7">
        <v>410</v>
      </c>
      <c r="T44" s="7">
        <v>390</v>
      </c>
      <c r="U44" s="7">
        <v>390</v>
      </c>
      <c r="V44" s="7">
        <v>390</v>
      </c>
      <c r="W44" s="7">
        <v>390</v>
      </c>
      <c r="X44" s="25">
        <v>390</v>
      </c>
      <c r="Y44" s="25">
        <v>400</v>
      </c>
      <c r="Z44" s="262">
        <v>440</v>
      </c>
      <c r="AA44" s="20" t="s">
        <v>70</v>
      </c>
      <c r="AB44" s="8">
        <v>1140</v>
      </c>
      <c r="AC44" s="8">
        <v>340</v>
      </c>
      <c r="AD44" s="8">
        <v>270</v>
      </c>
      <c r="AE44" s="8">
        <v>-2110</v>
      </c>
      <c r="AF44" s="8">
        <v>90</v>
      </c>
      <c r="AG44" s="8">
        <v>-120</v>
      </c>
      <c r="AH44" s="8">
        <v>160</v>
      </c>
      <c r="AI44" s="29">
        <v>390</v>
      </c>
      <c r="AJ44" s="29">
        <v>1480</v>
      </c>
      <c r="AK44" s="29">
        <v>3230</v>
      </c>
      <c r="AL44" s="31">
        <v>1640</v>
      </c>
      <c r="AM44" s="17" t="s">
        <v>70</v>
      </c>
      <c r="AN44" s="9">
        <v>2.7676620538965802E-2</v>
      </c>
      <c r="AO44" s="9">
        <v>8.0321285140563248E-3</v>
      </c>
      <c r="AP44" s="9">
        <v>6.3276306538551097E-3</v>
      </c>
      <c r="AQ44" s="9">
        <v>-4.9138332557056352E-2</v>
      </c>
      <c r="AR44" s="9">
        <v>2.2042615723731895E-3</v>
      </c>
      <c r="AS44" s="9">
        <v>-2.9325513196480912E-3</v>
      </c>
      <c r="AT44" s="9">
        <v>3.9215686274509665E-3</v>
      </c>
      <c r="AU44" s="33">
        <v>9.521484375E-3</v>
      </c>
      <c r="AV44" s="33">
        <v>3.5792019347037574E-2</v>
      </c>
      <c r="AW44" s="270">
        <v>7.541442913845442E-2</v>
      </c>
      <c r="AX44" s="35">
        <v>0.11823258072347653</v>
      </c>
      <c r="AY44" s="759">
        <v>0.12958539554876036</v>
      </c>
      <c r="AZ44" s="511"/>
      <c r="BA44" s="21">
        <v>8316</v>
      </c>
      <c r="BB44" s="87">
        <v>0.91633891721291572</v>
      </c>
      <c r="BC44" s="761">
        <v>0.92513577396086988</v>
      </c>
    </row>
    <row r="45" spans="1:55" ht="18.75" customHeight="1">
      <c r="A45" s="156" t="s">
        <v>29</v>
      </c>
      <c r="B45" s="148" t="s">
        <v>14</v>
      </c>
      <c r="C45" s="758"/>
      <c r="D45" s="15" t="s">
        <v>12</v>
      </c>
      <c r="E45" s="21">
        <v>48390</v>
      </c>
      <c r="F45" s="7">
        <v>49810</v>
      </c>
      <c r="G45" s="7">
        <v>50230</v>
      </c>
      <c r="H45" s="7">
        <v>50580</v>
      </c>
      <c r="I45" s="7">
        <v>48570</v>
      </c>
      <c r="J45" s="7">
        <v>48670</v>
      </c>
      <c r="K45" s="7">
        <v>48520</v>
      </c>
      <c r="L45" s="7">
        <v>48710</v>
      </c>
      <c r="M45" s="22">
        <v>49210</v>
      </c>
      <c r="N45" s="22">
        <v>51100</v>
      </c>
      <c r="O45" s="22">
        <v>55210</v>
      </c>
      <c r="P45" s="18">
        <v>460</v>
      </c>
      <c r="Q45" s="7">
        <v>480</v>
      </c>
      <c r="R45" s="7">
        <v>480</v>
      </c>
      <c r="S45" s="7">
        <v>480</v>
      </c>
      <c r="T45" s="7">
        <v>460</v>
      </c>
      <c r="U45" s="7">
        <v>470</v>
      </c>
      <c r="V45" s="7">
        <v>460</v>
      </c>
      <c r="W45" s="7">
        <v>470</v>
      </c>
      <c r="X45" s="25">
        <v>470</v>
      </c>
      <c r="Y45" s="25">
        <v>490</v>
      </c>
      <c r="Z45" s="262">
        <v>530</v>
      </c>
      <c r="AA45" s="20" t="s">
        <v>70</v>
      </c>
      <c r="AB45" s="8">
        <v>1420</v>
      </c>
      <c r="AC45" s="8">
        <v>420</v>
      </c>
      <c r="AD45" s="8">
        <v>350</v>
      </c>
      <c r="AE45" s="8">
        <v>-2010</v>
      </c>
      <c r="AF45" s="8">
        <v>100</v>
      </c>
      <c r="AG45" s="8">
        <v>-150</v>
      </c>
      <c r="AH45" s="8">
        <v>190</v>
      </c>
      <c r="AI45" s="29">
        <v>500</v>
      </c>
      <c r="AJ45" s="29">
        <v>1890</v>
      </c>
      <c r="AK45" s="29">
        <v>4110</v>
      </c>
      <c r="AL45" s="31">
        <v>2710</v>
      </c>
      <c r="AM45" s="17" t="s">
        <v>70</v>
      </c>
      <c r="AN45" s="9">
        <v>2.9344905972308322E-2</v>
      </c>
      <c r="AO45" s="9">
        <v>8.432041758682951E-3</v>
      </c>
      <c r="AP45" s="9">
        <v>6.9679474417678744E-3</v>
      </c>
      <c r="AQ45" s="9">
        <v>-3.9739027283511308E-2</v>
      </c>
      <c r="AR45" s="9">
        <v>2.0588840848261292E-3</v>
      </c>
      <c r="AS45" s="9">
        <v>-3.0819806862543153E-3</v>
      </c>
      <c r="AT45" s="9">
        <v>3.915910964550795E-3</v>
      </c>
      <c r="AU45" s="33">
        <v>1.026483268322731E-2</v>
      </c>
      <c r="AV45" s="33">
        <v>3.8406827880512084E-2</v>
      </c>
      <c r="AW45" s="270">
        <v>8.0430528375733834E-2</v>
      </c>
      <c r="AX45" s="35">
        <v>0.14093821037404419</v>
      </c>
      <c r="AY45" s="760"/>
      <c r="AZ45" s="511"/>
      <c r="BA45" s="21">
        <v>10017.000000000002</v>
      </c>
      <c r="BB45" s="87">
        <v>0.93393263070882415</v>
      </c>
      <c r="BC45" s="762"/>
    </row>
    <row r="46" spans="1:55" ht="18.75" customHeight="1">
      <c r="A46" s="156" t="s">
        <v>29</v>
      </c>
      <c r="B46" s="148" t="s">
        <v>15</v>
      </c>
      <c r="C46" s="758" t="s">
        <v>10</v>
      </c>
      <c r="D46" s="15" t="s">
        <v>11</v>
      </c>
      <c r="E46" s="21">
        <v>34300</v>
      </c>
      <c r="F46" s="7">
        <v>35310</v>
      </c>
      <c r="G46" s="7">
        <v>35610</v>
      </c>
      <c r="H46" s="7">
        <v>35860</v>
      </c>
      <c r="I46" s="7">
        <v>36190</v>
      </c>
      <c r="J46" s="7">
        <v>36270</v>
      </c>
      <c r="K46" s="7">
        <v>36170</v>
      </c>
      <c r="L46" s="7">
        <v>36310</v>
      </c>
      <c r="M46" s="22">
        <v>36670</v>
      </c>
      <c r="N46" s="22">
        <v>38040</v>
      </c>
      <c r="O46" s="22">
        <v>40950</v>
      </c>
      <c r="P46" s="18">
        <v>320</v>
      </c>
      <c r="Q46" s="7">
        <v>330</v>
      </c>
      <c r="R46" s="7">
        <v>330</v>
      </c>
      <c r="S46" s="7">
        <v>340</v>
      </c>
      <c r="T46" s="7">
        <v>340</v>
      </c>
      <c r="U46" s="7">
        <v>340</v>
      </c>
      <c r="V46" s="7">
        <v>340</v>
      </c>
      <c r="W46" s="7">
        <v>340</v>
      </c>
      <c r="X46" s="25">
        <v>340</v>
      </c>
      <c r="Y46" s="25">
        <v>360</v>
      </c>
      <c r="Z46" s="262">
        <v>390</v>
      </c>
      <c r="AA46" s="20" t="s">
        <v>70</v>
      </c>
      <c r="AB46" s="8">
        <v>1010</v>
      </c>
      <c r="AC46" s="8">
        <v>300</v>
      </c>
      <c r="AD46" s="8">
        <v>250</v>
      </c>
      <c r="AE46" s="8">
        <v>330</v>
      </c>
      <c r="AF46" s="8">
        <v>80</v>
      </c>
      <c r="AG46" s="8">
        <v>-100</v>
      </c>
      <c r="AH46" s="8">
        <v>140</v>
      </c>
      <c r="AI46" s="29">
        <v>360</v>
      </c>
      <c r="AJ46" s="29">
        <v>1370</v>
      </c>
      <c r="AK46" s="29">
        <v>2910</v>
      </c>
      <c r="AL46" s="31">
        <v>3740</v>
      </c>
      <c r="AM46" s="17" t="s">
        <v>70</v>
      </c>
      <c r="AN46" s="9">
        <v>2.9446064139941663E-2</v>
      </c>
      <c r="AO46" s="9">
        <v>8.4961767204758676E-3</v>
      </c>
      <c r="AP46" s="9">
        <v>7.0204998595899681E-3</v>
      </c>
      <c r="AQ46" s="9">
        <v>9.2024539877300082E-3</v>
      </c>
      <c r="AR46" s="9">
        <v>2.2105554020448448E-3</v>
      </c>
      <c r="AS46" s="9">
        <v>-2.7570995312931057E-3</v>
      </c>
      <c r="AT46" s="9">
        <v>3.8706110035942043E-3</v>
      </c>
      <c r="AU46" s="33">
        <v>9.914624070503919E-3</v>
      </c>
      <c r="AV46" s="33">
        <v>3.7360239978183829E-2</v>
      </c>
      <c r="AW46" s="270">
        <v>7.6498422712933722E-2</v>
      </c>
      <c r="AX46" s="35">
        <v>0.19387755102040827</v>
      </c>
      <c r="AY46" s="759">
        <v>0.20055323334152941</v>
      </c>
      <c r="AZ46" s="511"/>
      <c r="BA46" s="21">
        <v>7371.0000000000009</v>
      </c>
      <c r="BB46" s="87">
        <v>0.97897959183673466</v>
      </c>
      <c r="BC46" s="761">
        <v>0.98380304893041548</v>
      </c>
    </row>
    <row r="47" spans="1:55" ht="18.75" customHeight="1">
      <c r="A47" s="156" t="s">
        <v>29</v>
      </c>
      <c r="B47" s="148" t="s">
        <v>15</v>
      </c>
      <c r="C47" s="758"/>
      <c r="D47" s="15" t="s">
        <v>12</v>
      </c>
      <c r="E47" s="21">
        <v>41500</v>
      </c>
      <c r="F47" s="7">
        <v>42790</v>
      </c>
      <c r="G47" s="7">
        <v>43170</v>
      </c>
      <c r="H47" s="7">
        <v>43500</v>
      </c>
      <c r="I47" s="7">
        <v>43930</v>
      </c>
      <c r="J47" s="7">
        <v>44020</v>
      </c>
      <c r="K47" s="7">
        <v>43890</v>
      </c>
      <c r="L47" s="7">
        <v>44060</v>
      </c>
      <c r="M47" s="22">
        <v>44530</v>
      </c>
      <c r="N47" s="22">
        <v>46310</v>
      </c>
      <c r="O47" s="22">
        <v>50100</v>
      </c>
      <c r="P47" s="18">
        <v>390</v>
      </c>
      <c r="Q47" s="7">
        <v>410</v>
      </c>
      <c r="R47" s="7">
        <v>410</v>
      </c>
      <c r="S47" s="7">
        <v>410</v>
      </c>
      <c r="T47" s="7">
        <v>420</v>
      </c>
      <c r="U47" s="7">
        <v>420</v>
      </c>
      <c r="V47" s="7">
        <v>420</v>
      </c>
      <c r="W47" s="7">
        <v>420</v>
      </c>
      <c r="X47" s="25">
        <v>420</v>
      </c>
      <c r="Y47" s="25">
        <v>440</v>
      </c>
      <c r="Z47" s="262">
        <v>480</v>
      </c>
      <c r="AA47" s="20" t="s">
        <v>70</v>
      </c>
      <c r="AB47" s="8">
        <v>1290</v>
      </c>
      <c r="AC47" s="8">
        <v>380</v>
      </c>
      <c r="AD47" s="8">
        <v>330</v>
      </c>
      <c r="AE47" s="8">
        <v>430</v>
      </c>
      <c r="AF47" s="8">
        <v>90</v>
      </c>
      <c r="AG47" s="8">
        <v>-130</v>
      </c>
      <c r="AH47" s="8">
        <v>170</v>
      </c>
      <c r="AI47" s="29">
        <v>470</v>
      </c>
      <c r="AJ47" s="29">
        <v>1780</v>
      </c>
      <c r="AK47" s="29">
        <v>3790</v>
      </c>
      <c r="AL47" s="31">
        <v>4810</v>
      </c>
      <c r="AM47" s="17" t="s">
        <v>70</v>
      </c>
      <c r="AN47" s="9">
        <v>3.1084337349397639E-2</v>
      </c>
      <c r="AO47" s="9">
        <v>8.8805795746669247E-3</v>
      </c>
      <c r="AP47" s="9">
        <v>7.6441973592773493E-3</v>
      </c>
      <c r="AQ47" s="9">
        <v>9.8850574712643358E-3</v>
      </c>
      <c r="AR47" s="9">
        <v>2.0487138629639023E-3</v>
      </c>
      <c r="AS47" s="9">
        <v>-2.9532030895047523E-3</v>
      </c>
      <c r="AT47" s="9">
        <v>3.8733196627933619E-3</v>
      </c>
      <c r="AU47" s="33">
        <v>1.0667271901951825E-2</v>
      </c>
      <c r="AV47" s="33">
        <v>3.9973051875140442E-2</v>
      </c>
      <c r="AW47" s="270">
        <v>8.1839775426473693E-2</v>
      </c>
      <c r="AX47" s="35">
        <v>0.20722891566265056</v>
      </c>
      <c r="AY47" s="760"/>
      <c r="AZ47" s="511"/>
      <c r="BA47" s="21">
        <v>9072.0000000000018</v>
      </c>
      <c r="BB47" s="87">
        <v>0.98862650602409641</v>
      </c>
      <c r="BC47" s="762"/>
    </row>
    <row r="48" spans="1:55" ht="18.75" customHeight="1">
      <c r="A48" s="156" t="s">
        <v>29</v>
      </c>
      <c r="B48" s="148" t="s">
        <v>16</v>
      </c>
      <c r="C48" s="758" t="s">
        <v>10</v>
      </c>
      <c r="D48" s="15" t="s">
        <v>11</v>
      </c>
      <c r="E48" s="21">
        <v>30370</v>
      </c>
      <c r="F48" s="7">
        <v>31270</v>
      </c>
      <c r="G48" s="7">
        <v>31530</v>
      </c>
      <c r="H48" s="7">
        <v>31750</v>
      </c>
      <c r="I48" s="7">
        <v>32050</v>
      </c>
      <c r="J48" s="7">
        <v>32130</v>
      </c>
      <c r="K48" s="7">
        <v>32040</v>
      </c>
      <c r="L48" s="7">
        <v>32160</v>
      </c>
      <c r="M48" s="22">
        <v>32490</v>
      </c>
      <c r="N48" s="22">
        <v>33770</v>
      </c>
      <c r="O48" s="22">
        <v>36410</v>
      </c>
      <c r="P48" s="18">
        <v>280</v>
      </c>
      <c r="Q48" s="7">
        <v>290</v>
      </c>
      <c r="R48" s="7">
        <v>290</v>
      </c>
      <c r="S48" s="7">
        <v>300</v>
      </c>
      <c r="T48" s="7">
        <v>300</v>
      </c>
      <c r="U48" s="7">
        <v>300</v>
      </c>
      <c r="V48" s="7">
        <v>300</v>
      </c>
      <c r="W48" s="7">
        <v>300</v>
      </c>
      <c r="X48" s="25">
        <v>300</v>
      </c>
      <c r="Y48" s="25">
        <v>310</v>
      </c>
      <c r="Z48" s="262">
        <v>340</v>
      </c>
      <c r="AA48" s="20" t="s">
        <v>70</v>
      </c>
      <c r="AB48" s="8">
        <v>900</v>
      </c>
      <c r="AC48" s="8">
        <v>260</v>
      </c>
      <c r="AD48" s="8">
        <v>220</v>
      </c>
      <c r="AE48" s="8">
        <v>300</v>
      </c>
      <c r="AF48" s="8">
        <v>80</v>
      </c>
      <c r="AG48" s="8">
        <v>-90</v>
      </c>
      <c r="AH48" s="8">
        <v>120</v>
      </c>
      <c r="AI48" s="29">
        <v>330</v>
      </c>
      <c r="AJ48" s="29">
        <v>1280</v>
      </c>
      <c r="AK48" s="29">
        <v>2640</v>
      </c>
      <c r="AL48" s="31">
        <v>3400</v>
      </c>
      <c r="AM48" s="17" t="s">
        <v>70</v>
      </c>
      <c r="AN48" s="9">
        <v>2.9634507737899218E-2</v>
      </c>
      <c r="AO48" s="9">
        <v>8.3146786056924604E-3</v>
      </c>
      <c r="AP48" s="9">
        <v>6.9774817633998509E-3</v>
      </c>
      <c r="AQ48" s="9">
        <v>9.4488188976378229E-3</v>
      </c>
      <c r="AR48" s="9">
        <v>2.4960998439937931E-3</v>
      </c>
      <c r="AS48" s="9">
        <v>-2.8011204481792618E-3</v>
      </c>
      <c r="AT48" s="9">
        <v>3.7453183520599342E-3</v>
      </c>
      <c r="AU48" s="33">
        <v>1.0261194029850706E-2</v>
      </c>
      <c r="AV48" s="33">
        <v>3.9396737457679354E-2</v>
      </c>
      <c r="AW48" s="270">
        <v>7.8175895765472347E-2</v>
      </c>
      <c r="AX48" s="35">
        <v>0.19888047415212373</v>
      </c>
      <c r="AY48" s="759">
        <v>0.2057750787050211</v>
      </c>
      <c r="AZ48" s="511"/>
      <c r="BA48" s="21">
        <v>6426.0000000000009</v>
      </c>
      <c r="BB48" s="87">
        <v>0.98729008890352321</v>
      </c>
      <c r="BC48" s="761">
        <v>0.99182178120981324</v>
      </c>
    </row>
    <row r="49" spans="1:55" ht="18.75" customHeight="1">
      <c r="A49" s="156" t="s">
        <v>29</v>
      </c>
      <c r="B49" s="148" t="s">
        <v>16</v>
      </c>
      <c r="C49" s="758"/>
      <c r="D49" s="15" t="s">
        <v>12</v>
      </c>
      <c r="E49" s="21">
        <v>37570</v>
      </c>
      <c r="F49" s="7">
        <v>38750</v>
      </c>
      <c r="G49" s="7">
        <v>39090</v>
      </c>
      <c r="H49" s="7">
        <v>39390</v>
      </c>
      <c r="I49" s="7">
        <v>39790</v>
      </c>
      <c r="J49" s="7">
        <v>39880</v>
      </c>
      <c r="K49" s="7">
        <v>39760</v>
      </c>
      <c r="L49" s="7">
        <v>39910</v>
      </c>
      <c r="M49" s="22">
        <v>40350</v>
      </c>
      <c r="N49" s="22">
        <v>42040</v>
      </c>
      <c r="O49" s="22">
        <v>45560</v>
      </c>
      <c r="P49" s="18">
        <v>350</v>
      </c>
      <c r="Q49" s="7">
        <v>370</v>
      </c>
      <c r="R49" s="7">
        <v>370</v>
      </c>
      <c r="S49" s="7">
        <v>370</v>
      </c>
      <c r="T49" s="7">
        <v>380</v>
      </c>
      <c r="U49" s="7">
        <v>380</v>
      </c>
      <c r="V49" s="7">
        <v>380</v>
      </c>
      <c r="W49" s="7">
        <v>380</v>
      </c>
      <c r="X49" s="25">
        <v>380</v>
      </c>
      <c r="Y49" s="25">
        <v>400</v>
      </c>
      <c r="Z49" s="262">
        <v>430</v>
      </c>
      <c r="AA49" s="20" t="s">
        <v>70</v>
      </c>
      <c r="AB49" s="8">
        <v>1180</v>
      </c>
      <c r="AC49" s="8">
        <v>340</v>
      </c>
      <c r="AD49" s="8">
        <v>300</v>
      </c>
      <c r="AE49" s="8">
        <v>400</v>
      </c>
      <c r="AF49" s="8">
        <v>90</v>
      </c>
      <c r="AG49" s="8">
        <v>-120</v>
      </c>
      <c r="AH49" s="8">
        <v>150</v>
      </c>
      <c r="AI49" s="29">
        <v>440</v>
      </c>
      <c r="AJ49" s="29">
        <v>1690</v>
      </c>
      <c r="AK49" s="29">
        <v>3520</v>
      </c>
      <c r="AL49" s="31">
        <v>4470</v>
      </c>
      <c r="AM49" s="17" t="s">
        <v>70</v>
      </c>
      <c r="AN49" s="9">
        <v>3.1408038328453625E-2</v>
      </c>
      <c r="AO49" s="9">
        <v>8.7741935483871547E-3</v>
      </c>
      <c r="AP49" s="9">
        <v>7.6745970836531452E-3</v>
      </c>
      <c r="AQ49" s="9">
        <v>1.0154861640010227E-2</v>
      </c>
      <c r="AR49" s="9">
        <v>2.2618748429252822E-3</v>
      </c>
      <c r="AS49" s="9">
        <v>-3.0090270812437314E-3</v>
      </c>
      <c r="AT49" s="9">
        <v>3.7726358148892913E-3</v>
      </c>
      <c r="AU49" s="33">
        <v>1.1024805813079519E-2</v>
      </c>
      <c r="AV49" s="33">
        <v>4.1883519206939335E-2</v>
      </c>
      <c r="AW49" s="270">
        <v>8.3729781160799321E-2</v>
      </c>
      <c r="AX49" s="35">
        <v>0.21266968325791846</v>
      </c>
      <c r="AY49" s="760"/>
      <c r="AZ49" s="511"/>
      <c r="BA49" s="21">
        <v>8127.0000000000009</v>
      </c>
      <c r="BB49" s="87">
        <v>0.99635347351610326</v>
      </c>
      <c r="BC49" s="762"/>
    </row>
    <row r="50" spans="1:55" ht="18.75" customHeight="1">
      <c r="A50" s="156" t="s">
        <v>29</v>
      </c>
      <c r="B50" s="148" t="s">
        <v>17</v>
      </c>
      <c r="C50" s="758" t="s">
        <v>10</v>
      </c>
      <c r="D50" s="15" t="s">
        <v>11</v>
      </c>
      <c r="E50" s="21">
        <v>28050</v>
      </c>
      <c r="F50" s="7">
        <v>28880</v>
      </c>
      <c r="G50" s="7">
        <v>29120</v>
      </c>
      <c r="H50" s="7">
        <v>29330</v>
      </c>
      <c r="I50" s="7">
        <v>29610</v>
      </c>
      <c r="J50" s="7">
        <v>29690</v>
      </c>
      <c r="K50" s="7">
        <v>29610</v>
      </c>
      <c r="L50" s="7">
        <v>29720</v>
      </c>
      <c r="M50" s="22">
        <v>30020</v>
      </c>
      <c r="N50" s="22">
        <v>31250</v>
      </c>
      <c r="O50" s="22">
        <v>33730</v>
      </c>
      <c r="P50" s="18">
        <v>260</v>
      </c>
      <c r="Q50" s="7">
        <v>270</v>
      </c>
      <c r="R50" s="7">
        <v>270</v>
      </c>
      <c r="S50" s="7">
        <v>270</v>
      </c>
      <c r="T50" s="7">
        <v>270</v>
      </c>
      <c r="U50" s="7">
        <v>280</v>
      </c>
      <c r="V50" s="7">
        <v>270</v>
      </c>
      <c r="W50" s="7">
        <v>280</v>
      </c>
      <c r="X50" s="25">
        <v>280</v>
      </c>
      <c r="Y50" s="25">
        <v>290</v>
      </c>
      <c r="Z50" s="262">
        <v>310</v>
      </c>
      <c r="AA50" s="20" t="s">
        <v>70</v>
      </c>
      <c r="AB50" s="8">
        <v>830</v>
      </c>
      <c r="AC50" s="8">
        <v>240</v>
      </c>
      <c r="AD50" s="8">
        <v>210</v>
      </c>
      <c r="AE50" s="8">
        <v>280</v>
      </c>
      <c r="AF50" s="8">
        <v>80</v>
      </c>
      <c r="AG50" s="8">
        <v>-80</v>
      </c>
      <c r="AH50" s="8">
        <v>110</v>
      </c>
      <c r="AI50" s="29">
        <v>300</v>
      </c>
      <c r="AJ50" s="29">
        <v>1230</v>
      </c>
      <c r="AK50" s="29">
        <v>2480</v>
      </c>
      <c r="AL50" s="31">
        <v>3200</v>
      </c>
      <c r="AM50" s="17" t="s">
        <v>70</v>
      </c>
      <c r="AN50" s="9">
        <v>2.9590017825311898E-2</v>
      </c>
      <c r="AO50" s="9">
        <v>8.310249307479145E-3</v>
      </c>
      <c r="AP50" s="9">
        <v>7.2115384615385469E-3</v>
      </c>
      <c r="AQ50" s="9">
        <v>9.5465393794749165E-3</v>
      </c>
      <c r="AR50" s="9">
        <v>2.7017899358325881E-3</v>
      </c>
      <c r="AS50" s="9">
        <v>-2.6945099360053959E-3</v>
      </c>
      <c r="AT50" s="9">
        <v>3.7149611617697254E-3</v>
      </c>
      <c r="AU50" s="33">
        <v>1.0094212651413192E-2</v>
      </c>
      <c r="AV50" s="33">
        <v>4.0972684876748877E-2</v>
      </c>
      <c r="AW50" s="270">
        <v>7.9360000000000097E-2</v>
      </c>
      <c r="AX50" s="35">
        <v>0.20249554367201417</v>
      </c>
      <c r="AY50" s="759">
        <v>0.20947472219061702</v>
      </c>
      <c r="AZ50" s="511"/>
      <c r="BA50" s="21">
        <v>5859.0000000000009</v>
      </c>
      <c r="BB50" s="87">
        <v>0.99361853832442071</v>
      </c>
      <c r="BC50" s="761">
        <v>0.99780217696362883</v>
      </c>
    </row>
    <row r="51" spans="1:55" ht="18.75" customHeight="1">
      <c r="A51" s="156" t="s">
        <v>29</v>
      </c>
      <c r="B51" s="148" t="s">
        <v>17</v>
      </c>
      <c r="C51" s="758"/>
      <c r="D51" s="15" t="s">
        <v>12</v>
      </c>
      <c r="E51" s="21">
        <v>35250</v>
      </c>
      <c r="F51" s="7">
        <v>36360</v>
      </c>
      <c r="G51" s="7">
        <v>36680</v>
      </c>
      <c r="H51" s="7">
        <v>36970</v>
      </c>
      <c r="I51" s="7">
        <v>37350</v>
      </c>
      <c r="J51" s="7">
        <v>37440</v>
      </c>
      <c r="K51" s="7">
        <v>37330</v>
      </c>
      <c r="L51" s="7">
        <v>37470</v>
      </c>
      <c r="M51" s="22">
        <v>37880</v>
      </c>
      <c r="N51" s="22">
        <v>39520</v>
      </c>
      <c r="O51" s="22">
        <v>42880</v>
      </c>
      <c r="P51" s="18">
        <v>330</v>
      </c>
      <c r="Q51" s="7">
        <v>340</v>
      </c>
      <c r="R51" s="7">
        <v>350</v>
      </c>
      <c r="S51" s="7">
        <v>350</v>
      </c>
      <c r="T51" s="7">
        <v>350</v>
      </c>
      <c r="U51" s="7">
        <v>350</v>
      </c>
      <c r="V51" s="7">
        <v>350</v>
      </c>
      <c r="W51" s="7">
        <v>350</v>
      </c>
      <c r="X51" s="25">
        <v>360</v>
      </c>
      <c r="Y51" s="25">
        <v>370</v>
      </c>
      <c r="Z51" s="262">
        <v>400</v>
      </c>
      <c r="AA51" s="20" t="s">
        <v>70</v>
      </c>
      <c r="AB51" s="8">
        <v>1110</v>
      </c>
      <c r="AC51" s="8">
        <v>320</v>
      </c>
      <c r="AD51" s="8">
        <v>290</v>
      </c>
      <c r="AE51" s="8">
        <v>380</v>
      </c>
      <c r="AF51" s="8">
        <v>90</v>
      </c>
      <c r="AG51" s="8">
        <v>-110</v>
      </c>
      <c r="AH51" s="8">
        <v>140</v>
      </c>
      <c r="AI51" s="29">
        <v>410</v>
      </c>
      <c r="AJ51" s="29">
        <v>1640</v>
      </c>
      <c r="AK51" s="29">
        <v>3360</v>
      </c>
      <c r="AL51" s="31">
        <v>4270</v>
      </c>
      <c r="AM51" s="17" t="s">
        <v>70</v>
      </c>
      <c r="AN51" s="9">
        <v>3.1489361702127683E-2</v>
      </c>
      <c r="AO51" s="9">
        <v>8.8008800880088334E-3</v>
      </c>
      <c r="AP51" s="9">
        <v>7.9062159214831063E-3</v>
      </c>
      <c r="AQ51" s="9">
        <v>1.0278604273735503E-2</v>
      </c>
      <c r="AR51" s="9">
        <v>2.4096385542169418E-3</v>
      </c>
      <c r="AS51" s="9">
        <v>-2.9380341880341776E-3</v>
      </c>
      <c r="AT51" s="9">
        <v>3.7503348513259205E-3</v>
      </c>
      <c r="AU51" s="33">
        <v>1.0942087002935752E-2</v>
      </c>
      <c r="AV51" s="33">
        <v>4.3294614572333634E-2</v>
      </c>
      <c r="AW51" s="270">
        <v>8.5020242914979782E-2</v>
      </c>
      <c r="AX51" s="35">
        <v>0.21645390070921988</v>
      </c>
      <c r="AY51" s="760"/>
      <c r="AZ51" s="511"/>
      <c r="BA51" s="21">
        <v>7560.0000000000009</v>
      </c>
      <c r="BB51" s="87">
        <v>1.0019858156028369</v>
      </c>
      <c r="BC51" s="762"/>
    </row>
    <row r="52" spans="1:55" ht="18.75" customHeight="1">
      <c r="A52" s="156" t="s">
        <v>29</v>
      </c>
      <c r="B52" s="148" t="s">
        <v>18</v>
      </c>
      <c r="C52" s="758" t="s">
        <v>10</v>
      </c>
      <c r="D52" s="15" t="s">
        <v>11</v>
      </c>
      <c r="E52" s="21">
        <v>26470</v>
      </c>
      <c r="F52" s="7">
        <v>27250</v>
      </c>
      <c r="G52" s="7">
        <v>27480</v>
      </c>
      <c r="H52" s="7">
        <v>27680</v>
      </c>
      <c r="I52" s="7">
        <v>27950</v>
      </c>
      <c r="J52" s="7">
        <v>28030</v>
      </c>
      <c r="K52" s="7">
        <v>27950</v>
      </c>
      <c r="L52" s="7">
        <v>28050</v>
      </c>
      <c r="M52" s="22">
        <v>28350</v>
      </c>
      <c r="N52" s="22">
        <v>29530</v>
      </c>
      <c r="O52" s="22">
        <v>31910</v>
      </c>
      <c r="P52" s="18">
        <v>240</v>
      </c>
      <c r="Q52" s="7">
        <v>250</v>
      </c>
      <c r="R52" s="7">
        <v>250</v>
      </c>
      <c r="S52" s="7">
        <v>260</v>
      </c>
      <c r="T52" s="7">
        <v>260</v>
      </c>
      <c r="U52" s="7">
        <v>260</v>
      </c>
      <c r="V52" s="7">
        <v>260</v>
      </c>
      <c r="W52" s="7">
        <v>260</v>
      </c>
      <c r="X52" s="25">
        <v>260</v>
      </c>
      <c r="Y52" s="25">
        <v>270</v>
      </c>
      <c r="Z52" s="262">
        <v>290</v>
      </c>
      <c r="AA52" s="20" t="s">
        <v>70</v>
      </c>
      <c r="AB52" s="8">
        <v>780</v>
      </c>
      <c r="AC52" s="8">
        <v>230</v>
      </c>
      <c r="AD52" s="8">
        <v>200</v>
      </c>
      <c r="AE52" s="8">
        <v>270</v>
      </c>
      <c r="AF52" s="8">
        <v>80</v>
      </c>
      <c r="AG52" s="8">
        <v>-80</v>
      </c>
      <c r="AH52" s="8">
        <v>100</v>
      </c>
      <c r="AI52" s="29">
        <v>300</v>
      </c>
      <c r="AJ52" s="29">
        <v>1180</v>
      </c>
      <c r="AK52" s="29">
        <v>2380</v>
      </c>
      <c r="AL52" s="31">
        <v>3060</v>
      </c>
      <c r="AM52" s="17" t="s">
        <v>70</v>
      </c>
      <c r="AN52" s="9">
        <v>2.9467321496033261E-2</v>
      </c>
      <c r="AO52" s="9">
        <v>8.4403669724770758E-3</v>
      </c>
      <c r="AP52" s="9">
        <v>7.2780203784570396E-3</v>
      </c>
      <c r="AQ52" s="9">
        <v>9.7543352601157096E-3</v>
      </c>
      <c r="AR52" s="9">
        <v>2.8622540250446971E-3</v>
      </c>
      <c r="AS52" s="9">
        <v>-2.8540849090260556E-3</v>
      </c>
      <c r="AT52" s="9">
        <v>3.5778175313059268E-3</v>
      </c>
      <c r="AU52" s="33">
        <v>1.0695187165775444E-2</v>
      </c>
      <c r="AV52" s="33">
        <v>4.1622574955908265E-2</v>
      </c>
      <c r="AW52" s="270">
        <v>8.0596004063663962E-2</v>
      </c>
      <c r="AX52" s="35">
        <v>0.20551567812618066</v>
      </c>
      <c r="AY52" s="759">
        <v>0.21249944880470006</v>
      </c>
      <c r="AZ52" s="511"/>
      <c r="BA52" s="21">
        <v>5481.0000000000009</v>
      </c>
      <c r="BB52" s="87">
        <v>0.99845107669059308</v>
      </c>
      <c r="BC52" s="761">
        <v>0.99950768862744677</v>
      </c>
    </row>
    <row r="53" spans="1:55" ht="18.75" customHeight="1">
      <c r="A53" s="156" t="s">
        <v>29</v>
      </c>
      <c r="B53" s="148" t="s">
        <v>18</v>
      </c>
      <c r="C53" s="758"/>
      <c r="D53" s="15" t="s">
        <v>12</v>
      </c>
      <c r="E53" s="21">
        <v>33670</v>
      </c>
      <c r="F53" s="7">
        <v>34730</v>
      </c>
      <c r="G53" s="7">
        <v>35040</v>
      </c>
      <c r="H53" s="7">
        <v>35320</v>
      </c>
      <c r="I53" s="7">
        <v>35690</v>
      </c>
      <c r="J53" s="7">
        <v>35780</v>
      </c>
      <c r="K53" s="7">
        <v>35670</v>
      </c>
      <c r="L53" s="7">
        <v>35800</v>
      </c>
      <c r="M53" s="22">
        <v>36210</v>
      </c>
      <c r="N53" s="22">
        <v>37800</v>
      </c>
      <c r="O53" s="22">
        <v>41060</v>
      </c>
      <c r="P53" s="18">
        <v>320</v>
      </c>
      <c r="Q53" s="7">
        <v>330</v>
      </c>
      <c r="R53" s="7">
        <v>330</v>
      </c>
      <c r="S53" s="7">
        <v>330</v>
      </c>
      <c r="T53" s="7">
        <v>340</v>
      </c>
      <c r="U53" s="7">
        <v>340</v>
      </c>
      <c r="V53" s="7">
        <v>340</v>
      </c>
      <c r="W53" s="7">
        <v>340</v>
      </c>
      <c r="X53" s="25">
        <v>340</v>
      </c>
      <c r="Y53" s="25">
        <v>350</v>
      </c>
      <c r="Z53" s="262">
        <v>390</v>
      </c>
      <c r="AA53" s="20" t="s">
        <v>70</v>
      </c>
      <c r="AB53" s="8">
        <v>1060</v>
      </c>
      <c r="AC53" s="8">
        <v>310</v>
      </c>
      <c r="AD53" s="8">
        <v>280</v>
      </c>
      <c r="AE53" s="8">
        <v>370</v>
      </c>
      <c r="AF53" s="8">
        <v>90</v>
      </c>
      <c r="AG53" s="8">
        <v>-110</v>
      </c>
      <c r="AH53" s="8">
        <v>130</v>
      </c>
      <c r="AI53" s="29">
        <v>410</v>
      </c>
      <c r="AJ53" s="29">
        <v>1590</v>
      </c>
      <c r="AK53" s="29">
        <v>3260</v>
      </c>
      <c r="AL53" s="31">
        <v>4130</v>
      </c>
      <c r="AM53" s="17" t="s">
        <v>70</v>
      </c>
      <c r="AN53" s="9">
        <v>3.1482031482031436E-2</v>
      </c>
      <c r="AO53" s="9">
        <v>8.926000575870896E-3</v>
      </c>
      <c r="AP53" s="9">
        <v>7.9908675799087447E-3</v>
      </c>
      <c r="AQ53" s="9">
        <v>1.0475651189127966E-2</v>
      </c>
      <c r="AR53" s="9">
        <v>2.5217147660410166E-3</v>
      </c>
      <c r="AS53" s="9">
        <v>-3.0743432084964217E-3</v>
      </c>
      <c r="AT53" s="9">
        <v>3.6445192038128127E-3</v>
      </c>
      <c r="AU53" s="33">
        <v>1.1452513966480504E-2</v>
      </c>
      <c r="AV53" s="33">
        <v>4.3910521955260906E-2</v>
      </c>
      <c r="AW53" s="270">
        <v>8.6243386243386233E-2</v>
      </c>
      <c r="AX53" s="35">
        <v>0.21948321948321947</v>
      </c>
      <c r="AY53" s="760"/>
      <c r="AZ53" s="511"/>
      <c r="BA53" s="21">
        <v>7371.0000000000009</v>
      </c>
      <c r="BB53" s="87">
        <v>1.0005643005643006</v>
      </c>
      <c r="BC53" s="762"/>
    </row>
    <row r="54" spans="1:55" ht="18.75" customHeight="1">
      <c r="A54" s="156" t="s">
        <v>29</v>
      </c>
      <c r="B54" s="148" t="s">
        <v>19</v>
      </c>
      <c r="C54" s="758" t="s">
        <v>10</v>
      </c>
      <c r="D54" s="15" t="s">
        <v>11</v>
      </c>
      <c r="E54" s="21">
        <v>26080</v>
      </c>
      <c r="F54" s="7">
        <v>26840</v>
      </c>
      <c r="G54" s="7">
        <v>26990</v>
      </c>
      <c r="H54" s="7">
        <v>27180</v>
      </c>
      <c r="I54" s="7">
        <v>27440</v>
      </c>
      <c r="J54" s="7">
        <v>27510</v>
      </c>
      <c r="K54" s="7">
        <v>27440</v>
      </c>
      <c r="L54" s="7">
        <v>27540</v>
      </c>
      <c r="M54" s="22">
        <v>27820</v>
      </c>
      <c r="N54" s="22">
        <v>28980</v>
      </c>
      <c r="O54" s="22">
        <v>31280</v>
      </c>
      <c r="P54" s="18">
        <v>240</v>
      </c>
      <c r="Q54" s="7">
        <v>250</v>
      </c>
      <c r="R54" s="7">
        <v>250</v>
      </c>
      <c r="S54" s="7">
        <v>250</v>
      </c>
      <c r="T54" s="7">
        <v>250</v>
      </c>
      <c r="U54" s="7">
        <v>250</v>
      </c>
      <c r="V54" s="7">
        <v>250</v>
      </c>
      <c r="W54" s="7">
        <v>250</v>
      </c>
      <c r="X54" s="25">
        <v>260</v>
      </c>
      <c r="Y54" s="25">
        <v>270</v>
      </c>
      <c r="Z54" s="262">
        <v>290</v>
      </c>
      <c r="AA54" s="20" t="s">
        <v>70</v>
      </c>
      <c r="AB54" s="8">
        <v>760</v>
      </c>
      <c r="AC54" s="8">
        <v>150</v>
      </c>
      <c r="AD54" s="8">
        <v>190</v>
      </c>
      <c r="AE54" s="8">
        <v>260</v>
      </c>
      <c r="AF54" s="8">
        <v>70</v>
      </c>
      <c r="AG54" s="8">
        <v>-70</v>
      </c>
      <c r="AH54" s="8">
        <v>100</v>
      </c>
      <c r="AI54" s="29">
        <v>280</v>
      </c>
      <c r="AJ54" s="29">
        <v>1160</v>
      </c>
      <c r="AK54" s="29">
        <v>2300</v>
      </c>
      <c r="AL54" s="31">
        <v>2900</v>
      </c>
      <c r="AM54" s="17" t="s">
        <v>70</v>
      </c>
      <c r="AN54" s="9">
        <v>2.914110429447847E-2</v>
      </c>
      <c r="AO54" s="9">
        <v>5.5886736214605381E-3</v>
      </c>
      <c r="AP54" s="9">
        <v>7.0396443127083153E-3</v>
      </c>
      <c r="AQ54" s="9">
        <v>9.5658572479764281E-3</v>
      </c>
      <c r="AR54" s="9">
        <v>2.5510204081633514E-3</v>
      </c>
      <c r="AS54" s="9">
        <v>-2.5445292620864812E-3</v>
      </c>
      <c r="AT54" s="9">
        <v>3.6443148688045657E-3</v>
      </c>
      <c r="AU54" s="33">
        <v>1.0167029774872827E-2</v>
      </c>
      <c r="AV54" s="33">
        <v>4.1696621135873579E-2</v>
      </c>
      <c r="AW54" s="270">
        <v>7.9365079365079305E-2</v>
      </c>
      <c r="AX54" s="35">
        <v>0.19938650306748462</v>
      </c>
      <c r="AY54" s="759">
        <v>0.20711512653374231</v>
      </c>
      <c r="AZ54" s="511"/>
      <c r="BA54" s="21">
        <v>5481.0000000000009</v>
      </c>
      <c r="BB54" s="87">
        <v>0.98922546012269941</v>
      </c>
      <c r="BC54" s="761">
        <v>0.99413196083058053</v>
      </c>
    </row>
    <row r="55" spans="1:55" ht="18.75" customHeight="1">
      <c r="A55" s="156" t="s">
        <v>29</v>
      </c>
      <c r="B55" s="148" t="s">
        <v>19</v>
      </c>
      <c r="C55" s="758"/>
      <c r="D55" s="15" t="s">
        <v>12</v>
      </c>
      <c r="E55" s="21">
        <v>33280</v>
      </c>
      <c r="F55" s="7">
        <v>34320</v>
      </c>
      <c r="G55" s="7">
        <v>34550</v>
      </c>
      <c r="H55" s="7">
        <v>34820</v>
      </c>
      <c r="I55" s="7">
        <v>35180</v>
      </c>
      <c r="J55" s="7">
        <v>35260</v>
      </c>
      <c r="K55" s="7">
        <v>35160</v>
      </c>
      <c r="L55" s="7">
        <v>35290</v>
      </c>
      <c r="M55" s="22">
        <v>35680</v>
      </c>
      <c r="N55" s="22">
        <v>37250</v>
      </c>
      <c r="O55" s="22">
        <v>40430</v>
      </c>
      <c r="P55" s="18">
        <v>310</v>
      </c>
      <c r="Q55" s="7">
        <v>320</v>
      </c>
      <c r="R55" s="7">
        <v>320</v>
      </c>
      <c r="S55" s="7">
        <v>330</v>
      </c>
      <c r="T55" s="7">
        <v>330</v>
      </c>
      <c r="U55" s="7">
        <v>330</v>
      </c>
      <c r="V55" s="7">
        <v>330</v>
      </c>
      <c r="W55" s="7">
        <v>330</v>
      </c>
      <c r="X55" s="25">
        <v>340</v>
      </c>
      <c r="Y55" s="25">
        <v>350</v>
      </c>
      <c r="Z55" s="262">
        <v>380</v>
      </c>
      <c r="AA55" s="20" t="s">
        <v>70</v>
      </c>
      <c r="AB55" s="8">
        <v>1040</v>
      </c>
      <c r="AC55" s="8">
        <v>230</v>
      </c>
      <c r="AD55" s="8">
        <v>270</v>
      </c>
      <c r="AE55" s="8">
        <v>360</v>
      </c>
      <c r="AF55" s="8">
        <v>80</v>
      </c>
      <c r="AG55" s="8">
        <v>-100</v>
      </c>
      <c r="AH55" s="8">
        <v>130</v>
      </c>
      <c r="AI55" s="29">
        <v>390</v>
      </c>
      <c r="AJ55" s="29">
        <v>1570</v>
      </c>
      <c r="AK55" s="29">
        <v>3180</v>
      </c>
      <c r="AL55" s="31">
        <v>3970</v>
      </c>
      <c r="AM55" s="17" t="s">
        <v>70</v>
      </c>
      <c r="AN55" s="9">
        <v>3.125E-2</v>
      </c>
      <c r="AO55" s="9">
        <v>6.7016317016317384E-3</v>
      </c>
      <c r="AP55" s="9">
        <v>7.8147612156296287E-3</v>
      </c>
      <c r="AQ55" s="9">
        <v>1.0338885697874778E-2</v>
      </c>
      <c r="AR55" s="9">
        <v>2.2740193291643784E-3</v>
      </c>
      <c r="AS55" s="9">
        <v>-2.8360748723765816E-3</v>
      </c>
      <c r="AT55" s="9">
        <v>3.6973833902160802E-3</v>
      </c>
      <c r="AU55" s="33">
        <v>1.1051289317087098E-2</v>
      </c>
      <c r="AV55" s="33">
        <v>4.4002242152466398E-2</v>
      </c>
      <c r="AW55" s="270">
        <v>8.5369127516778498E-2</v>
      </c>
      <c r="AX55" s="35">
        <v>0.21484375</v>
      </c>
      <c r="AY55" s="760"/>
      <c r="AZ55" s="511"/>
      <c r="BA55" s="21">
        <v>7182.0000000000009</v>
      </c>
      <c r="BB55" s="87">
        <v>0.99903846153846154</v>
      </c>
      <c r="BC55" s="762"/>
    </row>
    <row r="56" spans="1:55" ht="18.75" customHeight="1">
      <c r="A56" s="156" t="s">
        <v>29</v>
      </c>
      <c r="B56" s="148" t="s">
        <v>20</v>
      </c>
      <c r="C56" s="758" t="s">
        <v>10</v>
      </c>
      <c r="D56" s="15" t="s">
        <v>11</v>
      </c>
      <c r="E56" s="21">
        <v>25170</v>
      </c>
      <c r="F56" s="7">
        <v>25900</v>
      </c>
      <c r="G56" s="7">
        <v>26050</v>
      </c>
      <c r="H56" s="7">
        <v>26240</v>
      </c>
      <c r="I56" s="7">
        <v>26490</v>
      </c>
      <c r="J56" s="7">
        <v>26570</v>
      </c>
      <c r="K56" s="7">
        <v>26490</v>
      </c>
      <c r="L56" s="7">
        <v>26590</v>
      </c>
      <c r="M56" s="22">
        <v>26870</v>
      </c>
      <c r="N56" s="22">
        <v>28000</v>
      </c>
      <c r="O56" s="22">
        <v>30250</v>
      </c>
      <c r="P56" s="18">
        <v>230</v>
      </c>
      <c r="Q56" s="7">
        <v>240</v>
      </c>
      <c r="R56" s="7">
        <v>240</v>
      </c>
      <c r="S56" s="7">
        <v>240</v>
      </c>
      <c r="T56" s="7">
        <v>240</v>
      </c>
      <c r="U56" s="7">
        <v>240</v>
      </c>
      <c r="V56" s="7">
        <v>240</v>
      </c>
      <c r="W56" s="7">
        <v>240</v>
      </c>
      <c r="X56" s="25">
        <v>250</v>
      </c>
      <c r="Y56" s="25">
        <v>260</v>
      </c>
      <c r="Z56" s="262">
        <v>280</v>
      </c>
      <c r="AA56" s="20" t="s">
        <v>70</v>
      </c>
      <c r="AB56" s="8">
        <v>730</v>
      </c>
      <c r="AC56" s="8">
        <v>150</v>
      </c>
      <c r="AD56" s="8">
        <v>190</v>
      </c>
      <c r="AE56" s="8">
        <v>250</v>
      </c>
      <c r="AF56" s="8">
        <v>80</v>
      </c>
      <c r="AG56" s="8">
        <v>-80</v>
      </c>
      <c r="AH56" s="8">
        <v>100</v>
      </c>
      <c r="AI56" s="29">
        <v>280</v>
      </c>
      <c r="AJ56" s="29">
        <v>1130</v>
      </c>
      <c r="AK56" s="29">
        <v>2250</v>
      </c>
      <c r="AL56" s="31">
        <v>2830</v>
      </c>
      <c r="AM56" s="17" t="s">
        <v>70</v>
      </c>
      <c r="AN56" s="9">
        <v>2.9002781088597551E-2</v>
      </c>
      <c r="AO56" s="9">
        <v>5.791505791505891E-3</v>
      </c>
      <c r="AP56" s="9">
        <v>7.293666026871426E-3</v>
      </c>
      <c r="AQ56" s="9">
        <v>9.5274390243902385E-3</v>
      </c>
      <c r="AR56" s="9">
        <v>3.020007550018855E-3</v>
      </c>
      <c r="AS56" s="9">
        <v>-3.0109145652992275E-3</v>
      </c>
      <c r="AT56" s="9">
        <v>3.7750094375235133E-3</v>
      </c>
      <c r="AU56" s="33">
        <v>1.0530274539300555E-2</v>
      </c>
      <c r="AV56" s="33">
        <v>4.20543356903611E-2</v>
      </c>
      <c r="AW56" s="270">
        <v>8.0357142857142794E-2</v>
      </c>
      <c r="AX56" s="35">
        <v>0.20182757250695271</v>
      </c>
      <c r="AY56" s="759">
        <v>0.20950198520312113</v>
      </c>
      <c r="AZ56" s="511"/>
      <c r="BA56" s="21">
        <v>5292</v>
      </c>
      <c r="BB56" s="87">
        <v>0.99157727453317446</v>
      </c>
      <c r="BC56" s="761">
        <v>0.99636015410316436</v>
      </c>
    </row>
    <row r="57" spans="1:55" ht="18.75" customHeight="1">
      <c r="A57" s="156" t="s">
        <v>29</v>
      </c>
      <c r="B57" s="148" t="s">
        <v>20</v>
      </c>
      <c r="C57" s="758"/>
      <c r="D57" s="15" t="s">
        <v>12</v>
      </c>
      <c r="E57" s="21">
        <v>32370</v>
      </c>
      <c r="F57" s="7">
        <v>33380</v>
      </c>
      <c r="G57" s="7">
        <v>33610</v>
      </c>
      <c r="H57" s="7">
        <v>33880</v>
      </c>
      <c r="I57" s="7">
        <v>34230</v>
      </c>
      <c r="J57" s="7">
        <v>34320</v>
      </c>
      <c r="K57" s="7">
        <v>34210</v>
      </c>
      <c r="L57" s="7">
        <v>34340</v>
      </c>
      <c r="M57" s="22">
        <v>34730</v>
      </c>
      <c r="N57" s="22">
        <v>36270</v>
      </c>
      <c r="O57" s="22">
        <v>39400</v>
      </c>
      <c r="P57" s="18">
        <v>300</v>
      </c>
      <c r="Q57" s="7">
        <v>310</v>
      </c>
      <c r="R57" s="7">
        <v>310</v>
      </c>
      <c r="S57" s="7">
        <v>320</v>
      </c>
      <c r="T57" s="7">
        <v>320</v>
      </c>
      <c r="U57" s="7">
        <v>320</v>
      </c>
      <c r="V57" s="7">
        <v>320</v>
      </c>
      <c r="W57" s="7">
        <v>320</v>
      </c>
      <c r="X57" s="25">
        <v>330</v>
      </c>
      <c r="Y57" s="25">
        <v>340</v>
      </c>
      <c r="Z57" s="262">
        <v>370</v>
      </c>
      <c r="AA57" s="20" t="s">
        <v>70</v>
      </c>
      <c r="AB57" s="8">
        <v>1010</v>
      </c>
      <c r="AC57" s="8">
        <v>230</v>
      </c>
      <c r="AD57" s="8">
        <v>270</v>
      </c>
      <c r="AE57" s="8">
        <v>350</v>
      </c>
      <c r="AF57" s="8">
        <v>90</v>
      </c>
      <c r="AG57" s="8">
        <v>-110</v>
      </c>
      <c r="AH57" s="8">
        <v>130</v>
      </c>
      <c r="AI57" s="29">
        <v>390</v>
      </c>
      <c r="AJ57" s="29">
        <v>1540</v>
      </c>
      <c r="AK57" s="29">
        <v>3130</v>
      </c>
      <c r="AL57" s="31">
        <v>3900</v>
      </c>
      <c r="AM57" s="17" t="s">
        <v>70</v>
      </c>
      <c r="AN57" s="9">
        <v>3.1201729996910732E-2</v>
      </c>
      <c r="AO57" s="9">
        <v>6.8903535050928166E-3</v>
      </c>
      <c r="AP57" s="9">
        <v>8.0333234156499955E-3</v>
      </c>
      <c r="AQ57" s="9">
        <v>1.0330578512396604E-2</v>
      </c>
      <c r="AR57" s="9">
        <v>2.6292725679228912E-3</v>
      </c>
      <c r="AS57" s="9">
        <v>-3.2051282051281937E-3</v>
      </c>
      <c r="AT57" s="9">
        <v>3.8000584624378053E-3</v>
      </c>
      <c r="AU57" s="33">
        <v>1.1357018054746648E-2</v>
      </c>
      <c r="AV57" s="33">
        <v>4.434206737690749E-2</v>
      </c>
      <c r="AW57" s="270">
        <v>8.6297215329473431E-2</v>
      </c>
      <c r="AX57" s="35">
        <v>0.21717639789928955</v>
      </c>
      <c r="AY57" s="760"/>
      <c r="AZ57" s="511"/>
      <c r="BA57" s="21">
        <v>6993</v>
      </c>
      <c r="BB57" s="87">
        <v>1.0011430336731542</v>
      </c>
      <c r="BC57" s="762"/>
    </row>
    <row r="58" spans="1:55" ht="18.75" customHeight="1">
      <c r="A58" s="156" t="s">
        <v>29</v>
      </c>
      <c r="B58" s="148" t="s">
        <v>21</v>
      </c>
      <c r="C58" s="758" t="s">
        <v>10</v>
      </c>
      <c r="D58" s="15" t="s">
        <v>11</v>
      </c>
      <c r="E58" s="21">
        <v>25080</v>
      </c>
      <c r="F58" s="7">
        <v>25790</v>
      </c>
      <c r="G58" s="7">
        <v>25940</v>
      </c>
      <c r="H58" s="7">
        <v>26130</v>
      </c>
      <c r="I58" s="7">
        <v>25730</v>
      </c>
      <c r="J58" s="7">
        <v>25800</v>
      </c>
      <c r="K58" s="7">
        <v>25730</v>
      </c>
      <c r="L58" s="7">
        <v>25830</v>
      </c>
      <c r="M58" s="22">
        <v>26100</v>
      </c>
      <c r="N58" s="22">
        <v>27220</v>
      </c>
      <c r="O58" s="22">
        <v>29420</v>
      </c>
      <c r="P58" s="18">
        <v>230</v>
      </c>
      <c r="Q58" s="7">
        <v>240</v>
      </c>
      <c r="R58" s="7">
        <v>240</v>
      </c>
      <c r="S58" s="7">
        <v>240</v>
      </c>
      <c r="T58" s="7">
        <v>240</v>
      </c>
      <c r="U58" s="7">
        <v>240</v>
      </c>
      <c r="V58" s="7">
        <v>240</v>
      </c>
      <c r="W58" s="7">
        <v>240</v>
      </c>
      <c r="X58" s="25">
        <v>240</v>
      </c>
      <c r="Y58" s="25">
        <v>250</v>
      </c>
      <c r="Z58" s="262">
        <v>270</v>
      </c>
      <c r="AA58" s="20" t="s">
        <v>70</v>
      </c>
      <c r="AB58" s="8">
        <v>710</v>
      </c>
      <c r="AC58" s="8">
        <v>150</v>
      </c>
      <c r="AD58" s="8">
        <v>190</v>
      </c>
      <c r="AE58" s="8">
        <v>-400</v>
      </c>
      <c r="AF58" s="8">
        <v>70</v>
      </c>
      <c r="AG58" s="8">
        <v>-70</v>
      </c>
      <c r="AH58" s="8">
        <v>100</v>
      </c>
      <c r="AI58" s="29">
        <v>270</v>
      </c>
      <c r="AJ58" s="29">
        <v>1120</v>
      </c>
      <c r="AK58" s="29">
        <v>2200</v>
      </c>
      <c r="AL58" s="31">
        <v>2140</v>
      </c>
      <c r="AM58" s="17" t="s">
        <v>70</v>
      </c>
      <c r="AN58" s="9">
        <v>2.8309409888357173E-2</v>
      </c>
      <c r="AO58" s="9">
        <v>5.8162078324932587E-3</v>
      </c>
      <c r="AP58" s="9">
        <v>7.3245952197378283E-3</v>
      </c>
      <c r="AQ58" s="9">
        <v>-1.5308075009567546E-2</v>
      </c>
      <c r="AR58" s="9">
        <v>2.7205596579866764E-3</v>
      </c>
      <c r="AS58" s="9">
        <v>-2.713178294573626E-3</v>
      </c>
      <c r="AT58" s="9">
        <v>3.8865137971240138E-3</v>
      </c>
      <c r="AU58" s="33">
        <v>1.0452961672473782E-2</v>
      </c>
      <c r="AV58" s="33">
        <v>4.2911877394635978E-2</v>
      </c>
      <c r="AW58" s="270">
        <v>8.0822924320352652E-2</v>
      </c>
      <c r="AX58" s="35">
        <v>0.17304625199362045</v>
      </c>
      <c r="AY58" s="759">
        <v>0.18395187444786354</v>
      </c>
      <c r="AZ58" s="511"/>
      <c r="BA58" s="21">
        <v>5103</v>
      </c>
      <c r="BB58" s="87">
        <v>0.96957735247208932</v>
      </c>
      <c r="BC58" s="761">
        <v>0.97682709011460722</v>
      </c>
    </row>
    <row r="59" spans="1:55" ht="18.75" customHeight="1">
      <c r="A59" s="156" t="s">
        <v>29</v>
      </c>
      <c r="B59" s="148" t="s">
        <v>21</v>
      </c>
      <c r="C59" s="758"/>
      <c r="D59" s="15" t="s">
        <v>12</v>
      </c>
      <c r="E59" s="21">
        <v>32280</v>
      </c>
      <c r="F59" s="7">
        <v>33270</v>
      </c>
      <c r="G59" s="7">
        <v>33500</v>
      </c>
      <c r="H59" s="7">
        <v>33770</v>
      </c>
      <c r="I59" s="7">
        <v>33470</v>
      </c>
      <c r="J59" s="7">
        <v>33550</v>
      </c>
      <c r="K59" s="7">
        <v>33450</v>
      </c>
      <c r="L59" s="7">
        <v>33580</v>
      </c>
      <c r="M59" s="22">
        <v>33960</v>
      </c>
      <c r="N59" s="22">
        <v>35490</v>
      </c>
      <c r="O59" s="22">
        <v>38570</v>
      </c>
      <c r="P59" s="18">
        <v>300</v>
      </c>
      <c r="Q59" s="7">
        <v>310</v>
      </c>
      <c r="R59" s="7">
        <v>310</v>
      </c>
      <c r="S59" s="7">
        <v>320</v>
      </c>
      <c r="T59" s="7">
        <v>310</v>
      </c>
      <c r="U59" s="7">
        <v>310</v>
      </c>
      <c r="V59" s="7">
        <v>310</v>
      </c>
      <c r="W59" s="7">
        <v>310</v>
      </c>
      <c r="X59" s="25">
        <v>320</v>
      </c>
      <c r="Y59" s="25">
        <v>330</v>
      </c>
      <c r="Z59" s="262">
        <v>360</v>
      </c>
      <c r="AA59" s="20" t="s">
        <v>70</v>
      </c>
      <c r="AB59" s="8">
        <v>990</v>
      </c>
      <c r="AC59" s="8">
        <v>230</v>
      </c>
      <c r="AD59" s="8">
        <v>270</v>
      </c>
      <c r="AE59" s="8">
        <v>-300</v>
      </c>
      <c r="AF59" s="8">
        <v>80</v>
      </c>
      <c r="AG59" s="8">
        <v>-100</v>
      </c>
      <c r="AH59" s="8">
        <v>130</v>
      </c>
      <c r="AI59" s="29">
        <v>380</v>
      </c>
      <c r="AJ59" s="29">
        <v>1530</v>
      </c>
      <c r="AK59" s="29">
        <v>3080</v>
      </c>
      <c r="AL59" s="31">
        <v>3210</v>
      </c>
      <c r="AM59" s="17" t="s">
        <v>70</v>
      </c>
      <c r="AN59" s="9">
        <v>3.066914498141271E-2</v>
      </c>
      <c r="AO59" s="9">
        <v>6.9131349564170996E-3</v>
      </c>
      <c r="AP59" s="9">
        <v>8.0597014925372079E-3</v>
      </c>
      <c r="AQ59" s="9">
        <v>-8.8836245188036456E-3</v>
      </c>
      <c r="AR59" s="9">
        <v>2.3902001792650562E-3</v>
      </c>
      <c r="AS59" s="9">
        <v>-2.9806259314456574E-3</v>
      </c>
      <c r="AT59" s="9">
        <v>3.8863976083707286E-3</v>
      </c>
      <c r="AU59" s="33">
        <v>1.1316259678380014E-2</v>
      </c>
      <c r="AV59" s="33">
        <v>4.5053003533569003E-2</v>
      </c>
      <c r="AW59" s="270">
        <v>8.6785009861932938E-2</v>
      </c>
      <c r="AX59" s="35">
        <v>0.19485749690210663</v>
      </c>
      <c r="AY59" s="760"/>
      <c r="AZ59" s="511"/>
      <c r="BA59" s="21">
        <v>6804.0000000000009</v>
      </c>
      <c r="BB59" s="87">
        <v>0.98407682775712513</v>
      </c>
      <c r="BC59" s="762"/>
    </row>
    <row r="60" spans="1:55" ht="18.75" customHeight="1">
      <c r="A60" s="156" t="s">
        <v>29</v>
      </c>
      <c r="B60" s="148" t="s">
        <v>22</v>
      </c>
      <c r="C60" s="758" t="s">
        <v>10</v>
      </c>
      <c r="D60" s="15" t="s">
        <v>11</v>
      </c>
      <c r="E60" s="21">
        <v>24450</v>
      </c>
      <c r="F60" s="7">
        <v>25140</v>
      </c>
      <c r="G60" s="7">
        <v>25300</v>
      </c>
      <c r="H60" s="7">
        <v>25480</v>
      </c>
      <c r="I60" s="7">
        <v>25140</v>
      </c>
      <c r="J60" s="7">
        <v>25220</v>
      </c>
      <c r="K60" s="7">
        <v>25150</v>
      </c>
      <c r="L60" s="7">
        <v>25240</v>
      </c>
      <c r="M60" s="22">
        <v>25510</v>
      </c>
      <c r="N60" s="22">
        <v>26620</v>
      </c>
      <c r="O60" s="22">
        <v>28780</v>
      </c>
      <c r="P60" s="18">
        <v>220</v>
      </c>
      <c r="Q60" s="7">
        <v>230</v>
      </c>
      <c r="R60" s="7">
        <v>230</v>
      </c>
      <c r="S60" s="7">
        <v>230</v>
      </c>
      <c r="T60" s="7">
        <v>230</v>
      </c>
      <c r="U60" s="7">
        <v>230</v>
      </c>
      <c r="V60" s="7">
        <v>230</v>
      </c>
      <c r="W60" s="7">
        <v>230</v>
      </c>
      <c r="X60" s="25">
        <v>230</v>
      </c>
      <c r="Y60" s="25">
        <v>240</v>
      </c>
      <c r="Z60" s="262">
        <v>260</v>
      </c>
      <c r="AA60" s="20" t="s">
        <v>70</v>
      </c>
      <c r="AB60" s="8">
        <v>690</v>
      </c>
      <c r="AC60" s="8">
        <v>160</v>
      </c>
      <c r="AD60" s="8">
        <v>180</v>
      </c>
      <c r="AE60" s="8">
        <v>-340</v>
      </c>
      <c r="AF60" s="8">
        <v>80</v>
      </c>
      <c r="AG60" s="8">
        <v>-70</v>
      </c>
      <c r="AH60" s="8">
        <v>90</v>
      </c>
      <c r="AI60" s="29">
        <v>270</v>
      </c>
      <c r="AJ60" s="29">
        <v>1110</v>
      </c>
      <c r="AK60" s="29">
        <v>2160</v>
      </c>
      <c r="AL60" s="31">
        <v>2170</v>
      </c>
      <c r="AM60" s="17" t="s">
        <v>70</v>
      </c>
      <c r="AN60" s="9">
        <v>2.8220858895705581E-2</v>
      </c>
      <c r="AO60" s="9">
        <v>6.364359586316537E-3</v>
      </c>
      <c r="AP60" s="9">
        <v>7.1146245059288127E-3</v>
      </c>
      <c r="AQ60" s="9">
        <v>-1.3343799058084804E-2</v>
      </c>
      <c r="AR60" s="9">
        <v>3.1821797931583795E-3</v>
      </c>
      <c r="AS60" s="9">
        <v>-2.7755749405233843E-3</v>
      </c>
      <c r="AT60" s="9">
        <v>3.5785288270377968E-3</v>
      </c>
      <c r="AU60" s="33">
        <v>1.0697305863708317E-2</v>
      </c>
      <c r="AV60" s="33">
        <v>4.3512348098784681E-2</v>
      </c>
      <c r="AW60" s="270">
        <v>8.1141998497370471E-2</v>
      </c>
      <c r="AX60" s="35">
        <v>0.17709611451942742</v>
      </c>
      <c r="AY60" s="759">
        <v>0.18775816784423183</v>
      </c>
      <c r="AZ60" s="511"/>
      <c r="BA60" s="21">
        <v>4914.0000000000009</v>
      </c>
      <c r="BB60" s="87">
        <v>0.9761145194274029</v>
      </c>
      <c r="BC60" s="761">
        <v>0.97977921863945183</v>
      </c>
    </row>
    <row r="61" spans="1:55" ht="18.75" customHeight="1">
      <c r="A61" s="156" t="s">
        <v>29</v>
      </c>
      <c r="B61" s="148" t="s">
        <v>22</v>
      </c>
      <c r="C61" s="758"/>
      <c r="D61" s="15" t="s">
        <v>12</v>
      </c>
      <c r="E61" s="21">
        <v>31650</v>
      </c>
      <c r="F61" s="7">
        <v>32620</v>
      </c>
      <c r="G61" s="7">
        <v>32860</v>
      </c>
      <c r="H61" s="7">
        <v>33120</v>
      </c>
      <c r="I61" s="7">
        <v>32880</v>
      </c>
      <c r="J61" s="7">
        <v>32970</v>
      </c>
      <c r="K61" s="7">
        <v>32870</v>
      </c>
      <c r="L61" s="7">
        <v>32990</v>
      </c>
      <c r="M61" s="22">
        <v>33370</v>
      </c>
      <c r="N61" s="22">
        <v>34890</v>
      </c>
      <c r="O61" s="22">
        <v>37930</v>
      </c>
      <c r="P61" s="18">
        <v>290</v>
      </c>
      <c r="Q61" s="7">
        <v>300</v>
      </c>
      <c r="R61" s="7">
        <v>310</v>
      </c>
      <c r="S61" s="7">
        <v>310</v>
      </c>
      <c r="T61" s="7">
        <v>310</v>
      </c>
      <c r="U61" s="7">
        <v>310</v>
      </c>
      <c r="V61" s="7">
        <v>310</v>
      </c>
      <c r="W61" s="7">
        <v>310</v>
      </c>
      <c r="X61" s="25">
        <v>310</v>
      </c>
      <c r="Y61" s="25">
        <v>330</v>
      </c>
      <c r="Z61" s="262">
        <v>360</v>
      </c>
      <c r="AA61" s="20" t="s">
        <v>70</v>
      </c>
      <c r="AB61" s="8">
        <v>970</v>
      </c>
      <c r="AC61" s="8">
        <v>240</v>
      </c>
      <c r="AD61" s="8">
        <v>260</v>
      </c>
      <c r="AE61" s="8">
        <v>-240</v>
      </c>
      <c r="AF61" s="8">
        <v>90</v>
      </c>
      <c r="AG61" s="8">
        <v>-100</v>
      </c>
      <c r="AH61" s="8">
        <v>120</v>
      </c>
      <c r="AI61" s="29">
        <v>380</v>
      </c>
      <c r="AJ61" s="29">
        <v>1520</v>
      </c>
      <c r="AK61" s="29">
        <v>3040</v>
      </c>
      <c r="AL61" s="31">
        <v>3240</v>
      </c>
      <c r="AM61" s="17" t="s">
        <v>70</v>
      </c>
      <c r="AN61" s="9">
        <v>3.064770932069516E-2</v>
      </c>
      <c r="AO61" s="9">
        <v>7.3574494175352445E-3</v>
      </c>
      <c r="AP61" s="9">
        <v>7.9123554473523594E-3</v>
      </c>
      <c r="AQ61" s="9">
        <v>-7.2463768115942351E-3</v>
      </c>
      <c r="AR61" s="9">
        <v>2.7372262773721623E-3</v>
      </c>
      <c r="AS61" s="9">
        <v>-3.033060357901074E-3</v>
      </c>
      <c r="AT61" s="9">
        <v>3.6507453605110207E-3</v>
      </c>
      <c r="AU61" s="33">
        <v>1.1518642012731117E-2</v>
      </c>
      <c r="AV61" s="33">
        <v>4.5549895115372996E-2</v>
      </c>
      <c r="AW61" s="270">
        <v>8.7130983089710456E-2</v>
      </c>
      <c r="AX61" s="35">
        <v>0.19842022116903624</v>
      </c>
      <c r="AY61" s="760"/>
      <c r="AZ61" s="511"/>
      <c r="BA61" s="21">
        <v>6804.0000000000009</v>
      </c>
      <c r="BB61" s="87">
        <v>0.98344391785150076</v>
      </c>
      <c r="BC61" s="762"/>
    </row>
    <row r="62" spans="1:55" ht="18.75" customHeight="1">
      <c r="A62" s="156" t="s">
        <v>29</v>
      </c>
      <c r="B62" s="148" t="s">
        <v>23</v>
      </c>
      <c r="C62" s="758" t="s">
        <v>10</v>
      </c>
      <c r="D62" s="15" t="s">
        <v>11</v>
      </c>
      <c r="E62" s="21">
        <v>23490</v>
      </c>
      <c r="F62" s="7">
        <v>24160</v>
      </c>
      <c r="G62" s="7">
        <v>24310</v>
      </c>
      <c r="H62" s="7">
        <v>24490</v>
      </c>
      <c r="I62" s="7">
        <v>24240</v>
      </c>
      <c r="J62" s="7">
        <v>24320</v>
      </c>
      <c r="K62" s="7">
        <v>24250</v>
      </c>
      <c r="L62" s="7">
        <v>24340</v>
      </c>
      <c r="M62" s="22">
        <v>24600</v>
      </c>
      <c r="N62" s="22">
        <v>25690</v>
      </c>
      <c r="O62" s="22">
        <v>27800</v>
      </c>
      <c r="P62" s="18">
        <v>210</v>
      </c>
      <c r="Q62" s="7">
        <v>220</v>
      </c>
      <c r="R62" s="7">
        <v>220</v>
      </c>
      <c r="S62" s="7">
        <v>220</v>
      </c>
      <c r="T62" s="7">
        <v>220</v>
      </c>
      <c r="U62" s="7">
        <v>220</v>
      </c>
      <c r="V62" s="7">
        <v>220</v>
      </c>
      <c r="W62" s="7">
        <v>220</v>
      </c>
      <c r="X62" s="25">
        <v>220</v>
      </c>
      <c r="Y62" s="25">
        <v>230</v>
      </c>
      <c r="Z62" s="262">
        <v>250</v>
      </c>
      <c r="AA62" s="20" t="s">
        <v>70</v>
      </c>
      <c r="AB62" s="8">
        <v>670</v>
      </c>
      <c r="AC62" s="8">
        <v>150</v>
      </c>
      <c r="AD62" s="8">
        <v>180</v>
      </c>
      <c r="AE62" s="8">
        <v>-250</v>
      </c>
      <c r="AF62" s="8">
        <v>80</v>
      </c>
      <c r="AG62" s="8">
        <v>-70</v>
      </c>
      <c r="AH62" s="8">
        <v>90</v>
      </c>
      <c r="AI62" s="29">
        <v>260</v>
      </c>
      <c r="AJ62" s="29">
        <v>1090</v>
      </c>
      <c r="AK62" s="29">
        <v>2110</v>
      </c>
      <c r="AL62" s="31">
        <v>2200</v>
      </c>
      <c r="AM62" s="17" t="s">
        <v>70</v>
      </c>
      <c r="AN62" s="9">
        <v>2.8522775649212351E-2</v>
      </c>
      <c r="AO62" s="9">
        <v>6.2086092715232244E-3</v>
      </c>
      <c r="AP62" s="9">
        <v>7.4043603455367091E-3</v>
      </c>
      <c r="AQ62" s="9">
        <v>-1.0208248264597763E-2</v>
      </c>
      <c r="AR62" s="9">
        <v>3.3003300330032292E-3</v>
      </c>
      <c r="AS62" s="9">
        <v>-2.8782894736841813E-3</v>
      </c>
      <c r="AT62" s="9">
        <v>3.711340206185465E-3</v>
      </c>
      <c r="AU62" s="33">
        <v>1.0682004930156141E-2</v>
      </c>
      <c r="AV62" s="33">
        <v>4.4308943089430786E-2</v>
      </c>
      <c r="AW62" s="270">
        <v>8.2133125729855871E-2</v>
      </c>
      <c r="AX62" s="35">
        <v>0.18348233290762028</v>
      </c>
      <c r="AY62" s="759">
        <v>0.1937287845704605</v>
      </c>
      <c r="AZ62" s="511"/>
      <c r="BA62" s="21">
        <v>4725.0000000000009</v>
      </c>
      <c r="BB62" s="87">
        <v>0.98233290762026393</v>
      </c>
      <c r="BC62" s="761">
        <v>0.98538281092971491</v>
      </c>
    </row>
    <row r="63" spans="1:55" ht="18.75" customHeight="1">
      <c r="A63" s="156" t="s">
        <v>29</v>
      </c>
      <c r="B63" s="148" t="s">
        <v>23</v>
      </c>
      <c r="C63" s="758"/>
      <c r="D63" s="15" t="s">
        <v>12</v>
      </c>
      <c r="E63" s="21">
        <v>30690</v>
      </c>
      <c r="F63" s="7">
        <v>31640</v>
      </c>
      <c r="G63" s="7">
        <v>31870</v>
      </c>
      <c r="H63" s="7">
        <v>32130</v>
      </c>
      <c r="I63" s="7">
        <v>31980</v>
      </c>
      <c r="J63" s="7">
        <v>32070</v>
      </c>
      <c r="K63" s="7">
        <v>31970</v>
      </c>
      <c r="L63" s="7">
        <v>32090</v>
      </c>
      <c r="M63" s="22">
        <v>32460</v>
      </c>
      <c r="N63" s="22">
        <v>33960</v>
      </c>
      <c r="O63" s="22">
        <v>36950</v>
      </c>
      <c r="P63" s="18">
        <v>290</v>
      </c>
      <c r="Q63" s="7">
        <v>290</v>
      </c>
      <c r="R63" s="7">
        <v>300</v>
      </c>
      <c r="S63" s="7">
        <v>300</v>
      </c>
      <c r="T63" s="7">
        <v>300</v>
      </c>
      <c r="U63" s="7">
        <v>300</v>
      </c>
      <c r="V63" s="7">
        <v>300</v>
      </c>
      <c r="W63" s="7">
        <v>300</v>
      </c>
      <c r="X63" s="25">
        <v>300</v>
      </c>
      <c r="Y63" s="25">
        <v>320</v>
      </c>
      <c r="Z63" s="262">
        <v>350</v>
      </c>
      <c r="AA63" s="20" t="s">
        <v>70</v>
      </c>
      <c r="AB63" s="8">
        <v>950</v>
      </c>
      <c r="AC63" s="8">
        <v>230</v>
      </c>
      <c r="AD63" s="8">
        <v>260</v>
      </c>
      <c r="AE63" s="8">
        <v>-150</v>
      </c>
      <c r="AF63" s="8">
        <v>90</v>
      </c>
      <c r="AG63" s="8">
        <v>-100</v>
      </c>
      <c r="AH63" s="8">
        <v>120</v>
      </c>
      <c r="AI63" s="29">
        <v>370</v>
      </c>
      <c r="AJ63" s="29">
        <v>1500</v>
      </c>
      <c r="AK63" s="29">
        <v>2990</v>
      </c>
      <c r="AL63" s="31">
        <v>3270</v>
      </c>
      <c r="AM63" s="17" t="s">
        <v>70</v>
      </c>
      <c r="AN63" s="9">
        <v>3.0954708374063111E-2</v>
      </c>
      <c r="AO63" s="9">
        <v>7.2692793931732336E-3</v>
      </c>
      <c r="AP63" s="9">
        <v>8.1581424537182645E-3</v>
      </c>
      <c r="AQ63" s="9">
        <v>-4.6685340802987696E-3</v>
      </c>
      <c r="AR63" s="9">
        <v>2.8142589118198558E-3</v>
      </c>
      <c r="AS63" s="9">
        <v>-3.1181789834736628E-3</v>
      </c>
      <c r="AT63" s="9">
        <v>3.7535189239912281E-3</v>
      </c>
      <c r="AU63" s="33">
        <v>1.1530071673418574E-2</v>
      </c>
      <c r="AV63" s="33">
        <v>4.621072088724576E-2</v>
      </c>
      <c r="AW63" s="270">
        <v>8.8044758539458146E-2</v>
      </c>
      <c r="AX63" s="35">
        <v>0.20397523623330072</v>
      </c>
      <c r="AY63" s="760"/>
      <c r="AZ63" s="511"/>
      <c r="BA63" s="21">
        <v>6615</v>
      </c>
      <c r="BB63" s="87">
        <v>0.9884327142391659</v>
      </c>
      <c r="BC63" s="762"/>
    </row>
    <row r="64" spans="1:55" ht="18.75" customHeight="1">
      <c r="A64" s="156" t="s">
        <v>29</v>
      </c>
      <c r="B64" s="148" t="s">
        <v>24</v>
      </c>
      <c r="C64" s="758" t="s">
        <v>10</v>
      </c>
      <c r="D64" s="15" t="s">
        <v>11</v>
      </c>
      <c r="E64" s="21">
        <v>22780</v>
      </c>
      <c r="F64" s="7">
        <v>23440</v>
      </c>
      <c r="G64" s="7">
        <v>23590</v>
      </c>
      <c r="H64" s="7">
        <v>23770</v>
      </c>
      <c r="I64" s="7">
        <v>23590</v>
      </c>
      <c r="J64" s="7">
        <v>23660</v>
      </c>
      <c r="K64" s="7">
        <v>23590</v>
      </c>
      <c r="L64" s="7">
        <v>23680</v>
      </c>
      <c r="M64" s="22">
        <v>23940</v>
      </c>
      <c r="N64" s="22">
        <v>25010</v>
      </c>
      <c r="O64" s="22">
        <v>27080</v>
      </c>
      <c r="P64" s="18">
        <v>210</v>
      </c>
      <c r="Q64" s="7">
        <v>210</v>
      </c>
      <c r="R64" s="7">
        <v>210</v>
      </c>
      <c r="S64" s="7">
        <v>220</v>
      </c>
      <c r="T64" s="7">
        <v>210</v>
      </c>
      <c r="U64" s="7">
        <v>210</v>
      </c>
      <c r="V64" s="7">
        <v>210</v>
      </c>
      <c r="W64" s="7">
        <v>220</v>
      </c>
      <c r="X64" s="25">
        <v>220</v>
      </c>
      <c r="Y64" s="25">
        <v>230</v>
      </c>
      <c r="Z64" s="262">
        <v>250</v>
      </c>
      <c r="AA64" s="20" t="s">
        <v>70</v>
      </c>
      <c r="AB64" s="8">
        <v>660</v>
      </c>
      <c r="AC64" s="8">
        <v>150</v>
      </c>
      <c r="AD64" s="8">
        <v>180</v>
      </c>
      <c r="AE64" s="8">
        <v>-180</v>
      </c>
      <c r="AF64" s="8">
        <v>70</v>
      </c>
      <c r="AG64" s="8">
        <v>-70</v>
      </c>
      <c r="AH64" s="8">
        <v>90</v>
      </c>
      <c r="AI64" s="29">
        <v>260</v>
      </c>
      <c r="AJ64" s="29">
        <v>1070</v>
      </c>
      <c r="AK64" s="29">
        <v>2070</v>
      </c>
      <c r="AL64" s="31">
        <v>2230</v>
      </c>
      <c r="AM64" s="17" t="s">
        <v>70</v>
      </c>
      <c r="AN64" s="9">
        <v>2.8972783143107916E-2</v>
      </c>
      <c r="AO64" s="9">
        <v>6.3993174061434122E-3</v>
      </c>
      <c r="AP64" s="9">
        <v>7.630351844001737E-3</v>
      </c>
      <c r="AQ64" s="9">
        <v>-7.5725704669751259E-3</v>
      </c>
      <c r="AR64" s="9">
        <v>2.9673590504450953E-3</v>
      </c>
      <c r="AS64" s="9">
        <v>-2.9585798816568198E-3</v>
      </c>
      <c r="AT64" s="9">
        <v>3.8151759220008685E-3</v>
      </c>
      <c r="AU64" s="33">
        <v>1.0979729729729826E-2</v>
      </c>
      <c r="AV64" s="33">
        <v>4.4695071010860454E-2</v>
      </c>
      <c r="AW64" s="270">
        <v>8.276689324270281E-2</v>
      </c>
      <c r="AX64" s="35">
        <v>0.18876207199297634</v>
      </c>
      <c r="AY64" s="759">
        <v>0.19861719343478035</v>
      </c>
      <c r="AZ64" s="511"/>
      <c r="BA64" s="21">
        <v>4725.0000000000009</v>
      </c>
      <c r="BB64" s="87">
        <v>0.98134328358208955</v>
      </c>
      <c r="BC64" s="761">
        <v>0.98773635159758255</v>
      </c>
    </row>
    <row r="65" spans="1:55" ht="18.75" customHeight="1">
      <c r="A65" s="156" t="s">
        <v>29</v>
      </c>
      <c r="B65" s="148" t="s">
        <v>24</v>
      </c>
      <c r="C65" s="758"/>
      <c r="D65" s="15" t="s">
        <v>12</v>
      </c>
      <c r="E65" s="21">
        <v>29980</v>
      </c>
      <c r="F65" s="7">
        <v>30920</v>
      </c>
      <c r="G65" s="7">
        <v>31150</v>
      </c>
      <c r="H65" s="7">
        <v>31410</v>
      </c>
      <c r="I65" s="7">
        <v>31330</v>
      </c>
      <c r="J65" s="7">
        <v>31410</v>
      </c>
      <c r="K65" s="7">
        <v>31310</v>
      </c>
      <c r="L65" s="7">
        <v>31430</v>
      </c>
      <c r="M65" s="22">
        <v>31800</v>
      </c>
      <c r="N65" s="22">
        <v>33280</v>
      </c>
      <c r="O65" s="22">
        <v>36230</v>
      </c>
      <c r="P65" s="18">
        <v>280</v>
      </c>
      <c r="Q65" s="7">
        <v>290</v>
      </c>
      <c r="R65" s="7">
        <v>290</v>
      </c>
      <c r="S65" s="7">
        <v>290</v>
      </c>
      <c r="T65" s="7">
        <v>290</v>
      </c>
      <c r="U65" s="7">
        <v>290</v>
      </c>
      <c r="V65" s="7">
        <v>290</v>
      </c>
      <c r="W65" s="7">
        <v>290</v>
      </c>
      <c r="X65" s="25">
        <v>300</v>
      </c>
      <c r="Y65" s="25">
        <v>310</v>
      </c>
      <c r="Z65" s="262">
        <v>340</v>
      </c>
      <c r="AA65" s="20" t="s">
        <v>70</v>
      </c>
      <c r="AB65" s="8">
        <v>940</v>
      </c>
      <c r="AC65" s="8">
        <v>230</v>
      </c>
      <c r="AD65" s="8">
        <v>260</v>
      </c>
      <c r="AE65" s="8">
        <v>-80</v>
      </c>
      <c r="AF65" s="8">
        <v>80</v>
      </c>
      <c r="AG65" s="8">
        <v>-100</v>
      </c>
      <c r="AH65" s="8">
        <v>120</v>
      </c>
      <c r="AI65" s="29">
        <v>370</v>
      </c>
      <c r="AJ65" s="29">
        <v>1480</v>
      </c>
      <c r="AK65" s="29">
        <v>2950</v>
      </c>
      <c r="AL65" s="31">
        <v>3300</v>
      </c>
      <c r="AM65" s="17" t="s">
        <v>70</v>
      </c>
      <c r="AN65" s="9">
        <v>3.1354236157438375E-2</v>
      </c>
      <c r="AO65" s="9">
        <v>7.4385510996120008E-3</v>
      </c>
      <c r="AP65" s="9">
        <v>8.3467094703049138E-3</v>
      </c>
      <c r="AQ65" s="9">
        <v>-2.5469595670168932E-3</v>
      </c>
      <c r="AR65" s="9">
        <v>2.5534631343759884E-3</v>
      </c>
      <c r="AS65" s="9">
        <v>-3.183699458771061E-3</v>
      </c>
      <c r="AT65" s="9">
        <v>3.8326413286489114E-3</v>
      </c>
      <c r="AU65" s="33">
        <v>1.1772192173083118E-2</v>
      </c>
      <c r="AV65" s="33">
        <v>4.6540880503144644E-2</v>
      </c>
      <c r="AW65" s="270">
        <v>8.8641826923076872E-2</v>
      </c>
      <c r="AX65" s="35">
        <v>0.20847231487658435</v>
      </c>
      <c r="AY65" s="760"/>
      <c r="AZ65" s="511"/>
      <c r="BA65" s="21">
        <v>6426.0000000000009</v>
      </c>
      <c r="BB65" s="87">
        <v>0.99412941961307544</v>
      </c>
      <c r="BC65" s="762"/>
    </row>
    <row r="66" spans="1:55" ht="18.75" customHeight="1">
      <c r="A66" s="156" t="s">
        <v>29</v>
      </c>
      <c r="B66" s="148" t="s">
        <v>25</v>
      </c>
      <c r="C66" s="758" t="s">
        <v>10</v>
      </c>
      <c r="D66" s="15" t="s">
        <v>11</v>
      </c>
      <c r="E66" s="21">
        <v>22270</v>
      </c>
      <c r="F66" s="7">
        <v>22910</v>
      </c>
      <c r="G66" s="7">
        <v>23070</v>
      </c>
      <c r="H66" s="7">
        <v>23240</v>
      </c>
      <c r="I66" s="7">
        <v>23110</v>
      </c>
      <c r="J66" s="7">
        <v>23180</v>
      </c>
      <c r="K66" s="7">
        <v>23110</v>
      </c>
      <c r="L66" s="7">
        <v>23200</v>
      </c>
      <c r="M66" s="22">
        <v>23450</v>
      </c>
      <c r="N66" s="22">
        <v>24520</v>
      </c>
      <c r="O66" s="22">
        <v>26560</v>
      </c>
      <c r="P66" s="18">
        <v>200</v>
      </c>
      <c r="Q66" s="7">
        <v>210</v>
      </c>
      <c r="R66" s="7">
        <v>210</v>
      </c>
      <c r="S66" s="7">
        <v>210</v>
      </c>
      <c r="T66" s="7">
        <v>210</v>
      </c>
      <c r="U66" s="7">
        <v>210</v>
      </c>
      <c r="V66" s="7">
        <v>210</v>
      </c>
      <c r="W66" s="7">
        <v>210</v>
      </c>
      <c r="X66" s="25">
        <v>210</v>
      </c>
      <c r="Y66" s="25">
        <v>220</v>
      </c>
      <c r="Z66" s="262">
        <v>240</v>
      </c>
      <c r="AA66" s="20" t="s">
        <v>70</v>
      </c>
      <c r="AB66" s="8">
        <v>640</v>
      </c>
      <c r="AC66" s="8">
        <v>160</v>
      </c>
      <c r="AD66" s="8">
        <v>170</v>
      </c>
      <c r="AE66" s="8">
        <v>-130</v>
      </c>
      <c r="AF66" s="8">
        <v>70</v>
      </c>
      <c r="AG66" s="8">
        <v>-70</v>
      </c>
      <c r="AH66" s="8">
        <v>90</v>
      </c>
      <c r="AI66" s="29">
        <v>250</v>
      </c>
      <c r="AJ66" s="29">
        <v>1070</v>
      </c>
      <c r="AK66" s="29">
        <v>2040</v>
      </c>
      <c r="AL66" s="31">
        <v>2250</v>
      </c>
      <c r="AM66" s="17" t="s">
        <v>70</v>
      </c>
      <c r="AN66" s="9">
        <v>2.8738212842388755E-2</v>
      </c>
      <c r="AO66" s="9">
        <v>6.9838498472283295E-3</v>
      </c>
      <c r="AP66" s="9">
        <v>7.3688773298656862E-3</v>
      </c>
      <c r="AQ66" s="9">
        <v>-5.5938037865749246E-3</v>
      </c>
      <c r="AR66" s="9">
        <v>3.0289917784509512E-3</v>
      </c>
      <c r="AS66" s="9">
        <v>-3.0198446937014234E-3</v>
      </c>
      <c r="AT66" s="9">
        <v>3.8944180008653184E-3</v>
      </c>
      <c r="AU66" s="33">
        <v>1.0775862068965525E-2</v>
      </c>
      <c r="AV66" s="33">
        <v>4.5628997867803944E-2</v>
      </c>
      <c r="AW66" s="270">
        <v>8.3197389885807604E-2</v>
      </c>
      <c r="AX66" s="35">
        <v>0.19263583295913778</v>
      </c>
      <c r="AY66" s="759">
        <v>0.2021882931337935</v>
      </c>
      <c r="AZ66" s="511"/>
      <c r="BA66" s="21">
        <v>4536.0000000000009</v>
      </c>
      <c r="BB66" s="87">
        <v>0.98895374943870673</v>
      </c>
      <c r="BC66" s="761">
        <v>0.99452777393889868</v>
      </c>
    </row>
    <row r="67" spans="1:55" ht="18.75" customHeight="1">
      <c r="A67" s="156" t="s">
        <v>29</v>
      </c>
      <c r="B67" s="148" t="s">
        <v>25</v>
      </c>
      <c r="C67" s="758"/>
      <c r="D67" s="15" t="s">
        <v>12</v>
      </c>
      <c r="E67" s="21">
        <v>29470</v>
      </c>
      <c r="F67" s="7">
        <v>30390</v>
      </c>
      <c r="G67" s="7">
        <v>30630</v>
      </c>
      <c r="H67" s="7">
        <v>30880</v>
      </c>
      <c r="I67" s="7">
        <v>30850</v>
      </c>
      <c r="J67" s="7">
        <v>30930</v>
      </c>
      <c r="K67" s="7">
        <v>30830</v>
      </c>
      <c r="L67" s="7">
        <v>30950</v>
      </c>
      <c r="M67" s="22">
        <v>31310</v>
      </c>
      <c r="N67" s="22">
        <v>32790</v>
      </c>
      <c r="O67" s="22">
        <v>35710</v>
      </c>
      <c r="P67" s="18">
        <v>270</v>
      </c>
      <c r="Q67" s="7">
        <v>280</v>
      </c>
      <c r="R67" s="7">
        <v>280</v>
      </c>
      <c r="S67" s="7">
        <v>290</v>
      </c>
      <c r="T67" s="7">
        <v>290</v>
      </c>
      <c r="U67" s="7">
        <v>290</v>
      </c>
      <c r="V67" s="7">
        <v>290</v>
      </c>
      <c r="W67" s="7">
        <v>290</v>
      </c>
      <c r="X67" s="25">
        <v>290</v>
      </c>
      <c r="Y67" s="25">
        <v>300</v>
      </c>
      <c r="Z67" s="262">
        <v>330</v>
      </c>
      <c r="AA67" s="20" t="s">
        <v>70</v>
      </c>
      <c r="AB67" s="8">
        <v>920</v>
      </c>
      <c r="AC67" s="8">
        <v>240</v>
      </c>
      <c r="AD67" s="8">
        <v>250</v>
      </c>
      <c r="AE67" s="8">
        <v>-30</v>
      </c>
      <c r="AF67" s="8">
        <v>80</v>
      </c>
      <c r="AG67" s="8">
        <v>-100</v>
      </c>
      <c r="AH67" s="8">
        <v>120</v>
      </c>
      <c r="AI67" s="29">
        <v>360</v>
      </c>
      <c r="AJ67" s="29">
        <v>1480</v>
      </c>
      <c r="AK67" s="29">
        <v>2920</v>
      </c>
      <c r="AL67" s="31">
        <v>3320</v>
      </c>
      <c r="AM67" s="17" t="s">
        <v>70</v>
      </c>
      <c r="AN67" s="9">
        <v>3.1218187987784196E-2</v>
      </c>
      <c r="AO67" s="9">
        <v>7.8973346495556651E-3</v>
      </c>
      <c r="AP67" s="9">
        <v>8.1619327456741164E-3</v>
      </c>
      <c r="AQ67" s="9">
        <v>-9.7150259067357858E-4</v>
      </c>
      <c r="AR67" s="9">
        <v>2.5931928687195072E-3</v>
      </c>
      <c r="AS67" s="9">
        <v>-3.2331070158422293E-3</v>
      </c>
      <c r="AT67" s="9">
        <v>3.8923126824521592E-3</v>
      </c>
      <c r="AU67" s="33">
        <v>1.1631663974151829E-2</v>
      </c>
      <c r="AV67" s="33">
        <v>4.7269243053337684E-2</v>
      </c>
      <c r="AW67" s="270">
        <v>8.9051540103690208E-2</v>
      </c>
      <c r="AX67" s="35">
        <v>0.21174075330844921</v>
      </c>
      <c r="AY67" s="760"/>
      <c r="AZ67" s="511"/>
      <c r="BA67" s="21">
        <v>6237.0000000000009</v>
      </c>
      <c r="BB67" s="87">
        <v>1.0001017984390905</v>
      </c>
      <c r="BC67" s="762"/>
    </row>
    <row r="68" spans="1:55" ht="18.75" customHeight="1">
      <c r="A68" s="156" t="s">
        <v>29</v>
      </c>
      <c r="B68" s="148" t="s">
        <v>26</v>
      </c>
      <c r="C68" s="758" t="s">
        <v>10</v>
      </c>
      <c r="D68" s="15" t="s">
        <v>11</v>
      </c>
      <c r="E68" s="21">
        <v>21870</v>
      </c>
      <c r="F68" s="7">
        <v>22500</v>
      </c>
      <c r="G68" s="7">
        <v>22660</v>
      </c>
      <c r="H68" s="7">
        <v>22830</v>
      </c>
      <c r="I68" s="7">
        <v>22730</v>
      </c>
      <c r="J68" s="7">
        <v>22800</v>
      </c>
      <c r="K68" s="7">
        <v>22740</v>
      </c>
      <c r="L68" s="7">
        <v>22830</v>
      </c>
      <c r="M68" s="22">
        <v>23080</v>
      </c>
      <c r="N68" s="22">
        <v>24130</v>
      </c>
      <c r="O68" s="22">
        <v>26150</v>
      </c>
      <c r="P68" s="18">
        <v>200</v>
      </c>
      <c r="Q68" s="7">
        <v>200</v>
      </c>
      <c r="R68" s="7">
        <v>200</v>
      </c>
      <c r="S68" s="7">
        <v>210</v>
      </c>
      <c r="T68" s="7">
        <v>210</v>
      </c>
      <c r="U68" s="7">
        <v>210</v>
      </c>
      <c r="V68" s="7">
        <v>210</v>
      </c>
      <c r="W68" s="7">
        <v>210</v>
      </c>
      <c r="X68" s="25">
        <v>210</v>
      </c>
      <c r="Y68" s="25">
        <v>220</v>
      </c>
      <c r="Z68" s="262">
        <v>240</v>
      </c>
      <c r="AA68" s="20" t="s">
        <v>70</v>
      </c>
      <c r="AB68" s="8">
        <v>630</v>
      </c>
      <c r="AC68" s="8">
        <v>160</v>
      </c>
      <c r="AD68" s="8">
        <v>170</v>
      </c>
      <c r="AE68" s="8">
        <v>-100</v>
      </c>
      <c r="AF68" s="8">
        <v>70</v>
      </c>
      <c r="AG68" s="8">
        <v>-60</v>
      </c>
      <c r="AH68" s="8">
        <v>90</v>
      </c>
      <c r="AI68" s="29">
        <v>250</v>
      </c>
      <c r="AJ68" s="29">
        <v>1050</v>
      </c>
      <c r="AK68" s="29">
        <v>2020</v>
      </c>
      <c r="AL68" s="31">
        <v>2260</v>
      </c>
      <c r="AM68" s="17" t="s">
        <v>70</v>
      </c>
      <c r="AN68" s="9">
        <v>2.8806584362139898E-2</v>
      </c>
      <c r="AO68" s="9">
        <v>7.1111111111110681E-3</v>
      </c>
      <c r="AP68" s="9">
        <v>7.5022065313328223E-3</v>
      </c>
      <c r="AQ68" s="9">
        <v>-4.3802014892685426E-3</v>
      </c>
      <c r="AR68" s="9">
        <v>3.0796304443467815E-3</v>
      </c>
      <c r="AS68" s="9">
        <v>-2.6315789473684292E-3</v>
      </c>
      <c r="AT68" s="9">
        <v>3.9577836411608391E-3</v>
      </c>
      <c r="AU68" s="33">
        <v>1.095050372317119E-2</v>
      </c>
      <c r="AV68" s="33">
        <v>4.5493934142114334E-2</v>
      </c>
      <c r="AW68" s="270">
        <v>8.3713220058019067E-2</v>
      </c>
      <c r="AX68" s="35">
        <v>0.19570187471422029</v>
      </c>
      <c r="AY68" s="759">
        <v>0.2050060801159681</v>
      </c>
      <c r="AZ68" s="511"/>
      <c r="BA68" s="21">
        <v>4536.0000000000009</v>
      </c>
      <c r="BB68" s="87">
        <v>0.98829446730681303</v>
      </c>
      <c r="BC68" s="761">
        <v>0.9940268346165988</v>
      </c>
    </row>
    <row r="69" spans="1:55" ht="18.75" customHeight="1">
      <c r="A69" s="156" t="s">
        <v>29</v>
      </c>
      <c r="B69" s="148" t="s">
        <v>26</v>
      </c>
      <c r="C69" s="758"/>
      <c r="D69" s="15" t="s">
        <v>12</v>
      </c>
      <c r="E69" s="21">
        <v>29070</v>
      </c>
      <c r="F69" s="7">
        <v>29980</v>
      </c>
      <c r="G69" s="7">
        <v>30220</v>
      </c>
      <c r="H69" s="7">
        <v>30470</v>
      </c>
      <c r="I69" s="7">
        <v>30470</v>
      </c>
      <c r="J69" s="7">
        <v>30550</v>
      </c>
      <c r="K69" s="7">
        <v>30460</v>
      </c>
      <c r="L69" s="7">
        <v>30580</v>
      </c>
      <c r="M69" s="22">
        <v>30940</v>
      </c>
      <c r="N69" s="22">
        <v>32400</v>
      </c>
      <c r="O69" s="22">
        <v>35300</v>
      </c>
      <c r="P69" s="18">
        <v>270</v>
      </c>
      <c r="Q69" s="7">
        <v>280</v>
      </c>
      <c r="R69" s="7">
        <v>280</v>
      </c>
      <c r="S69" s="7">
        <v>280</v>
      </c>
      <c r="T69" s="7">
        <v>280</v>
      </c>
      <c r="U69" s="7">
        <v>280</v>
      </c>
      <c r="V69" s="7">
        <v>280</v>
      </c>
      <c r="W69" s="7">
        <v>280</v>
      </c>
      <c r="X69" s="25">
        <v>290</v>
      </c>
      <c r="Y69" s="25">
        <v>300</v>
      </c>
      <c r="Z69" s="262">
        <v>330</v>
      </c>
      <c r="AA69" s="20" t="s">
        <v>70</v>
      </c>
      <c r="AB69" s="8">
        <v>910</v>
      </c>
      <c r="AC69" s="8">
        <v>240</v>
      </c>
      <c r="AD69" s="8">
        <v>250</v>
      </c>
      <c r="AE69" s="8">
        <v>0</v>
      </c>
      <c r="AF69" s="8">
        <v>80</v>
      </c>
      <c r="AG69" s="8">
        <v>-90</v>
      </c>
      <c r="AH69" s="8">
        <v>120</v>
      </c>
      <c r="AI69" s="29">
        <v>360</v>
      </c>
      <c r="AJ69" s="29">
        <v>1460</v>
      </c>
      <c r="AK69" s="29">
        <v>2900</v>
      </c>
      <c r="AL69" s="31">
        <v>3330</v>
      </c>
      <c r="AM69" s="17" t="s">
        <v>70</v>
      </c>
      <c r="AN69" s="9">
        <v>3.1303749570003481E-2</v>
      </c>
      <c r="AO69" s="9">
        <v>8.005336891260928E-3</v>
      </c>
      <c r="AP69" s="9">
        <v>8.2726671078756642E-3</v>
      </c>
      <c r="AQ69" s="9">
        <v>0</v>
      </c>
      <c r="AR69" s="9">
        <v>2.6255333114539869E-3</v>
      </c>
      <c r="AS69" s="9">
        <v>-2.9459901800327204E-3</v>
      </c>
      <c r="AT69" s="9">
        <v>3.939592908732692E-3</v>
      </c>
      <c r="AU69" s="33">
        <v>1.1772400261608862E-2</v>
      </c>
      <c r="AV69" s="33">
        <v>4.7188106011635478E-2</v>
      </c>
      <c r="AW69" s="270">
        <v>8.9506172839506126E-2</v>
      </c>
      <c r="AX69" s="35">
        <v>0.21431028551771591</v>
      </c>
      <c r="AY69" s="760"/>
      <c r="AZ69" s="511"/>
      <c r="BA69" s="21">
        <v>6237.0000000000009</v>
      </c>
      <c r="BB69" s="87">
        <v>0.99975920192638457</v>
      </c>
      <c r="BC69" s="762"/>
    </row>
    <row r="70" spans="1:55" ht="18.75" customHeight="1">
      <c r="A70" s="156" t="s">
        <v>29</v>
      </c>
      <c r="B70" s="148" t="s">
        <v>27</v>
      </c>
      <c r="C70" s="758" t="s">
        <v>10</v>
      </c>
      <c r="D70" s="15" t="s">
        <v>11</v>
      </c>
      <c r="E70" s="21">
        <v>21550</v>
      </c>
      <c r="F70" s="7">
        <v>22180</v>
      </c>
      <c r="G70" s="7">
        <v>22330</v>
      </c>
      <c r="H70" s="7">
        <v>22500</v>
      </c>
      <c r="I70" s="7">
        <v>22430</v>
      </c>
      <c r="J70" s="7">
        <v>22510</v>
      </c>
      <c r="K70" s="7">
        <v>22440</v>
      </c>
      <c r="L70" s="7">
        <v>22530</v>
      </c>
      <c r="M70" s="22">
        <v>22770</v>
      </c>
      <c r="N70" s="22">
        <v>23830</v>
      </c>
      <c r="O70" s="22">
        <v>25830</v>
      </c>
      <c r="P70" s="18">
        <v>190</v>
      </c>
      <c r="Q70" s="7">
        <v>200</v>
      </c>
      <c r="R70" s="7">
        <v>200</v>
      </c>
      <c r="S70" s="7">
        <v>200</v>
      </c>
      <c r="T70" s="7">
        <v>200</v>
      </c>
      <c r="U70" s="7">
        <v>200</v>
      </c>
      <c r="V70" s="7">
        <v>200</v>
      </c>
      <c r="W70" s="7">
        <v>200</v>
      </c>
      <c r="X70" s="25">
        <v>210</v>
      </c>
      <c r="Y70" s="25">
        <v>210</v>
      </c>
      <c r="Z70" s="262">
        <v>230</v>
      </c>
      <c r="AA70" s="20" t="s">
        <v>70</v>
      </c>
      <c r="AB70" s="8">
        <v>630</v>
      </c>
      <c r="AC70" s="8">
        <v>150</v>
      </c>
      <c r="AD70" s="8">
        <v>170</v>
      </c>
      <c r="AE70" s="8">
        <v>-70</v>
      </c>
      <c r="AF70" s="8">
        <v>80</v>
      </c>
      <c r="AG70" s="8">
        <v>-70</v>
      </c>
      <c r="AH70" s="8">
        <v>90</v>
      </c>
      <c r="AI70" s="29">
        <v>240</v>
      </c>
      <c r="AJ70" s="29">
        <v>1060</v>
      </c>
      <c r="AK70" s="29">
        <v>2000</v>
      </c>
      <c r="AL70" s="31">
        <v>2280</v>
      </c>
      <c r="AM70" s="17" t="s">
        <v>70</v>
      </c>
      <c r="AN70" s="9">
        <v>2.9234338747099686E-2</v>
      </c>
      <c r="AO70" s="9">
        <v>6.7628494138862738E-3</v>
      </c>
      <c r="AP70" s="9">
        <v>7.6130765785937804E-3</v>
      </c>
      <c r="AQ70" s="9">
        <v>-3.1111111111110645E-3</v>
      </c>
      <c r="AR70" s="9">
        <v>3.5666518056174379E-3</v>
      </c>
      <c r="AS70" s="9">
        <v>-3.1097290093291541E-3</v>
      </c>
      <c r="AT70" s="9">
        <v>4.0106951871656804E-3</v>
      </c>
      <c r="AU70" s="33">
        <v>1.0652463382157196E-2</v>
      </c>
      <c r="AV70" s="33">
        <v>4.6552481335089935E-2</v>
      </c>
      <c r="AW70" s="270">
        <v>8.39278220730173E-2</v>
      </c>
      <c r="AX70" s="35">
        <v>0.19860788863109047</v>
      </c>
      <c r="AY70" s="759">
        <v>0.20765177040250171</v>
      </c>
      <c r="AZ70" s="511"/>
      <c r="BA70" s="21">
        <v>4347</v>
      </c>
      <c r="BB70" s="87">
        <v>0.99689095127610206</v>
      </c>
      <c r="BC70" s="761">
        <v>0.9983237365076163</v>
      </c>
    </row>
    <row r="71" spans="1:55" ht="18.75" customHeight="1">
      <c r="A71" s="156" t="s">
        <v>29</v>
      </c>
      <c r="B71" s="148" t="s">
        <v>27</v>
      </c>
      <c r="C71" s="758"/>
      <c r="D71" s="15" t="s">
        <v>12</v>
      </c>
      <c r="E71" s="21">
        <v>28750</v>
      </c>
      <c r="F71" s="7">
        <v>29660</v>
      </c>
      <c r="G71" s="7">
        <v>29890</v>
      </c>
      <c r="H71" s="7">
        <v>30140</v>
      </c>
      <c r="I71" s="7">
        <v>30170</v>
      </c>
      <c r="J71" s="7">
        <v>30260</v>
      </c>
      <c r="K71" s="7">
        <v>30160</v>
      </c>
      <c r="L71" s="7">
        <v>30280</v>
      </c>
      <c r="M71" s="22">
        <v>30630</v>
      </c>
      <c r="N71" s="22">
        <v>32100</v>
      </c>
      <c r="O71" s="22">
        <v>34980</v>
      </c>
      <c r="P71" s="18">
        <v>270</v>
      </c>
      <c r="Q71" s="7">
        <v>270</v>
      </c>
      <c r="R71" s="7">
        <v>280</v>
      </c>
      <c r="S71" s="7">
        <v>280</v>
      </c>
      <c r="T71" s="7">
        <v>280</v>
      </c>
      <c r="U71" s="7">
        <v>280</v>
      </c>
      <c r="V71" s="7">
        <v>280</v>
      </c>
      <c r="W71" s="7">
        <v>280</v>
      </c>
      <c r="X71" s="25">
        <v>280</v>
      </c>
      <c r="Y71" s="25">
        <v>300</v>
      </c>
      <c r="Z71" s="262">
        <v>330</v>
      </c>
      <c r="AA71" s="20" t="s">
        <v>70</v>
      </c>
      <c r="AB71" s="8">
        <v>910</v>
      </c>
      <c r="AC71" s="8">
        <v>230</v>
      </c>
      <c r="AD71" s="8">
        <v>250</v>
      </c>
      <c r="AE71" s="8">
        <v>30</v>
      </c>
      <c r="AF71" s="8">
        <v>90</v>
      </c>
      <c r="AG71" s="8">
        <v>-100</v>
      </c>
      <c r="AH71" s="8">
        <v>120</v>
      </c>
      <c r="AI71" s="29">
        <v>350</v>
      </c>
      <c r="AJ71" s="29">
        <v>1470</v>
      </c>
      <c r="AK71" s="29">
        <v>2880</v>
      </c>
      <c r="AL71" s="31">
        <v>3350</v>
      </c>
      <c r="AM71" s="17" t="s">
        <v>70</v>
      </c>
      <c r="AN71" s="9">
        <v>3.1652173913043535E-2</v>
      </c>
      <c r="AO71" s="9">
        <v>7.7545515846257906E-3</v>
      </c>
      <c r="AP71" s="9">
        <v>8.3640013382402234E-3</v>
      </c>
      <c r="AQ71" s="9">
        <v>9.9535500995351356E-4</v>
      </c>
      <c r="AR71" s="9">
        <v>2.9830957905203626E-3</v>
      </c>
      <c r="AS71" s="9">
        <v>-3.3046926635822427E-3</v>
      </c>
      <c r="AT71" s="9">
        <v>3.9787798408488229E-3</v>
      </c>
      <c r="AU71" s="33">
        <v>1.1558784676354072E-2</v>
      </c>
      <c r="AV71" s="33">
        <v>4.7992164544564231E-2</v>
      </c>
      <c r="AW71" s="270">
        <v>8.9719626168224265E-2</v>
      </c>
      <c r="AX71" s="35">
        <v>0.21669565217391296</v>
      </c>
      <c r="AY71" s="760"/>
      <c r="AZ71" s="511"/>
      <c r="BA71" s="21">
        <v>6237.0000000000009</v>
      </c>
      <c r="BB71" s="87">
        <v>0.99975652173913043</v>
      </c>
      <c r="BC71" s="762"/>
    </row>
    <row r="72" spans="1:55" ht="18.75" customHeight="1">
      <c r="A72" s="156" t="s">
        <v>29</v>
      </c>
      <c r="B72" s="148" t="s">
        <v>28</v>
      </c>
      <c r="C72" s="758" t="s">
        <v>10</v>
      </c>
      <c r="D72" s="15" t="s">
        <v>11</v>
      </c>
      <c r="E72" s="21">
        <v>21290</v>
      </c>
      <c r="F72" s="7">
        <v>21910</v>
      </c>
      <c r="G72" s="7">
        <v>22070</v>
      </c>
      <c r="H72" s="7">
        <v>22230</v>
      </c>
      <c r="I72" s="7">
        <v>22190</v>
      </c>
      <c r="J72" s="7">
        <v>22260</v>
      </c>
      <c r="K72" s="7">
        <v>22200</v>
      </c>
      <c r="L72" s="7">
        <v>22280</v>
      </c>
      <c r="M72" s="22">
        <v>22530</v>
      </c>
      <c r="N72" s="22">
        <v>23580</v>
      </c>
      <c r="O72" s="22">
        <v>25560</v>
      </c>
      <c r="P72" s="18">
        <v>190</v>
      </c>
      <c r="Q72" s="7">
        <v>200</v>
      </c>
      <c r="R72" s="7">
        <v>200</v>
      </c>
      <c r="S72" s="7">
        <v>200</v>
      </c>
      <c r="T72" s="7">
        <v>200</v>
      </c>
      <c r="U72" s="7">
        <v>200</v>
      </c>
      <c r="V72" s="7">
        <v>200</v>
      </c>
      <c r="W72" s="7">
        <v>200</v>
      </c>
      <c r="X72" s="25">
        <v>200</v>
      </c>
      <c r="Y72" s="25">
        <v>210</v>
      </c>
      <c r="Z72" s="262">
        <v>230</v>
      </c>
      <c r="AA72" s="20" t="s">
        <v>70</v>
      </c>
      <c r="AB72" s="8">
        <v>620</v>
      </c>
      <c r="AC72" s="8">
        <v>160</v>
      </c>
      <c r="AD72" s="8">
        <v>160</v>
      </c>
      <c r="AE72" s="8">
        <v>-40</v>
      </c>
      <c r="AF72" s="8">
        <v>70</v>
      </c>
      <c r="AG72" s="8">
        <v>-60</v>
      </c>
      <c r="AH72" s="8">
        <v>80</v>
      </c>
      <c r="AI72" s="29">
        <v>250</v>
      </c>
      <c r="AJ72" s="29">
        <v>1050</v>
      </c>
      <c r="AK72" s="29">
        <v>1980</v>
      </c>
      <c r="AL72" s="31">
        <v>2290</v>
      </c>
      <c r="AM72" s="17" t="s">
        <v>70</v>
      </c>
      <c r="AN72" s="9">
        <v>2.9121653358384236E-2</v>
      </c>
      <c r="AO72" s="9">
        <v>7.3026015518027343E-3</v>
      </c>
      <c r="AP72" s="9">
        <v>7.2496601721794285E-3</v>
      </c>
      <c r="AQ72" s="9">
        <v>-1.799370220422869E-3</v>
      </c>
      <c r="AR72" s="9">
        <v>3.154574132492094E-3</v>
      </c>
      <c r="AS72" s="9">
        <v>-2.6954177897574594E-3</v>
      </c>
      <c r="AT72" s="9">
        <v>3.6036036036035668E-3</v>
      </c>
      <c r="AU72" s="33">
        <v>1.1220825852782834E-2</v>
      </c>
      <c r="AV72" s="33">
        <v>4.6604527296937315E-2</v>
      </c>
      <c r="AW72" s="270">
        <v>8.3969465648854991E-2</v>
      </c>
      <c r="AX72" s="35">
        <v>0.2005636449037107</v>
      </c>
      <c r="AY72" s="759">
        <v>0.20944293161296457</v>
      </c>
      <c r="AZ72" s="511"/>
      <c r="BA72" s="21">
        <v>4347</v>
      </c>
      <c r="BB72" s="87">
        <v>0.99638327853452324</v>
      </c>
      <c r="BC72" s="761">
        <v>1.0012102422858646</v>
      </c>
    </row>
    <row r="73" spans="1:55" ht="18.75" customHeight="1" thickBot="1">
      <c r="A73" s="156" t="s">
        <v>29</v>
      </c>
      <c r="B73" s="151" t="s">
        <v>28</v>
      </c>
      <c r="C73" s="763"/>
      <c r="D73" s="16" t="s">
        <v>12</v>
      </c>
      <c r="E73" s="23">
        <v>28490</v>
      </c>
      <c r="F73" s="12">
        <v>29390</v>
      </c>
      <c r="G73" s="12">
        <v>29630</v>
      </c>
      <c r="H73" s="12">
        <v>29870</v>
      </c>
      <c r="I73" s="12">
        <v>29930</v>
      </c>
      <c r="J73" s="12">
        <v>30010</v>
      </c>
      <c r="K73" s="12">
        <v>29920</v>
      </c>
      <c r="L73" s="12">
        <v>30030</v>
      </c>
      <c r="M73" s="24">
        <v>30390</v>
      </c>
      <c r="N73" s="24">
        <v>31850</v>
      </c>
      <c r="O73" s="24">
        <v>34710</v>
      </c>
      <c r="P73" s="19">
        <v>260</v>
      </c>
      <c r="Q73" s="12">
        <v>270</v>
      </c>
      <c r="R73" s="12">
        <v>270</v>
      </c>
      <c r="S73" s="12">
        <v>280</v>
      </c>
      <c r="T73" s="12">
        <v>280</v>
      </c>
      <c r="U73" s="12">
        <v>280</v>
      </c>
      <c r="V73" s="12">
        <v>280</v>
      </c>
      <c r="W73" s="12">
        <v>280</v>
      </c>
      <c r="X73" s="26">
        <v>280</v>
      </c>
      <c r="Y73" s="26">
        <v>290</v>
      </c>
      <c r="Z73" s="265">
        <v>320</v>
      </c>
      <c r="AA73" s="28" t="s">
        <v>70</v>
      </c>
      <c r="AB73" s="13">
        <v>900</v>
      </c>
      <c r="AC73" s="13">
        <v>240</v>
      </c>
      <c r="AD73" s="13">
        <v>240</v>
      </c>
      <c r="AE73" s="13">
        <v>60</v>
      </c>
      <c r="AF73" s="13">
        <v>80</v>
      </c>
      <c r="AG73" s="13">
        <v>-90</v>
      </c>
      <c r="AH73" s="13">
        <v>110</v>
      </c>
      <c r="AI73" s="30">
        <v>360</v>
      </c>
      <c r="AJ73" s="30">
        <v>1460</v>
      </c>
      <c r="AK73" s="30">
        <v>2860</v>
      </c>
      <c r="AL73" s="32">
        <v>3360</v>
      </c>
      <c r="AM73" s="27" t="s">
        <v>70</v>
      </c>
      <c r="AN73" s="14">
        <v>3.1590031590031487E-2</v>
      </c>
      <c r="AO73" s="14">
        <v>8.1660428717251765E-3</v>
      </c>
      <c r="AP73" s="14">
        <v>8.0998987512657106E-3</v>
      </c>
      <c r="AQ73" s="14">
        <v>2.008704385671134E-3</v>
      </c>
      <c r="AR73" s="14">
        <v>2.6729034413632835E-3</v>
      </c>
      <c r="AS73" s="14">
        <v>-2.9990003332223125E-3</v>
      </c>
      <c r="AT73" s="14">
        <v>3.6764705882352811E-3</v>
      </c>
      <c r="AU73" s="34">
        <v>1.1988011988012026E-2</v>
      </c>
      <c r="AV73" s="34">
        <v>4.8042119118131055E-2</v>
      </c>
      <c r="AW73" s="274">
        <v>8.9795918367346905E-2</v>
      </c>
      <c r="AX73" s="36">
        <v>0.21832221832221843</v>
      </c>
      <c r="AY73" s="764"/>
      <c r="AZ73" s="772"/>
      <c r="BA73" s="23">
        <v>6048</v>
      </c>
      <c r="BB73" s="88">
        <v>1.006037206037206</v>
      </c>
      <c r="BC73" s="765"/>
    </row>
    <row r="74" spans="1:55" ht="18.75" customHeight="1">
      <c r="A74" s="155" t="s">
        <v>30</v>
      </c>
      <c r="B74" s="149" t="s">
        <v>9</v>
      </c>
      <c r="C74" s="776" t="s">
        <v>10</v>
      </c>
      <c r="D74" s="68" t="s">
        <v>11</v>
      </c>
      <c r="E74" s="69">
        <v>85070</v>
      </c>
      <c r="F74" s="70">
        <v>87530</v>
      </c>
      <c r="G74" s="70">
        <v>88260</v>
      </c>
      <c r="H74" s="70">
        <v>88840</v>
      </c>
      <c r="I74" s="70">
        <v>83830</v>
      </c>
      <c r="J74" s="70">
        <v>83970</v>
      </c>
      <c r="K74" s="70">
        <v>83720</v>
      </c>
      <c r="L74" s="70">
        <v>84050</v>
      </c>
      <c r="M74" s="71">
        <v>84880</v>
      </c>
      <c r="N74" s="71">
        <v>87790</v>
      </c>
      <c r="O74" s="71">
        <v>94580</v>
      </c>
      <c r="P74" s="72">
        <v>830</v>
      </c>
      <c r="Q74" s="70">
        <v>850</v>
      </c>
      <c r="R74" s="70">
        <v>860</v>
      </c>
      <c r="S74" s="70">
        <v>870</v>
      </c>
      <c r="T74" s="70">
        <v>820</v>
      </c>
      <c r="U74" s="70">
        <v>820</v>
      </c>
      <c r="V74" s="70">
        <v>820</v>
      </c>
      <c r="W74" s="70">
        <v>820</v>
      </c>
      <c r="X74" s="73">
        <v>830</v>
      </c>
      <c r="Y74" s="73">
        <v>850</v>
      </c>
      <c r="Z74" s="261">
        <v>920</v>
      </c>
      <c r="AA74" s="74" t="s">
        <v>70</v>
      </c>
      <c r="AB74" s="75">
        <v>2460</v>
      </c>
      <c r="AC74" s="75">
        <v>730</v>
      </c>
      <c r="AD74" s="75">
        <v>580</v>
      </c>
      <c r="AE74" s="75">
        <v>-5010</v>
      </c>
      <c r="AF74" s="75">
        <v>140</v>
      </c>
      <c r="AG74" s="75">
        <v>-250</v>
      </c>
      <c r="AH74" s="75">
        <v>330</v>
      </c>
      <c r="AI74" s="76">
        <v>830</v>
      </c>
      <c r="AJ74" s="76">
        <v>2910</v>
      </c>
      <c r="AK74" s="76">
        <v>6790</v>
      </c>
      <c r="AL74" s="77">
        <v>2720</v>
      </c>
      <c r="AM74" s="78" t="s">
        <v>70</v>
      </c>
      <c r="AN74" s="79">
        <v>2.8917362172328653E-2</v>
      </c>
      <c r="AO74" s="79">
        <v>8.3399977150691029E-3</v>
      </c>
      <c r="AP74" s="79">
        <v>6.5714933152050126E-3</v>
      </c>
      <c r="AQ74" s="79">
        <v>-5.6393516434038671E-2</v>
      </c>
      <c r="AR74" s="79">
        <v>1.670046522724622E-3</v>
      </c>
      <c r="AS74" s="79">
        <v>-2.9772537811123545E-3</v>
      </c>
      <c r="AT74" s="79">
        <v>3.9417104634495992E-3</v>
      </c>
      <c r="AU74" s="80">
        <v>9.8750743604996138E-3</v>
      </c>
      <c r="AV74" s="80">
        <v>3.4283694627709638E-2</v>
      </c>
      <c r="AW74" s="271">
        <v>7.7343661009226627E-2</v>
      </c>
      <c r="AX74" s="81">
        <v>0.11179029034912435</v>
      </c>
      <c r="AY74" s="770">
        <v>0.11792073615265808</v>
      </c>
      <c r="AZ74" s="780">
        <v>0.18782185276245875</v>
      </c>
      <c r="BA74" s="69">
        <v>17388</v>
      </c>
      <c r="BB74" s="89">
        <v>0.90739391089690846</v>
      </c>
      <c r="BC74" s="773">
        <v>0.91222547420794242</v>
      </c>
    </row>
    <row r="75" spans="1:55" ht="18.75" customHeight="1">
      <c r="A75" s="156" t="s">
        <v>30</v>
      </c>
      <c r="B75" s="148" t="s">
        <v>9</v>
      </c>
      <c r="C75" s="758"/>
      <c r="D75" s="15" t="s">
        <v>12</v>
      </c>
      <c r="E75" s="21">
        <v>92220</v>
      </c>
      <c r="F75" s="7">
        <v>94950</v>
      </c>
      <c r="G75" s="7">
        <v>95760</v>
      </c>
      <c r="H75" s="7">
        <v>96420</v>
      </c>
      <c r="I75" s="7">
        <v>91510</v>
      </c>
      <c r="J75" s="7">
        <v>91660</v>
      </c>
      <c r="K75" s="7">
        <v>91380</v>
      </c>
      <c r="L75" s="7">
        <v>91740</v>
      </c>
      <c r="M75" s="22">
        <v>92680</v>
      </c>
      <c r="N75" s="22">
        <v>95990</v>
      </c>
      <c r="O75" s="22">
        <v>103660</v>
      </c>
      <c r="P75" s="18">
        <v>900</v>
      </c>
      <c r="Q75" s="7">
        <v>930</v>
      </c>
      <c r="R75" s="7">
        <v>940</v>
      </c>
      <c r="S75" s="7">
        <v>940</v>
      </c>
      <c r="T75" s="7">
        <v>890</v>
      </c>
      <c r="U75" s="7">
        <v>890</v>
      </c>
      <c r="V75" s="7">
        <v>890</v>
      </c>
      <c r="W75" s="7">
        <v>900</v>
      </c>
      <c r="X75" s="25">
        <v>900</v>
      </c>
      <c r="Y75" s="25">
        <v>940</v>
      </c>
      <c r="Z75" s="262">
        <v>1010</v>
      </c>
      <c r="AA75" s="20" t="s">
        <v>70</v>
      </c>
      <c r="AB75" s="8">
        <v>2730</v>
      </c>
      <c r="AC75" s="8">
        <v>810</v>
      </c>
      <c r="AD75" s="8">
        <v>660</v>
      </c>
      <c r="AE75" s="8">
        <v>-4910</v>
      </c>
      <c r="AF75" s="8">
        <v>150</v>
      </c>
      <c r="AG75" s="8">
        <v>-280</v>
      </c>
      <c r="AH75" s="8">
        <v>360</v>
      </c>
      <c r="AI75" s="29">
        <v>940</v>
      </c>
      <c r="AJ75" s="29">
        <v>3310</v>
      </c>
      <c r="AK75" s="29">
        <v>7670</v>
      </c>
      <c r="AL75" s="31">
        <v>3770</v>
      </c>
      <c r="AM75" s="17" t="s">
        <v>70</v>
      </c>
      <c r="AN75" s="9">
        <v>2.9603122966818551E-2</v>
      </c>
      <c r="AO75" s="9">
        <v>8.5308056872037685E-3</v>
      </c>
      <c r="AP75" s="9">
        <v>6.8922305764411718E-3</v>
      </c>
      <c r="AQ75" s="9">
        <v>-5.092304501140843E-2</v>
      </c>
      <c r="AR75" s="9">
        <v>1.6391651185663214E-3</v>
      </c>
      <c r="AS75" s="9">
        <v>-3.0547676194632167E-3</v>
      </c>
      <c r="AT75" s="9">
        <v>3.939592908732692E-3</v>
      </c>
      <c r="AU75" s="33">
        <v>1.0246348375844816E-2</v>
      </c>
      <c r="AV75" s="33">
        <v>3.5714285714285809E-2</v>
      </c>
      <c r="AW75" s="270">
        <v>7.9904156682987892E-2</v>
      </c>
      <c r="AX75" s="35">
        <v>0.1240511819561918</v>
      </c>
      <c r="AY75" s="760"/>
      <c r="AZ75" s="511"/>
      <c r="BA75" s="21">
        <v>19089.000000000004</v>
      </c>
      <c r="BB75" s="87">
        <v>0.91705703751897638</v>
      </c>
      <c r="BC75" s="762"/>
    </row>
    <row r="76" spans="1:55" ht="18.75" customHeight="1">
      <c r="A76" s="156" t="s">
        <v>30</v>
      </c>
      <c r="B76" s="148" t="s">
        <v>13</v>
      </c>
      <c r="C76" s="758" t="s">
        <v>10</v>
      </c>
      <c r="D76" s="15" t="s">
        <v>11</v>
      </c>
      <c r="E76" s="21">
        <v>52730</v>
      </c>
      <c r="F76" s="7">
        <v>54210</v>
      </c>
      <c r="G76" s="7">
        <v>54640</v>
      </c>
      <c r="H76" s="7">
        <v>54990</v>
      </c>
      <c r="I76" s="7">
        <v>51980</v>
      </c>
      <c r="J76" s="7">
        <v>52090</v>
      </c>
      <c r="K76" s="7">
        <v>51940</v>
      </c>
      <c r="L76" s="7">
        <v>52140</v>
      </c>
      <c r="M76" s="22">
        <v>52640</v>
      </c>
      <c r="N76" s="22">
        <v>54460</v>
      </c>
      <c r="O76" s="22">
        <v>58560</v>
      </c>
      <c r="P76" s="18">
        <v>510</v>
      </c>
      <c r="Q76" s="7">
        <v>520</v>
      </c>
      <c r="R76" s="7">
        <v>520</v>
      </c>
      <c r="S76" s="7">
        <v>530</v>
      </c>
      <c r="T76" s="7">
        <v>500</v>
      </c>
      <c r="U76" s="7">
        <v>500</v>
      </c>
      <c r="V76" s="7">
        <v>500</v>
      </c>
      <c r="W76" s="7">
        <v>500</v>
      </c>
      <c r="X76" s="25">
        <v>500</v>
      </c>
      <c r="Y76" s="25">
        <v>520</v>
      </c>
      <c r="Z76" s="262">
        <v>560</v>
      </c>
      <c r="AA76" s="20" t="s">
        <v>70</v>
      </c>
      <c r="AB76" s="8">
        <v>1480</v>
      </c>
      <c r="AC76" s="8">
        <v>430</v>
      </c>
      <c r="AD76" s="8">
        <v>350</v>
      </c>
      <c r="AE76" s="8">
        <v>-3010</v>
      </c>
      <c r="AF76" s="8">
        <v>110</v>
      </c>
      <c r="AG76" s="8">
        <v>-150</v>
      </c>
      <c r="AH76" s="8">
        <v>200</v>
      </c>
      <c r="AI76" s="29">
        <v>500</v>
      </c>
      <c r="AJ76" s="29">
        <v>1820</v>
      </c>
      <c r="AK76" s="29">
        <v>4100</v>
      </c>
      <c r="AL76" s="31">
        <v>1730</v>
      </c>
      <c r="AM76" s="17" t="s">
        <v>70</v>
      </c>
      <c r="AN76" s="9">
        <v>2.8067513749288731E-2</v>
      </c>
      <c r="AO76" s="9">
        <v>7.9321158457850149E-3</v>
      </c>
      <c r="AP76" s="9">
        <v>6.4055636896047652E-3</v>
      </c>
      <c r="AQ76" s="9">
        <v>-5.4737224949990892E-2</v>
      </c>
      <c r="AR76" s="9">
        <v>2.1161985378992387E-3</v>
      </c>
      <c r="AS76" s="9">
        <v>-2.879631407179839E-3</v>
      </c>
      <c r="AT76" s="9">
        <v>3.8505968425106563E-3</v>
      </c>
      <c r="AU76" s="33">
        <v>9.5895665515919326E-3</v>
      </c>
      <c r="AV76" s="33">
        <v>3.4574468085106336E-2</v>
      </c>
      <c r="AW76" s="270">
        <v>7.5284612559676889E-2</v>
      </c>
      <c r="AX76" s="35">
        <v>0.1105632467286175</v>
      </c>
      <c r="AY76" s="759">
        <v>0.12007788254934548</v>
      </c>
      <c r="AZ76" s="511"/>
      <c r="BA76" s="21">
        <v>10584</v>
      </c>
      <c r="BB76" s="87">
        <v>0.90984259434856818</v>
      </c>
      <c r="BC76" s="761">
        <v>0.9171373960386795</v>
      </c>
    </row>
    <row r="77" spans="1:55" ht="18.75" customHeight="1">
      <c r="A77" s="156" t="s">
        <v>30</v>
      </c>
      <c r="B77" s="148" t="s">
        <v>13</v>
      </c>
      <c r="C77" s="758"/>
      <c r="D77" s="15" t="s">
        <v>12</v>
      </c>
      <c r="E77" s="21">
        <v>59880</v>
      </c>
      <c r="F77" s="7">
        <v>61630</v>
      </c>
      <c r="G77" s="7">
        <v>62140</v>
      </c>
      <c r="H77" s="7">
        <v>62570</v>
      </c>
      <c r="I77" s="7">
        <v>59660</v>
      </c>
      <c r="J77" s="7">
        <v>59780</v>
      </c>
      <c r="K77" s="7">
        <v>59600</v>
      </c>
      <c r="L77" s="7">
        <v>59830</v>
      </c>
      <c r="M77" s="22">
        <v>60440</v>
      </c>
      <c r="N77" s="22">
        <v>62660</v>
      </c>
      <c r="O77" s="22">
        <v>67640</v>
      </c>
      <c r="P77" s="18">
        <v>580</v>
      </c>
      <c r="Q77" s="7">
        <v>590</v>
      </c>
      <c r="R77" s="7">
        <v>600</v>
      </c>
      <c r="S77" s="7">
        <v>600</v>
      </c>
      <c r="T77" s="7">
        <v>580</v>
      </c>
      <c r="U77" s="7">
        <v>580</v>
      </c>
      <c r="V77" s="7">
        <v>570</v>
      </c>
      <c r="W77" s="7">
        <v>580</v>
      </c>
      <c r="X77" s="25">
        <v>580</v>
      </c>
      <c r="Y77" s="25">
        <v>600</v>
      </c>
      <c r="Z77" s="262">
        <v>650</v>
      </c>
      <c r="AA77" s="20" t="s">
        <v>70</v>
      </c>
      <c r="AB77" s="8">
        <v>1750</v>
      </c>
      <c r="AC77" s="8">
        <v>510</v>
      </c>
      <c r="AD77" s="8">
        <v>430</v>
      </c>
      <c r="AE77" s="8">
        <v>-2910</v>
      </c>
      <c r="AF77" s="8">
        <v>120</v>
      </c>
      <c r="AG77" s="8">
        <v>-180</v>
      </c>
      <c r="AH77" s="8">
        <v>230</v>
      </c>
      <c r="AI77" s="29">
        <v>610</v>
      </c>
      <c r="AJ77" s="29">
        <v>2220</v>
      </c>
      <c r="AK77" s="29">
        <v>4980</v>
      </c>
      <c r="AL77" s="31">
        <v>2780</v>
      </c>
      <c r="AM77" s="17" t="s">
        <v>70</v>
      </c>
      <c r="AN77" s="9">
        <v>2.9225116900467585E-2</v>
      </c>
      <c r="AO77" s="9">
        <v>8.2751906539022535E-3</v>
      </c>
      <c r="AP77" s="9">
        <v>6.9198583842935424E-3</v>
      </c>
      <c r="AQ77" s="9">
        <v>-4.6507911139523683E-2</v>
      </c>
      <c r="AR77" s="9">
        <v>2.0113979215554689E-3</v>
      </c>
      <c r="AS77" s="9">
        <v>-3.0110404817664804E-3</v>
      </c>
      <c r="AT77" s="9">
        <v>3.8590604026844666E-3</v>
      </c>
      <c r="AU77" s="33">
        <v>1.019555406986461E-2</v>
      </c>
      <c r="AV77" s="33">
        <v>3.6730641958967469E-2</v>
      </c>
      <c r="AW77" s="270">
        <v>7.947654005745286E-2</v>
      </c>
      <c r="AX77" s="35">
        <v>0.12959251837007346</v>
      </c>
      <c r="AY77" s="760"/>
      <c r="AZ77" s="511"/>
      <c r="BA77" s="21">
        <v>12285</v>
      </c>
      <c r="BB77" s="87">
        <v>0.92443219772879093</v>
      </c>
      <c r="BC77" s="762"/>
    </row>
    <row r="78" spans="1:55" ht="18.75" customHeight="1">
      <c r="A78" s="156" t="s">
        <v>30</v>
      </c>
      <c r="B78" s="148" t="s">
        <v>14</v>
      </c>
      <c r="C78" s="758" t="s">
        <v>10</v>
      </c>
      <c r="D78" s="15" t="s">
        <v>11</v>
      </c>
      <c r="E78" s="21">
        <v>40940</v>
      </c>
      <c r="F78" s="7">
        <v>42080</v>
      </c>
      <c r="G78" s="7">
        <v>42410</v>
      </c>
      <c r="H78" s="7">
        <v>42680</v>
      </c>
      <c r="I78" s="7">
        <v>40570</v>
      </c>
      <c r="J78" s="7">
        <v>40660</v>
      </c>
      <c r="K78" s="7">
        <v>40540</v>
      </c>
      <c r="L78" s="7">
        <v>40700</v>
      </c>
      <c r="M78" s="22">
        <v>41090</v>
      </c>
      <c r="N78" s="22">
        <v>42560</v>
      </c>
      <c r="O78" s="22">
        <v>45760</v>
      </c>
      <c r="P78" s="18">
        <v>390</v>
      </c>
      <c r="Q78" s="7">
        <v>400</v>
      </c>
      <c r="R78" s="7">
        <v>400</v>
      </c>
      <c r="S78" s="7">
        <v>410</v>
      </c>
      <c r="T78" s="7">
        <v>380</v>
      </c>
      <c r="U78" s="7">
        <v>380</v>
      </c>
      <c r="V78" s="7">
        <v>380</v>
      </c>
      <c r="W78" s="7">
        <v>390</v>
      </c>
      <c r="X78" s="25">
        <v>390</v>
      </c>
      <c r="Y78" s="25">
        <v>400</v>
      </c>
      <c r="Z78" s="262">
        <v>430</v>
      </c>
      <c r="AA78" s="20" t="s">
        <v>70</v>
      </c>
      <c r="AB78" s="8">
        <v>1140</v>
      </c>
      <c r="AC78" s="8">
        <v>330</v>
      </c>
      <c r="AD78" s="8">
        <v>270</v>
      </c>
      <c r="AE78" s="8">
        <v>-2110</v>
      </c>
      <c r="AF78" s="8">
        <v>90</v>
      </c>
      <c r="AG78" s="8">
        <v>-120</v>
      </c>
      <c r="AH78" s="8">
        <v>160</v>
      </c>
      <c r="AI78" s="29">
        <v>390</v>
      </c>
      <c r="AJ78" s="29">
        <v>1470</v>
      </c>
      <c r="AK78" s="29">
        <v>3200</v>
      </c>
      <c r="AL78" s="31">
        <v>1620</v>
      </c>
      <c r="AM78" s="17" t="s">
        <v>70</v>
      </c>
      <c r="AN78" s="9">
        <v>2.7845627747923762E-2</v>
      </c>
      <c r="AO78" s="9">
        <v>7.8422053231939071E-3</v>
      </c>
      <c r="AP78" s="9">
        <v>6.3664230134401478E-3</v>
      </c>
      <c r="AQ78" s="9">
        <v>-4.9437675726335506E-2</v>
      </c>
      <c r="AR78" s="9">
        <v>2.2183879714074983E-3</v>
      </c>
      <c r="AS78" s="9">
        <v>-2.951303492375823E-3</v>
      </c>
      <c r="AT78" s="9">
        <v>3.9467192895905612E-3</v>
      </c>
      <c r="AU78" s="33">
        <v>9.582309582309545E-3</v>
      </c>
      <c r="AV78" s="33">
        <v>3.5775127768313375E-2</v>
      </c>
      <c r="AW78" s="270">
        <v>7.5187969924812137E-2</v>
      </c>
      <c r="AX78" s="35">
        <v>0.11773326819736196</v>
      </c>
      <c r="AY78" s="759">
        <v>0.1290475448909455</v>
      </c>
      <c r="AZ78" s="511"/>
      <c r="BA78" s="21">
        <v>8127.0000000000009</v>
      </c>
      <c r="BB78" s="87">
        <v>0.91922325354176848</v>
      </c>
      <c r="BC78" s="761">
        <v>0.92760913144961155</v>
      </c>
    </row>
    <row r="79" spans="1:55" ht="18.75" customHeight="1">
      <c r="A79" s="156" t="s">
        <v>30</v>
      </c>
      <c r="B79" s="148" t="s">
        <v>14</v>
      </c>
      <c r="C79" s="758"/>
      <c r="D79" s="15" t="s">
        <v>12</v>
      </c>
      <c r="E79" s="21">
        <v>48090</v>
      </c>
      <c r="F79" s="7">
        <v>49500</v>
      </c>
      <c r="G79" s="7">
        <v>49910</v>
      </c>
      <c r="H79" s="7">
        <v>50260</v>
      </c>
      <c r="I79" s="7">
        <v>48250</v>
      </c>
      <c r="J79" s="7">
        <v>48350</v>
      </c>
      <c r="K79" s="7">
        <v>48200</v>
      </c>
      <c r="L79" s="7">
        <v>48390</v>
      </c>
      <c r="M79" s="22">
        <v>48890</v>
      </c>
      <c r="N79" s="22">
        <v>50760</v>
      </c>
      <c r="O79" s="22">
        <v>54840</v>
      </c>
      <c r="P79" s="18">
        <v>460</v>
      </c>
      <c r="Q79" s="7">
        <v>470</v>
      </c>
      <c r="R79" s="7">
        <v>480</v>
      </c>
      <c r="S79" s="7">
        <v>480</v>
      </c>
      <c r="T79" s="7">
        <v>460</v>
      </c>
      <c r="U79" s="7">
        <v>460</v>
      </c>
      <c r="V79" s="7">
        <v>460</v>
      </c>
      <c r="W79" s="7">
        <v>460</v>
      </c>
      <c r="X79" s="25">
        <v>470</v>
      </c>
      <c r="Y79" s="25">
        <v>480</v>
      </c>
      <c r="Z79" s="262">
        <v>520</v>
      </c>
      <c r="AA79" s="20" t="s">
        <v>70</v>
      </c>
      <c r="AB79" s="8">
        <v>1410</v>
      </c>
      <c r="AC79" s="8">
        <v>410</v>
      </c>
      <c r="AD79" s="8">
        <v>350</v>
      </c>
      <c r="AE79" s="8">
        <v>-2010</v>
      </c>
      <c r="AF79" s="8">
        <v>100</v>
      </c>
      <c r="AG79" s="8">
        <v>-150</v>
      </c>
      <c r="AH79" s="8">
        <v>190</v>
      </c>
      <c r="AI79" s="29">
        <v>500</v>
      </c>
      <c r="AJ79" s="29">
        <v>1870</v>
      </c>
      <c r="AK79" s="29">
        <v>4080</v>
      </c>
      <c r="AL79" s="31">
        <v>2670</v>
      </c>
      <c r="AM79" s="17" t="s">
        <v>70</v>
      </c>
      <c r="AN79" s="9">
        <v>2.932002495321262E-2</v>
      </c>
      <c r="AO79" s="9">
        <v>8.2828282828282251E-3</v>
      </c>
      <c r="AP79" s="9">
        <v>7.0126227208975322E-3</v>
      </c>
      <c r="AQ79" s="9">
        <v>-3.999204138479906E-2</v>
      </c>
      <c r="AR79" s="9">
        <v>2.0725388601037231E-3</v>
      </c>
      <c r="AS79" s="9">
        <v>-3.1023784901758056E-3</v>
      </c>
      <c r="AT79" s="9">
        <v>3.9419087136929321E-3</v>
      </c>
      <c r="AU79" s="33">
        <v>1.0332713370531099E-2</v>
      </c>
      <c r="AV79" s="33">
        <v>3.8249130701574874E-2</v>
      </c>
      <c r="AW79" s="270">
        <v>8.0378250591016442E-2</v>
      </c>
      <c r="AX79" s="35">
        <v>0.14036182158452903</v>
      </c>
      <c r="AY79" s="760"/>
      <c r="AZ79" s="511"/>
      <c r="BA79" s="21">
        <v>9828.0000000000018</v>
      </c>
      <c r="BB79" s="87">
        <v>0.93599500935745472</v>
      </c>
      <c r="BC79" s="762"/>
    </row>
    <row r="80" spans="1:55" ht="18.75" customHeight="1">
      <c r="A80" s="156" t="s">
        <v>30</v>
      </c>
      <c r="B80" s="148" t="s">
        <v>15</v>
      </c>
      <c r="C80" s="758" t="s">
        <v>10</v>
      </c>
      <c r="D80" s="15" t="s">
        <v>11</v>
      </c>
      <c r="E80" s="21">
        <v>34090</v>
      </c>
      <c r="F80" s="7">
        <v>35090</v>
      </c>
      <c r="G80" s="7">
        <v>35380</v>
      </c>
      <c r="H80" s="7">
        <v>35630</v>
      </c>
      <c r="I80" s="7">
        <v>35960</v>
      </c>
      <c r="J80" s="7">
        <v>36040</v>
      </c>
      <c r="K80" s="7">
        <v>35940</v>
      </c>
      <c r="L80" s="7">
        <v>36080</v>
      </c>
      <c r="M80" s="22">
        <v>36430</v>
      </c>
      <c r="N80" s="22">
        <v>37790</v>
      </c>
      <c r="O80" s="22">
        <v>40690</v>
      </c>
      <c r="P80" s="18">
        <v>320</v>
      </c>
      <c r="Q80" s="7">
        <v>330</v>
      </c>
      <c r="R80" s="7">
        <v>330</v>
      </c>
      <c r="S80" s="7">
        <v>330</v>
      </c>
      <c r="T80" s="7">
        <v>340</v>
      </c>
      <c r="U80" s="7">
        <v>340</v>
      </c>
      <c r="V80" s="7">
        <v>340</v>
      </c>
      <c r="W80" s="7">
        <v>340</v>
      </c>
      <c r="X80" s="25">
        <v>340</v>
      </c>
      <c r="Y80" s="25">
        <v>350</v>
      </c>
      <c r="Z80" s="262">
        <v>380</v>
      </c>
      <c r="AA80" s="20" t="s">
        <v>70</v>
      </c>
      <c r="AB80" s="8">
        <v>1000</v>
      </c>
      <c r="AC80" s="8">
        <v>290</v>
      </c>
      <c r="AD80" s="8">
        <v>250</v>
      </c>
      <c r="AE80" s="8">
        <v>330</v>
      </c>
      <c r="AF80" s="8">
        <v>80</v>
      </c>
      <c r="AG80" s="8">
        <v>-100</v>
      </c>
      <c r="AH80" s="8">
        <v>140</v>
      </c>
      <c r="AI80" s="29">
        <v>350</v>
      </c>
      <c r="AJ80" s="29">
        <v>1360</v>
      </c>
      <c r="AK80" s="29">
        <v>2900</v>
      </c>
      <c r="AL80" s="31">
        <v>3700</v>
      </c>
      <c r="AM80" s="17" t="s">
        <v>70</v>
      </c>
      <c r="AN80" s="9">
        <v>2.9334115576415298E-2</v>
      </c>
      <c r="AO80" s="9">
        <v>8.2644628099173278E-3</v>
      </c>
      <c r="AP80" s="9">
        <v>7.066139061616683E-3</v>
      </c>
      <c r="AQ80" s="9">
        <v>9.2618579848442462E-3</v>
      </c>
      <c r="AR80" s="9">
        <v>2.2246941045607205E-3</v>
      </c>
      <c r="AS80" s="9">
        <v>-2.7746947835738389E-3</v>
      </c>
      <c r="AT80" s="9">
        <v>3.8953811908737368E-3</v>
      </c>
      <c r="AU80" s="33">
        <v>9.7006651884701256E-3</v>
      </c>
      <c r="AV80" s="33">
        <v>3.7331869338457224E-2</v>
      </c>
      <c r="AW80" s="270">
        <v>7.6739878274675766E-2</v>
      </c>
      <c r="AX80" s="35">
        <v>0.19360516280434137</v>
      </c>
      <c r="AY80" s="759">
        <v>0.20022159207142387</v>
      </c>
      <c r="AZ80" s="511"/>
      <c r="BA80" s="21">
        <v>7182.0000000000009</v>
      </c>
      <c r="BB80" s="87">
        <v>0.98292754473452626</v>
      </c>
      <c r="BC80" s="761">
        <v>0.98718394695504197</v>
      </c>
    </row>
    <row r="81" spans="1:55" ht="18.75" customHeight="1">
      <c r="A81" s="156" t="s">
        <v>30</v>
      </c>
      <c r="B81" s="148" t="s">
        <v>15</v>
      </c>
      <c r="C81" s="758"/>
      <c r="D81" s="15" t="s">
        <v>12</v>
      </c>
      <c r="E81" s="21">
        <v>41240</v>
      </c>
      <c r="F81" s="7">
        <v>42510</v>
      </c>
      <c r="G81" s="7">
        <v>42880</v>
      </c>
      <c r="H81" s="7">
        <v>43210</v>
      </c>
      <c r="I81" s="7">
        <v>43640</v>
      </c>
      <c r="J81" s="7">
        <v>43730</v>
      </c>
      <c r="K81" s="7">
        <v>43600</v>
      </c>
      <c r="L81" s="7">
        <v>43770</v>
      </c>
      <c r="M81" s="22">
        <v>44230</v>
      </c>
      <c r="N81" s="22">
        <v>45990</v>
      </c>
      <c r="O81" s="22">
        <v>49770</v>
      </c>
      <c r="P81" s="18">
        <v>390</v>
      </c>
      <c r="Q81" s="7">
        <v>400</v>
      </c>
      <c r="R81" s="7">
        <v>410</v>
      </c>
      <c r="S81" s="7">
        <v>410</v>
      </c>
      <c r="T81" s="7">
        <v>410</v>
      </c>
      <c r="U81" s="7">
        <v>420</v>
      </c>
      <c r="V81" s="7">
        <v>410</v>
      </c>
      <c r="W81" s="7">
        <v>420</v>
      </c>
      <c r="X81" s="25">
        <v>420</v>
      </c>
      <c r="Y81" s="25">
        <v>440</v>
      </c>
      <c r="Z81" s="262">
        <v>470</v>
      </c>
      <c r="AA81" s="20" t="s">
        <v>70</v>
      </c>
      <c r="AB81" s="8">
        <v>1270</v>
      </c>
      <c r="AC81" s="8">
        <v>370</v>
      </c>
      <c r="AD81" s="8">
        <v>330</v>
      </c>
      <c r="AE81" s="8">
        <v>430</v>
      </c>
      <c r="AF81" s="8">
        <v>90</v>
      </c>
      <c r="AG81" s="8">
        <v>-130</v>
      </c>
      <c r="AH81" s="8">
        <v>170</v>
      </c>
      <c r="AI81" s="29">
        <v>460</v>
      </c>
      <c r="AJ81" s="29">
        <v>1760</v>
      </c>
      <c r="AK81" s="29">
        <v>3780</v>
      </c>
      <c r="AL81" s="31">
        <v>4750</v>
      </c>
      <c r="AM81" s="17" t="s">
        <v>70</v>
      </c>
      <c r="AN81" s="9">
        <v>3.0795344325897256E-2</v>
      </c>
      <c r="AO81" s="9">
        <v>8.7038343919076944E-3</v>
      </c>
      <c r="AP81" s="9">
        <v>7.6958955223880299E-3</v>
      </c>
      <c r="AQ81" s="9">
        <v>9.9514001388567586E-3</v>
      </c>
      <c r="AR81" s="9">
        <v>2.062328139321723E-3</v>
      </c>
      <c r="AS81" s="9">
        <v>-2.9727875600273901E-3</v>
      </c>
      <c r="AT81" s="9">
        <v>3.8990825688074437E-3</v>
      </c>
      <c r="AU81" s="33">
        <v>1.0509481379940677E-2</v>
      </c>
      <c r="AV81" s="33">
        <v>3.9791996382545713E-2</v>
      </c>
      <c r="AW81" s="270">
        <v>8.2191780821917915E-2</v>
      </c>
      <c r="AX81" s="35">
        <v>0.20683802133850637</v>
      </c>
      <c r="AY81" s="760"/>
      <c r="AZ81" s="511"/>
      <c r="BA81" s="21">
        <v>8883</v>
      </c>
      <c r="BB81" s="87">
        <v>0.99144034917555768</v>
      </c>
      <c r="BC81" s="762"/>
    </row>
    <row r="82" spans="1:55" ht="18.75" customHeight="1">
      <c r="A82" s="156" t="s">
        <v>30</v>
      </c>
      <c r="B82" s="148" t="s">
        <v>16</v>
      </c>
      <c r="C82" s="758" t="s">
        <v>10</v>
      </c>
      <c r="D82" s="15" t="s">
        <v>11</v>
      </c>
      <c r="E82" s="21">
        <v>30180</v>
      </c>
      <c r="F82" s="7">
        <v>31070</v>
      </c>
      <c r="G82" s="7">
        <v>31330</v>
      </c>
      <c r="H82" s="7">
        <v>31550</v>
      </c>
      <c r="I82" s="7">
        <v>31850</v>
      </c>
      <c r="J82" s="7">
        <v>31930</v>
      </c>
      <c r="K82" s="7">
        <v>31840</v>
      </c>
      <c r="L82" s="7">
        <v>31960</v>
      </c>
      <c r="M82" s="22">
        <v>32280</v>
      </c>
      <c r="N82" s="22">
        <v>33550</v>
      </c>
      <c r="O82" s="22">
        <v>36180</v>
      </c>
      <c r="P82" s="18">
        <v>280</v>
      </c>
      <c r="Q82" s="7">
        <v>290</v>
      </c>
      <c r="R82" s="7">
        <v>290</v>
      </c>
      <c r="S82" s="7">
        <v>290</v>
      </c>
      <c r="T82" s="7">
        <v>300</v>
      </c>
      <c r="U82" s="7">
        <v>300</v>
      </c>
      <c r="V82" s="7">
        <v>300</v>
      </c>
      <c r="W82" s="7">
        <v>300</v>
      </c>
      <c r="X82" s="25">
        <v>300</v>
      </c>
      <c r="Y82" s="25">
        <v>310</v>
      </c>
      <c r="Z82" s="262">
        <v>340</v>
      </c>
      <c r="AA82" s="20" t="s">
        <v>70</v>
      </c>
      <c r="AB82" s="8">
        <v>890</v>
      </c>
      <c r="AC82" s="8">
        <v>260</v>
      </c>
      <c r="AD82" s="8">
        <v>220</v>
      </c>
      <c r="AE82" s="8">
        <v>300</v>
      </c>
      <c r="AF82" s="8">
        <v>80</v>
      </c>
      <c r="AG82" s="8">
        <v>-90</v>
      </c>
      <c r="AH82" s="8">
        <v>120</v>
      </c>
      <c r="AI82" s="29">
        <v>320</v>
      </c>
      <c r="AJ82" s="29">
        <v>1270</v>
      </c>
      <c r="AK82" s="29">
        <v>2630</v>
      </c>
      <c r="AL82" s="31">
        <v>3370</v>
      </c>
      <c r="AM82" s="17" t="s">
        <v>70</v>
      </c>
      <c r="AN82" s="9">
        <v>2.9489728296885342E-2</v>
      </c>
      <c r="AO82" s="9">
        <v>8.3682008368199945E-3</v>
      </c>
      <c r="AP82" s="9">
        <v>7.022023619533968E-3</v>
      </c>
      <c r="AQ82" s="9">
        <v>9.5087163232963068E-3</v>
      </c>
      <c r="AR82" s="9">
        <v>2.5117739403452966E-3</v>
      </c>
      <c r="AS82" s="9">
        <v>-2.8186658315064728E-3</v>
      </c>
      <c r="AT82" s="9">
        <v>3.7688442211054607E-3</v>
      </c>
      <c r="AU82" s="33">
        <v>1.0012515644555631E-2</v>
      </c>
      <c r="AV82" s="33">
        <v>3.9343246592317138E-2</v>
      </c>
      <c r="AW82" s="270">
        <v>7.8390461997019267E-2</v>
      </c>
      <c r="AX82" s="35">
        <v>0.19880715705765417</v>
      </c>
      <c r="AY82" s="759">
        <v>0.20561841913959589</v>
      </c>
      <c r="AZ82" s="511"/>
      <c r="BA82" s="21">
        <v>6426.0000000000009</v>
      </c>
      <c r="BB82" s="87">
        <v>0.98588469184890659</v>
      </c>
      <c r="BC82" s="761">
        <v>0.99030371747548462</v>
      </c>
    </row>
    <row r="83" spans="1:55" ht="18.75" customHeight="1">
      <c r="A83" s="156" t="s">
        <v>30</v>
      </c>
      <c r="B83" s="148" t="s">
        <v>16</v>
      </c>
      <c r="C83" s="758"/>
      <c r="D83" s="15" t="s">
        <v>12</v>
      </c>
      <c r="E83" s="21">
        <v>37330</v>
      </c>
      <c r="F83" s="7">
        <v>38490</v>
      </c>
      <c r="G83" s="7">
        <v>38830</v>
      </c>
      <c r="H83" s="7">
        <v>39130</v>
      </c>
      <c r="I83" s="7">
        <v>39530</v>
      </c>
      <c r="J83" s="7">
        <v>39620</v>
      </c>
      <c r="K83" s="7">
        <v>39500</v>
      </c>
      <c r="L83" s="7">
        <v>39650</v>
      </c>
      <c r="M83" s="22">
        <v>40080</v>
      </c>
      <c r="N83" s="22">
        <v>41750</v>
      </c>
      <c r="O83" s="22">
        <v>45260</v>
      </c>
      <c r="P83" s="18">
        <v>350</v>
      </c>
      <c r="Q83" s="7">
        <v>360</v>
      </c>
      <c r="R83" s="7">
        <v>370</v>
      </c>
      <c r="S83" s="7">
        <v>370</v>
      </c>
      <c r="T83" s="7">
        <v>370</v>
      </c>
      <c r="U83" s="7">
        <v>370</v>
      </c>
      <c r="V83" s="7">
        <v>370</v>
      </c>
      <c r="W83" s="7">
        <v>370</v>
      </c>
      <c r="X83" s="25">
        <v>380</v>
      </c>
      <c r="Y83" s="25">
        <v>390</v>
      </c>
      <c r="Z83" s="262">
        <v>430</v>
      </c>
      <c r="AA83" s="20" t="s">
        <v>70</v>
      </c>
      <c r="AB83" s="8">
        <v>1160</v>
      </c>
      <c r="AC83" s="8">
        <v>340</v>
      </c>
      <c r="AD83" s="8">
        <v>300</v>
      </c>
      <c r="AE83" s="8">
        <v>400</v>
      </c>
      <c r="AF83" s="8">
        <v>90</v>
      </c>
      <c r="AG83" s="8">
        <v>-120</v>
      </c>
      <c r="AH83" s="8">
        <v>150</v>
      </c>
      <c r="AI83" s="29">
        <v>430</v>
      </c>
      <c r="AJ83" s="29">
        <v>1670</v>
      </c>
      <c r="AK83" s="29">
        <v>3510</v>
      </c>
      <c r="AL83" s="31">
        <v>4420</v>
      </c>
      <c r="AM83" s="17" t="s">
        <v>70</v>
      </c>
      <c r="AN83" s="9">
        <v>3.1074203053844007E-2</v>
      </c>
      <c r="AO83" s="9">
        <v>8.8334632372044641E-3</v>
      </c>
      <c r="AP83" s="9">
        <v>7.7259850630955196E-3</v>
      </c>
      <c r="AQ83" s="9">
        <v>1.022233580373122E-2</v>
      </c>
      <c r="AR83" s="9">
        <v>2.2767518340500725E-3</v>
      </c>
      <c r="AS83" s="9">
        <v>-3.0287733467945221E-3</v>
      </c>
      <c r="AT83" s="9">
        <v>3.7974683544304E-3</v>
      </c>
      <c r="AU83" s="33">
        <v>1.0844892812105877E-2</v>
      </c>
      <c r="AV83" s="33">
        <v>4.1666666666666741E-2</v>
      </c>
      <c r="AW83" s="270">
        <v>8.4071856287425195E-2</v>
      </c>
      <c r="AX83" s="35">
        <v>0.2124296812215376</v>
      </c>
      <c r="AY83" s="760"/>
      <c r="AZ83" s="511"/>
      <c r="BA83" s="21">
        <v>8127.0000000000009</v>
      </c>
      <c r="BB83" s="87">
        <v>0.99472274310206266</v>
      </c>
      <c r="BC83" s="762"/>
    </row>
    <row r="84" spans="1:55" ht="18.75" customHeight="1">
      <c r="A84" s="156" t="s">
        <v>30</v>
      </c>
      <c r="B84" s="148" t="s">
        <v>17</v>
      </c>
      <c r="C84" s="758" t="s">
        <v>10</v>
      </c>
      <c r="D84" s="15" t="s">
        <v>11</v>
      </c>
      <c r="E84" s="21">
        <v>27880</v>
      </c>
      <c r="F84" s="7">
        <v>28700</v>
      </c>
      <c r="G84" s="7">
        <v>28940</v>
      </c>
      <c r="H84" s="7">
        <v>29150</v>
      </c>
      <c r="I84" s="7">
        <v>29420</v>
      </c>
      <c r="J84" s="7">
        <v>29500</v>
      </c>
      <c r="K84" s="7">
        <v>29420</v>
      </c>
      <c r="L84" s="7">
        <v>29530</v>
      </c>
      <c r="M84" s="22">
        <v>29840</v>
      </c>
      <c r="N84" s="22">
        <v>31050</v>
      </c>
      <c r="O84" s="22">
        <v>33520</v>
      </c>
      <c r="P84" s="18">
        <v>260</v>
      </c>
      <c r="Q84" s="7">
        <v>270</v>
      </c>
      <c r="R84" s="7">
        <v>270</v>
      </c>
      <c r="S84" s="7">
        <v>270</v>
      </c>
      <c r="T84" s="7">
        <v>270</v>
      </c>
      <c r="U84" s="7">
        <v>270</v>
      </c>
      <c r="V84" s="7">
        <v>270</v>
      </c>
      <c r="W84" s="7">
        <v>270</v>
      </c>
      <c r="X84" s="25">
        <v>280</v>
      </c>
      <c r="Y84" s="25">
        <v>290</v>
      </c>
      <c r="Z84" s="262">
        <v>310</v>
      </c>
      <c r="AA84" s="20" t="s">
        <v>70</v>
      </c>
      <c r="AB84" s="8">
        <v>820</v>
      </c>
      <c r="AC84" s="8">
        <v>240</v>
      </c>
      <c r="AD84" s="8">
        <v>210</v>
      </c>
      <c r="AE84" s="8">
        <v>270</v>
      </c>
      <c r="AF84" s="8">
        <v>80</v>
      </c>
      <c r="AG84" s="8">
        <v>-80</v>
      </c>
      <c r="AH84" s="8">
        <v>110</v>
      </c>
      <c r="AI84" s="29">
        <v>310</v>
      </c>
      <c r="AJ84" s="29">
        <v>1210</v>
      </c>
      <c r="AK84" s="29">
        <v>2470</v>
      </c>
      <c r="AL84" s="31">
        <v>3170</v>
      </c>
      <c r="AM84" s="17" t="s">
        <v>70</v>
      </c>
      <c r="AN84" s="9">
        <v>2.9411764705882248E-2</v>
      </c>
      <c r="AO84" s="9">
        <v>8.3623693379790698E-3</v>
      </c>
      <c r="AP84" s="9">
        <v>7.2563925362818527E-3</v>
      </c>
      <c r="AQ84" s="9">
        <v>9.2624356775299344E-3</v>
      </c>
      <c r="AR84" s="9">
        <v>2.7192386131882351E-3</v>
      </c>
      <c r="AS84" s="9">
        <v>-2.7118644067796183E-3</v>
      </c>
      <c r="AT84" s="9">
        <v>3.7389530931339898E-3</v>
      </c>
      <c r="AU84" s="33">
        <v>1.0497798848628559E-2</v>
      </c>
      <c r="AV84" s="33">
        <v>4.0549597855227937E-2</v>
      </c>
      <c r="AW84" s="270">
        <v>7.954911433172307E-2</v>
      </c>
      <c r="AX84" s="35">
        <v>0.20229555236728847</v>
      </c>
      <c r="AY84" s="759">
        <v>0.20919801883280209</v>
      </c>
      <c r="AZ84" s="511"/>
      <c r="BA84" s="21">
        <v>5859.0000000000009</v>
      </c>
      <c r="BB84" s="87">
        <v>0.99214490674318512</v>
      </c>
      <c r="BC84" s="761">
        <v>0.9962151881703365</v>
      </c>
    </row>
    <row r="85" spans="1:55" ht="18.75" customHeight="1">
      <c r="A85" s="156" t="s">
        <v>30</v>
      </c>
      <c r="B85" s="148" t="s">
        <v>17</v>
      </c>
      <c r="C85" s="758"/>
      <c r="D85" s="15" t="s">
        <v>12</v>
      </c>
      <c r="E85" s="21">
        <v>35030</v>
      </c>
      <c r="F85" s="7">
        <v>36120</v>
      </c>
      <c r="G85" s="7">
        <v>36440</v>
      </c>
      <c r="H85" s="7">
        <v>36730</v>
      </c>
      <c r="I85" s="7">
        <v>37100</v>
      </c>
      <c r="J85" s="7">
        <v>37190</v>
      </c>
      <c r="K85" s="7">
        <v>37080</v>
      </c>
      <c r="L85" s="7">
        <v>37220</v>
      </c>
      <c r="M85" s="22">
        <v>37640</v>
      </c>
      <c r="N85" s="22">
        <v>39250</v>
      </c>
      <c r="O85" s="22">
        <v>42600</v>
      </c>
      <c r="P85" s="18">
        <v>330</v>
      </c>
      <c r="Q85" s="7">
        <v>340</v>
      </c>
      <c r="R85" s="7">
        <v>340</v>
      </c>
      <c r="S85" s="7">
        <v>350</v>
      </c>
      <c r="T85" s="7">
        <v>350</v>
      </c>
      <c r="U85" s="7">
        <v>350</v>
      </c>
      <c r="V85" s="7">
        <v>350</v>
      </c>
      <c r="W85" s="7">
        <v>350</v>
      </c>
      <c r="X85" s="25">
        <v>350</v>
      </c>
      <c r="Y85" s="25">
        <v>370</v>
      </c>
      <c r="Z85" s="262">
        <v>400</v>
      </c>
      <c r="AA85" s="20" t="s">
        <v>70</v>
      </c>
      <c r="AB85" s="8">
        <v>1090</v>
      </c>
      <c r="AC85" s="8">
        <v>320</v>
      </c>
      <c r="AD85" s="8">
        <v>290</v>
      </c>
      <c r="AE85" s="8">
        <v>370</v>
      </c>
      <c r="AF85" s="8">
        <v>90</v>
      </c>
      <c r="AG85" s="8">
        <v>-110</v>
      </c>
      <c r="AH85" s="8">
        <v>140</v>
      </c>
      <c r="AI85" s="29">
        <v>420</v>
      </c>
      <c r="AJ85" s="29">
        <v>1610</v>
      </c>
      <c r="AK85" s="29">
        <v>3350</v>
      </c>
      <c r="AL85" s="31">
        <v>4220</v>
      </c>
      <c r="AM85" s="17" t="s">
        <v>70</v>
      </c>
      <c r="AN85" s="9">
        <v>3.1116186126177503E-2</v>
      </c>
      <c r="AO85" s="9">
        <v>8.8593576965669829E-3</v>
      </c>
      <c r="AP85" s="9">
        <v>7.9582875960482191E-3</v>
      </c>
      <c r="AQ85" s="9">
        <v>1.0073509392866775E-2</v>
      </c>
      <c r="AR85" s="9">
        <v>2.4258760107815913E-3</v>
      </c>
      <c r="AS85" s="9">
        <v>-2.9577843506318757E-3</v>
      </c>
      <c r="AT85" s="9">
        <v>3.7756202804746231E-3</v>
      </c>
      <c r="AU85" s="33">
        <v>1.1284255776464303E-2</v>
      </c>
      <c r="AV85" s="33">
        <v>4.2773645058448384E-2</v>
      </c>
      <c r="AW85" s="270">
        <v>8.5350318471337561E-2</v>
      </c>
      <c r="AX85" s="35">
        <v>0.21610048529831571</v>
      </c>
      <c r="AY85" s="760"/>
      <c r="AZ85" s="511"/>
      <c r="BA85" s="21">
        <v>7560.0000000000009</v>
      </c>
      <c r="BB85" s="87">
        <v>1.0002854695974879</v>
      </c>
      <c r="BC85" s="762"/>
    </row>
    <row r="86" spans="1:55" ht="18.75" customHeight="1">
      <c r="A86" s="156" t="s">
        <v>30</v>
      </c>
      <c r="B86" s="148" t="s">
        <v>18</v>
      </c>
      <c r="C86" s="758" t="s">
        <v>10</v>
      </c>
      <c r="D86" s="15" t="s">
        <v>11</v>
      </c>
      <c r="E86" s="21">
        <v>26310</v>
      </c>
      <c r="F86" s="7">
        <v>27080</v>
      </c>
      <c r="G86" s="7">
        <v>27310</v>
      </c>
      <c r="H86" s="7">
        <v>27510</v>
      </c>
      <c r="I86" s="7">
        <v>27770</v>
      </c>
      <c r="J86" s="7">
        <v>27850</v>
      </c>
      <c r="K86" s="7">
        <v>27770</v>
      </c>
      <c r="L86" s="7">
        <v>27880</v>
      </c>
      <c r="M86" s="22">
        <v>28170</v>
      </c>
      <c r="N86" s="22">
        <v>29340</v>
      </c>
      <c r="O86" s="22">
        <v>31700</v>
      </c>
      <c r="P86" s="18">
        <v>240</v>
      </c>
      <c r="Q86" s="7">
        <v>250</v>
      </c>
      <c r="R86" s="7">
        <v>250</v>
      </c>
      <c r="S86" s="7">
        <v>250</v>
      </c>
      <c r="T86" s="7">
        <v>260</v>
      </c>
      <c r="U86" s="7">
        <v>260</v>
      </c>
      <c r="V86" s="7">
        <v>260</v>
      </c>
      <c r="W86" s="7">
        <v>260</v>
      </c>
      <c r="X86" s="25">
        <v>260</v>
      </c>
      <c r="Y86" s="25">
        <v>270</v>
      </c>
      <c r="Z86" s="262">
        <v>290</v>
      </c>
      <c r="AA86" s="20" t="s">
        <v>70</v>
      </c>
      <c r="AB86" s="8">
        <v>770</v>
      </c>
      <c r="AC86" s="8">
        <v>230</v>
      </c>
      <c r="AD86" s="8">
        <v>200</v>
      </c>
      <c r="AE86" s="8">
        <v>260</v>
      </c>
      <c r="AF86" s="8">
        <v>80</v>
      </c>
      <c r="AG86" s="8">
        <v>-80</v>
      </c>
      <c r="AH86" s="8">
        <v>110</v>
      </c>
      <c r="AI86" s="29">
        <v>290</v>
      </c>
      <c r="AJ86" s="29">
        <v>1170</v>
      </c>
      <c r="AK86" s="29">
        <v>2360</v>
      </c>
      <c r="AL86" s="31">
        <v>3030</v>
      </c>
      <c r="AM86" s="17" t="s">
        <v>70</v>
      </c>
      <c r="AN86" s="9">
        <v>2.9266438616495583E-2</v>
      </c>
      <c r="AO86" s="9">
        <v>8.4933530280650871E-3</v>
      </c>
      <c r="AP86" s="9">
        <v>7.3233247894544107E-3</v>
      </c>
      <c r="AQ86" s="9">
        <v>9.4511086877500095E-3</v>
      </c>
      <c r="AR86" s="9">
        <v>2.8808066258552145E-3</v>
      </c>
      <c r="AS86" s="9">
        <v>-2.8725314183123407E-3</v>
      </c>
      <c r="AT86" s="9">
        <v>3.96110911055092E-3</v>
      </c>
      <c r="AU86" s="33">
        <v>1.0401721664275554E-2</v>
      </c>
      <c r="AV86" s="33">
        <v>4.1533546325878579E-2</v>
      </c>
      <c r="AW86" s="270">
        <v>8.0436264485344244E-2</v>
      </c>
      <c r="AX86" s="35">
        <v>0.2048650703154693</v>
      </c>
      <c r="AY86" s="759">
        <v>0.21181687466759713</v>
      </c>
      <c r="AZ86" s="511"/>
      <c r="BA86" s="21">
        <v>5481.0000000000009</v>
      </c>
      <c r="BB86" s="87">
        <v>0.99654123907259595</v>
      </c>
      <c r="BC86" s="761">
        <v>1.0003327833139428</v>
      </c>
    </row>
    <row r="87" spans="1:55" ht="18.75" customHeight="1">
      <c r="A87" s="156" t="s">
        <v>30</v>
      </c>
      <c r="B87" s="148" t="s">
        <v>18</v>
      </c>
      <c r="C87" s="758"/>
      <c r="D87" s="15" t="s">
        <v>12</v>
      </c>
      <c r="E87" s="21">
        <v>33460</v>
      </c>
      <c r="F87" s="7">
        <v>34500</v>
      </c>
      <c r="G87" s="7">
        <v>34810</v>
      </c>
      <c r="H87" s="7">
        <v>35090</v>
      </c>
      <c r="I87" s="7">
        <v>35450</v>
      </c>
      <c r="J87" s="7">
        <v>35540</v>
      </c>
      <c r="K87" s="7">
        <v>35430</v>
      </c>
      <c r="L87" s="7">
        <v>35570</v>
      </c>
      <c r="M87" s="22">
        <v>35970</v>
      </c>
      <c r="N87" s="22">
        <v>37540</v>
      </c>
      <c r="O87" s="22">
        <v>40780</v>
      </c>
      <c r="P87" s="18">
        <v>310</v>
      </c>
      <c r="Q87" s="7">
        <v>320</v>
      </c>
      <c r="R87" s="7">
        <v>330</v>
      </c>
      <c r="S87" s="7">
        <v>330</v>
      </c>
      <c r="T87" s="7">
        <v>330</v>
      </c>
      <c r="U87" s="7">
        <v>330</v>
      </c>
      <c r="V87" s="7">
        <v>330</v>
      </c>
      <c r="W87" s="7">
        <v>330</v>
      </c>
      <c r="X87" s="25">
        <v>340</v>
      </c>
      <c r="Y87" s="25">
        <v>350</v>
      </c>
      <c r="Z87" s="262">
        <v>380</v>
      </c>
      <c r="AA87" s="20" t="s">
        <v>70</v>
      </c>
      <c r="AB87" s="8">
        <v>1040</v>
      </c>
      <c r="AC87" s="8">
        <v>310</v>
      </c>
      <c r="AD87" s="8">
        <v>280</v>
      </c>
      <c r="AE87" s="8">
        <v>360</v>
      </c>
      <c r="AF87" s="8">
        <v>90</v>
      </c>
      <c r="AG87" s="8">
        <v>-110</v>
      </c>
      <c r="AH87" s="8">
        <v>140</v>
      </c>
      <c r="AI87" s="29">
        <v>400</v>
      </c>
      <c r="AJ87" s="29">
        <v>1570</v>
      </c>
      <c r="AK87" s="29">
        <v>3240</v>
      </c>
      <c r="AL87" s="31">
        <v>4080</v>
      </c>
      <c r="AM87" s="17" t="s">
        <v>70</v>
      </c>
      <c r="AN87" s="9">
        <v>3.1081888822474646E-2</v>
      </c>
      <c r="AO87" s="9">
        <v>8.9855072463769226E-3</v>
      </c>
      <c r="AP87" s="9">
        <v>8.043665613329587E-3</v>
      </c>
      <c r="AQ87" s="9">
        <v>1.0259333143345595E-2</v>
      </c>
      <c r="AR87" s="9">
        <v>2.5387870239774735E-3</v>
      </c>
      <c r="AS87" s="9">
        <v>-3.095104108047253E-3</v>
      </c>
      <c r="AT87" s="9">
        <v>3.9514535704205933E-3</v>
      </c>
      <c r="AU87" s="33">
        <v>1.124543154343538E-2</v>
      </c>
      <c r="AV87" s="33">
        <v>4.3647484014456506E-2</v>
      </c>
      <c r="AW87" s="270">
        <v>8.6307938199254197E-2</v>
      </c>
      <c r="AX87" s="35">
        <v>0.21876867901972497</v>
      </c>
      <c r="AY87" s="760"/>
      <c r="AZ87" s="511"/>
      <c r="BA87" s="21">
        <v>7182.0000000000009</v>
      </c>
      <c r="BB87" s="87">
        <v>1.0041243275552898</v>
      </c>
      <c r="BC87" s="762"/>
    </row>
    <row r="88" spans="1:55" ht="18.75" customHeight="1">
      <c r="A88" s="156" t="s">
        <v>30</v>
      </c>
      <c r="B88" s="148" t="s">
        <v>19</v>
      </c>
      <c r="C88" s="758" t="s">
        <v>10</v>
      </c>
      <c r="D88" s="15" t="s">
        <v>11</v>
      </c>
      <c r="E88" s="21">
        <v>25930</v>
      </c>
      <c r="F88" s="7">
        <v>26670</v>
      </c>
      <c r="G88" s="7">
        <v>26820</v>
      </c>
      <c r="H88" s="7">
        <v>27020</v>
      </c>
      <c r="I88" s="7">
        <v>27270</v>
      </c>
      <c r="J88" s="7">
        <v>27350</v>
      </c>
      <c r="K88" s="7">
        <v>27270</v>
      </c>
      <c r="L88" s="7">
        <v>27370</v>
      </c>
      <c r="M88" s="22">
        <v>27650</v>
      </c>
      <c r="N88" s="22">
        <v>28800</v>
      </c>
      <c r="O88" s="22">
        <v>31080</v>
      </c>
      <c r="P88" s="18">
        <v>240</v>
      </c>
      <c r="Q88" s="7">
        <v>250</v>
      </c>
      <c r="R88" s="7">
        <v>250</v>
      </c>
      <c r="S88" s="7">
        <v>250</v>
      </c>
      <c r="T88" s="7">
        <v>250</v>
      </c>
      <c r="U88" s="7">
        <v>250</v>
      </c>
      <c r="V88" s="7">
        <v>250</v>
      </c>
      <c r="W88" s="7">
        <v>250</v>
      </c>
      <c r="X88" s="25">
        <v>250</v>
      </c>
      <c r="Y88" s="25">
        <v>260</v>
      </c>
      <c r="Z88" s="262">
        <v>290</v>
      </c>
      <c r="AA88" s="20" t="s">
        <v>70</v>
      </c>
      <c r="AB88" s="8">
        <v>740</v>
      </c>
      <c r="AC88" s="8">
        <v>150</v>
      </c>
      <c r="AD88" s="8">
        <v>200</v>
      </c>
      <c r="AE88" s="8">
        <v>250</v>
      </c>
      <c r="AF88" s="8">
        <v>80</v>
      </c>
      <c r="AG88" s="8">
        <v>-80</v>
      </c>
      <c r="AH88" s="8">
        <v>100</v>
      </c>
      <c r="AI88" s="29">
        <v>280</v>
      </c>
      <c r="AJ88" s="29">
        <v>1150</v>
      </c>
      <c r="AK88" s="29">
        <v>2280</v>
      </c>
      <c r="AL88" s="31">
        <v>2870</v>
      </c>
      <c r="AM88" s="17" t="s">
        <v>70</v>
      </c>
      <c r="AN88" s="9">
        <v>2.8538372541457857E-2</v>
      </c>
      <c r="AO88" s="9">
        <v>5.6242969628796935E-3</v>
      </c>
      <c r="AP88" s="9">
        <v>7.4571215510812472E-3</v>
      </c>
      <c r="AQ88" s="9">
        <v>9.2524056254625897E-3</v>
      </c>
      <c r="AR88" s="9">
        <v>2.9336266960029445E-3</v>
      </c>
      <c r="AS88" s="9">
        <v>-2.9250457038391131E-3</v>
      </c>
      <c r="AT88" s="9">
        <v>3.6670333700037361E-3</v>
      </c>
      <c r="AU88" s="33">
        <v>1.0230179028132946E-2</v>
      </c>
      <c r="AV88" s="33">
        <v>4.1591320072332794E-2</v>
      </c>
      <c r="AW88" s="270">
        <v>7.9166666666666607E-2</v>
      </c>
      <c r="AX88" s="35">
        <v>0.19861164674122644</v>
      </c>
      <c r="AY88" s="759">
        <v>0.20631912445888412</v>
      </c>
      <c r="AZ88" s="511"/>
      <c r="BA88" s="21">
        <v>5481.0000000000009</v>
      </c>
      <c r="BB88" s="87">
        <v>0.98723486309294251</v>
      </c>
      <c r="BC88" s="761">
        <v>0.99207571449689447</v>
      </c>
    </row>
    <row r="89" spans="1:55" ht="18.75" customHeight="1">
      <c r="A89" s="156" t="s">
        <v>30</v>
      </c>
      <c r="B89" s="148" t="s">
        <v>19</v>
      </c>
      <c r="C89" s="758"/>
      <c r="D89" s="15" t="s">
        <v>12</v>
      </c>
      <c r="E89" s="21">
        <v>33080</v>
      </c>
      <c r="F89" s="7">
        <v>34090</v>
      </c>
      <c r="G89" s="7">
        <v>34320</v>
      </c>
      <c r="H89" s="7">
        <v>34600</v>
      </c>
      <c r="I89" s="7">
        <v>34950</v>
      </c>
      <c r="J89" s="7">
        <v>35040</v>
      </c>
      <c r="K89" s="7">
        <v>34930</v>
      </c>
      <c r="L89" s="7">
        <v>35060</v>
      </c>
      <c r="M89" s="22">
        <v>35450</v>
      </c>
      <c r="N89" s="22">
        <v>37000</v>
      </c>
      <c r="O89" s="22">
        <v>40160</v>
      </c>
      <c r="P89" s="18">
        <v>310</v>
      </c>
      <c r="Q89" s="7">
        <v>320</v>
      </c>
      <c r="R89" s="7">
        <v>320</v>
      </c>
      <c r="S89" s="7">
        <v>320</v>
      </c>
      <c r="T89" s="7">
        <v>330</v>
      </c>
      <c r="U89" s="7">
        <v>330</v>
      </c>
      <c r="V89" s="7">
        <v>330</v>
      </c>
      <c r="W89" s="7">
        <v>330</v>
      </c>
      <c r="X89" s="25">
        <v>330</v>
      </c>
      <c r="Y89" s="25">
        <v>350</v>
      </c>
      <c r="Z89" s="262">
        <v>380</v>
      </c>
      <c r="AA89" s="20" t="s">
        <v>70</v>
      </c>
      <c r="AB89" s="8">
        <v>1010</v>
      </c>
      <c r="AC89" s="8">
        <v>230</v>
      </c>
      <c r="AD89" s="8">
        <v>280</v>
      </c>
      <c r="AE89" s="8">
        <v>350</v>
      </c>
      <c r="AF89" s="8">
        <v>90</v>
      </c>
      <c r="AG89" s="8">
        <v>-110</v>
      </c>
      <c r="AH89" s="8">
        <v>130</v>
      </c>
      <c r="AI89" s="29">
        <v>390</v>
      </c>
      <c r="AJ89" s="29">
        <v>1550</v>
      </c>
      <c r="AK89" s="29">
        <v>3160</v>
      </c>
      <c r="AL89" s="31">
        <v>3920</v>
      </c>
      <c r="AM89" s="17" t="s">
        <v>70</v>
      </c>
      <c r="AN89" s="9">
        <v>3.0532043530834274E-2</v>
      </c>
      <c r="AO89" s="9">
        <v>6.7468465825755164E-3</v>
      </c>
      <c r="AP89" s="9">
        <v>8.1585081585080488E-3</v>
      </c>
      <c r="AQ89" s="9">
        <v>1.0115606936416111E-2</v>
      </c>
      <c r="AR89" s="9">
        <v>2.5751072961373023E-3</v>
      </c>
      <c r="AS89" s="9">
        <v>-3.1392694063926418E-3</v>
      </c>
      <c r="AT89" s="9">
        <v>3.7217291726310275E-3</v>
      </c>
      <c r="AU89" s="33">
        <v>1.112378779235601E-2</v>
      </c>
      <c r="AV89" s="33">
        <v>4.37235543018335E-2</v>
      </c>
      <c r="AW89" s="270">
        <v>8.5405405405405421E-2</v>
      </c>
      <c r="AX89" s="35">
        <v>0.21402660217654179</v>
      </c>
      <c r="AY89" s="760"/>
      <c r="AZ89" s="511"/>
      <c r="BA89" s="21">
        <v>7182.0000000000009</v>
      </c>
      <c r="BB89" s="87">
        <v>0.99691656590084643</v>
      </c>
      <c r="BC89" s="762"/>
    </row>
    <row r="90" spans="1:55" ht="18.75" customHeight="1">
      <c r="A90" s="156" t="s">
        <v>30</v>
      </c>
      <c r="B90" s="148" t="s">
        <v>20</v>
      </c>
      <c r="C90" s="758" t="s">
        <v>10</v>
      </c>
      <c r="D90" s="15" t="s">
        <v>11</v>
      </c>
      <c r="E90" s="21">
        <v>25020</v>
      </c>
      <c r="F90" s="7">
        <v>25740</v>
      </c>
      <c r="G90" s="7">
        <v>25890</v>
      </c>
      <c r="H90" s="7">
        <v>26080</v>
      </c>
      <c r="I90" s="7">
        <v>26330</v>
      </c>
      <c r="J90" s="7">
        <v>26400</v>
      </c>
      <c r="K90" s="7">
        <v>26330</v>
      </c>
      <c r="L90" s="7">
        <v>26430</v>
      </c>
      <c r="M90" s="22">
        <v>26700</v>
      </c>
      <c r="N90" s="22">
        <v>27830</v>
      </c>
      <c r="O90" s="22">
        <v>30060</v>
      </c>
      <c r="P90" s="18">
        <v>230</v>
      </c>
      <c r="Q90" s="7">
        <v>240</v>
      </c>
      <c r="R90" s="7">
        <v>240</v>
      </c>
      <c r="S90" s="7">
        <v>240</v>
      </c>
      <c r="T90" s="7">
        <v>240</v>
      </c>
      <c r="U90" s="7">
        <v>240</v>
      </c>
      <c r="V90" s="7">
        <v>240</v>
      </c>
      <c r="W90" s="7">
        <v>240</v>
      </c>
      <c r="X90" s="25">
        <v>250</v>
      </c>
      <c r="Y90" s="25">
        <v>250</v>
      </c>
      <c r="Z90" s="262">
        <v>280</v>
      </c>
      <c r="AA90" s="20" t="s">
        <v>70</v>
      </c>
      <c r="AB90" s="8">
        <v>720</v>
      </c>
      <c r="AC90" s="8">
        <v>150</v>
      </c>
      <c r="AD90" s="8">
        <v>190</v>
      </c>
      <c r="AE90" s="8">
        <v>250</v>
      </c>
      <c r="AF90" s="8">
        <v>70</v>
      </c>
      <c r="AG90" s="8">
        <v>-70</v>
      </c>
      <c r="AH90" s="8">
        <v>100</v>
      </c>
      <c r="AI90" s="29">
        <v>270</v>
      </c>
      <c r="AJ90" s="29">
        <v>1130</v>
      </c>
      <c r="AK90" s="29">
        <v>2230</v>
      </c>
      <c r="AL90" s="31">
        <v>2810</v>
      </c>
      <c r="AM90" s="17" t="s">
        <v>70</v>
      </c>
      <c r="AN90" s="9">
        <v>2.877697841726623E-2</v>
      </c>
      <c r="AO90" s="9">
        <v>5.8275058275059077E-3</v>
      </c>
      <c r="AP90" s="9">
        <v>7.3387408265739307E-3</v>
      </c>
      <c r="AQ90" s="9">
        <v>9.5858895705520641E-3</v>
      </c>
      <c r="AR90" s="9">
        <v>2.6585643752374821E-3</v>
      </c>
      <c r="AS90" s="9">
        <v>-2.6515151515151825E-3</v>
      </c>
      <c r="AT90" s="9">
        <v>3.7979491074819904E-3</v>
      </c>
      <c r="AU90" s="33">
        <v>1.0215664018161208E-2</v>
      </c>
      <c r="AV90" s="33">
        <v>4.232209737827719E-2</v>
      </c>
      <c r="AW90" s="270">
        <v>8.0129356809198748E-2</v>
      </c>
      <c r="AX90" s="35">
        <v>0.20143884892086339</v>
      </c>
      <c r="AY90" s="759">
        <v>0.2090501673886257</v>
      </c>
      <c r="AZ90" s="511"/>
      <c r="BA90" s="21">
        <v>5292</v>
      </c>
      <c r="BB90" s="87">
        <v>0.98992805755395685</v>
      </c>
      <c r="BC90" s="761">
        <v>0.99460655286774624</v>
      </c>
    </row>
    <row r="91" spans="1:55" ht="18.75" customHeight="1">
      <c r="A91" s="156" t="s">
        <v>30</v>
      </c>
      <c r="B91" s="148" t="s">
        <v>20</v>
      </c>
      <c r="C91" s="758"/>
      <c r="D91" s="15" t="s">
        <v>12</v>
      </c>
      <c r="E91" s="21">
        <v>32170</v>
      </c>
      <c r="F91" s="7">
        <v>33160</v>
      </c>
      <c r="G91" s="7">
        <v>33390</v>
      </c>
      <c r="H91" s="7">
        <v>33660</v>
      </c>
      <c r="I91" s="7">
        <v>34010</v>
      </c>
      <c r="J91" s="7">
        <v>34090</v>
      </c>
      <c r="K91" s="7">
        <v>33990</v>
      </c>
      <c r="L91" s="7">
        <v>34120</v>
      </c>
      <c r="M91" s="22">
        <v>34500</v>
      </c>
      <c r="N91" s="22">
        <v>36030</v>
      </c>
      <c r="O91" s="22">
        <v>39140</v>
      </c>
      <c r="P91" s="18">
        <v>300</v>
      </c>
      <c r="Q91" s="7">
        <v>310</v>
      </c>
      <c r="R91" s="7">
        <v>310</v>
      </c>
      <c r="S91" s="7">
        <v>310</v>
      </c>
      <c r="T91" s="7">
        <v>320</v>
      </c>
      <c r="U91" s="7">
        <v>320</v>
      </c>
      <c r="V91" s="7">
        <v>320</v>
      </c>
      <c r="W91" s="7">
        <v>320</v>
      </c>
      <c r="X91" s="25">
        <v>320</v>
      </c>
      <c r="Y91" s="25">
        <v>340</v>
      </c>
      <c r="Z91" s="262">
        <v>370</v>
      </c>
      <c r="AA91" s="20" t="s">
        <v>70</v>
      </c>
      <c r="AB91" s="8">
        <v>990</v>
      </c>
      <c r="AC91" s="8">
        <v>230</v>
      </c>
      <c r="AD91" s="8">
        <v>270</v>
      </c>
      <c r="AE91" s="8">
        <v>350</v>
      </c>
      <c r="AF91" s="8">
        <v>80</v>
      </c>
      <c r="AG91" s="8">
        <v>-100</v>
      </c>
      <c r="AH91" s="8">
        <v>130</v>
      </c>
      <c r="AI91" s="29">
        <v>380</v>
      </c>
      <c r="AJ91" s="29">
        <v>1530</v>
      </c>
      <c r="AK91" s="29">
        <v>3110</v>
      </c>
      <c r="AL91" s="31">
        <v>3860</v>
      </c>
      <c r="AM91" s="17" t="s">
        <v>70</v>
      </c>
      <c r="AN91" s="9">
        <v>3.077401305564198E-2</v>
      </c>
      <c r="AO91" s="9">
        <v>6.9360675512666337E-3</v>
      </c>
      <c r="AP91" s="9">
        <v>8.0862533692722671E-3</v>
      </c>
      <c r="AQ91" s="9">
        <v>1.0398098633392694E-2</v>
      </c>
      <c r="AR91" s="9">
        <v>2.3522493384298127E-3</v>
      </c>
      <c r="AS91" s="9">
        <v>-2.9334115576414854E-3</v>
      </c>
      <c r="AT91" s="9">
        <v>3.8246543100912689E-3</v>
      </c>
      <c r="AU91" s="33">
        <v>1.1137162954278912E-2</v>
      </c>
      <c r="AV91" s="33">
        <v>4.4347826086956532E-2</v>
      </c>
      <c r="AW91" s="270">
        <v>8.6316958090480123E-2</v>
      </c>
      <c r="AX91" s="35">
        <v>0.216661485856388</v>
      </c>
      <c r="AY91" s="760"/>
      <c r="AZ91" s="511"/>
      <c r="BA91" s="21">
        <v>6993</v>
      </c>
      <c r="BB91" s="87">
        <v>0.99928504818153563</v>
      </c>
      <c r="BC91" s="762"/>
    </row>
    <row r="92" spans="1:55" ht="18.75" customHeight="1">
      <c r="A92" s="156" t="s">
        <v>30</v>
      </c>
      <c r="B92" s="148" t="s">
        <v>21</v>
      </c>
      <c r="C92" s="758" t="s">
        <v>10</v>
      </c>
      <c r="D92" s="15" t="s">
        <v>11</v>
      </c>
      <c r="E92" s="21">
        <v>24930</v>
      </c>
      <c r="F92" s="7">
        <v>25640</v>
      </c>
      <c r="G92" s="7">
        <v>25790</v>
      </c>
      <c r="H92" s="7">
        <v>25970</v>
      </c>
      <c r="I92" s="7">
        <v>25570</v>
      </c>
      <c r="J92" s="7">
        <v>25650</v>
      </c>
      <c r="K92" s="7">
        <v>25580</v>
      </c>
      <c r="L92" s="7">
        <v>25670</v>
      </c>
      <c r="M92" s="22">
        <v>25940</v>
      </c>
      <c r="N92" s="22">
        <v>27050</v>
      </c>
      <c r="O92" s="22">
        <v>29230</v>
      </c>
      <c r="P92" s="18">
        <v>230</v>
      </c>
      <c r="Q92" s="7">
        <v>230</v>
      </c>
      <c r="R92" s="7">
        <v>240</v>
      </c>
      <c r="S92" s="7">
        <v>240</v>
      </c>
      <c r="T92" s="7">
        <v>230</v>
      </c>
      <c r="U92" s="7">
        <v>230</v>
      </c>
      <c r="V92" s="7">
        <v>230</v>
      </c>
      <c r="W92" s="7">
        <v>240</v>
      </c>
      <c r="X92" s="25">
        <v>240</v>
      </c>
      <c r="Y92" s="25">
        <v>250</v>
      </c>
      <c r="Z92" s="262">
        <v>270</v>
      </c>
      <c r="AA92" s="20" t="s">
        <v>70</v>
      </c>
      <c r="AB92" s="8">
        <v>710</v>
      </c>
      <c r="AC92" s="8">
        <v>150</v>
      </c>
      <c r="AD92" s="8">
        <v>180</v>
      </c>
      <c r="AE92" s="8">
        <v>-400</v>
      </c>
      <c r="AF92" s="8">
        <v>80</v>
      </c>
      <c r="AG92" s="8">
        <v>-70</v>
      </c>
      <c r="AH92" s="8">
        <v>90</v>
      </c>
      <c r="AI92" s="29">
        <v>270</v>
      </c>
      <c r="AJ92" s="29">
        <v>1110</v>
      </c>
      <c r="AK92" s="29">
        <v>2180</v>
      </c>
      <c r="AL92" s="31">
        <v>2120</v>
      </c>
      <c r="AM92" s="17" t="s">
        <v>70</v>
      </c>
      <c r="AN92" s="9">
        <v>2.8479743281187408E-2</v>
      </c>
      <c r="AO92" s="9">
        <v>5.8502340093604666E-3</v>
      </c>
      <c r="AP92" s="9">
        <v>6.979449398991866E-3</v>
      </c>
      <c r="AQ92" s="9">
        <v>-1.5402387370042403E-2</v>
      </c>
      <c r="AR92" s="9">
        <v>3.1286664059444469E-3</v>
      </c>
      <c r="AS92" s="9">
        <v>-2.7290448343080254E-3</v>
      </c>
      <c r="AT92" s="9">
        <v>3.5183737294761652E-3</v>
      </c>
      <c r="AU92" s="33">
        <v>1.051811453058038E-2</v>
      </c>
      <c r="AV92" s="33">
        <v>4.2791056283731699E-2</v>
      </c>
      <c r="AW92" s="270">
        <v>8.0591497227356701E-2</v>
      </c>
      <c r="AX92" s="35">
        <v>0.1724829522663458</v>
      </c>
      <c r="AY92" s="759">
        <v>0.18334247363940737</v>
      </c>
      <c r="AZ92" s="511"/>
      <c r="BA92" s="21">
        <v>5103</v>
      </c>
      <c r="BB92" s="87">
        <v>0.96778981147212195</v>
      </c>
      <c r="BC92" s="761">
        <v>0.97494852169616075</v>
      </c>
    </row>
    <row r="93" spans="1:55" ht="18.75" customHeight="1">
      <c r="A93" s="156" t="s">
        <v>30</v>
      </c>
      <c r="B93" s="148" t="s">
        <v>21</v>
      </c>
      <c r="C93" s="758"/>
      <c r="D93" s="15" t="s">
        <v>12</v>
      </c>
      <c r="E93" s="21">
        <v>32080</v>
      </c>
      <c r="F93" s="7">
        <v>33060</v>
      </c>
      <c r="G93" s="7">
        <v>33290</v>
      </c>
      <c r="H93" s="7">
        <v>33550</v>
      </c>
      <c r="I93" s="7">
        <v>33250</v>
      </c>
      <c r="J93" s="7">
        <v>33340</v>
      </c>
      <c r="K93" s="7">
        <v>33240</v>
      </c>
      <c r="L93" s="7">
        <v>33360</v>
      </c>
      <c r="M93" s="22">
        <v>33740</v>
      </c>
      <c r="N93" s="22">
        <v>35250</v>
      </c>
      <c r="O93" s="22">
        <v>38310</v>
      </c>
      <c r="P93" s="18">
        <v>300</v>
      </c>
      <c r="Q93" s="7">
        <v>310</v>
      </c>
      <c r="R93" s="7">
        <v>310</v>
      </c>
      <c r="S93" s="7">
        <v>310</v>
      </c>
      <c r="T93" s="7">
        <v>310</v>
      </c>
      <c r="U93" s="7">
        <v>310</v>
      </c>
      <c r="V93" s="7">
        <v>310</v>
      </c>
      <c r="W93" s="7">
        <v>310</v>
      </c>
      <c r="X93" s="25">
        <v>320</v>
      </c>
      <c r="Y93" s="25">
        <v>330</v>
      </c>
      <c r="Z93" s="262">
        <v>360</v>
      </c>
      <c r="AA93" s="20" t="s">
        <v>70</v>
      </c>
      <c r="AB93" s="8">
        <v>980</v>
      </c>
      <c r="AC93" s="8">
        <v>230</v>
      </c>
      <c r="AD93" s="8">
        <v>260</v>
      </c>
      <c r="AE93" s="8">
        <v>-300</v>
      </c>
      <c r="AF93" s="8">
        <v>90</v>
      </c>
      <c r="AG93" s="8">
        <v>-100</v>
      </c>
      <c r="AH93" s="8">
        <v>120</v>
      </c>
      <c r="AI93" s="29">
        <v>380</v>
      </c>
      <c r="AJ93" s="29">
        <v>1510</v>
      </c>
      <c r="AK93" s="29">
        <v>3060</v>
      </c>
      <c r="AL93" s="31">
        <v>3170</v>
      </c>
      <c r="AM93" s="17" t="s">
        <v>70</v>
      </c>
      <c r="AN93" s="9">
        <v>3.0548628428927582E-2</v>
      </c>
      <c r="AO93" s="9">
        <v>6.9570477918934337E-3</v>
      </c>
      <c r="AP93" s="9">
        <v>7.810153199159009E-3</v>
      </c>
      <c r="AQ93" s="9">
        <v>-8.941877794336861E-3</v>
      </c>
      <c r="AR93" s="9">
        <v>2.706766917293324E-3</v>
      </c>
      <c r="AS93" s="9">
        <v>-2.9994001199760145E-3</v>
      </c>
      <c r="AT93" s="9">
        <v>3.6101083032491488E-3</v>
      </c>
      <c r="AU93" s="33">
        <v>1.1390887290167795E-2</v>
      </c>
      <c r="AV93" s="33">
        <v>4.4754001185536518E-2</v>
      </c>
      <c r="AW93" s="270">
        <v>8.6808510638297864E-2</v>
      </c>
      <c r="AX93" s="35">
        <v>0.19420199501246893</v>
      </c>
      <c r="AY93" s="760"/>
      <c r="AZ93" s="511"/>
      <c r="BA93" s="21">
        <v>6804.0000000000009</v>
      </c>
      <c r="BB93" s="87">
        <v>0.98210723192019955</v>
      </c>
      <c r="BC93" s="762"/>
    </row>
    <row r="94" spans="1:55" ht="18.75" customHeight="1">
      <c r="A94" s="156" t="s">
        <v>30</v>
      </c>
      <c r="B94" s="148" t="s">
        <v>22</v>
      </c>
      <c r="C94" s="758" t="s">
        <v>10</v>
      </c>
      <c r="D94" s="15" t="s">
        <v>11</v>
      </c>
      <c r="E94" s="21">
        <v>24310</v>
      </c>
      <c r="F94" s="7">
        <v>25000</v>
      </c>
      <c r="G94" s="7">
        <v>25150</v>
      </c>
      <c r="H94" s="7">
        <v>25330</v>
      </c>
      <c r="I94" s="7">
        <v>24990</v>
      </c>
      <c r="J94" s="7">
        <v>25060</v>
      </c>
      <c r="K94" s="7">
        <v>24990</v>
      </c>
      <c r="L94" s="7">
        <v>25090</v>
      </c>
      <c r="M94" s="22">
        <v>25350</v>
      </c>
      <c r="N94" s="22">
        <v>26450</v>
      </c>
      <c r="O94" s="22">
        <v>28600</v>
      </c>
      <c r="P94" s="18">
        <v>220</v>
      </c>
      <c r="Q94" s="7">
        <v>230</v>
      </c>
      <c r="R94" s="7">
        <v>230</v>
      </c>
      <c r="S94" s="7">
        <v>230</v>
      </c>
      <c r="T94" s="7">
        <v>230</v>
      </c>
      <c r="U94" s="7">
        <v>230</v>
      </c>
      <c r="V94" s="7">
        <v>230</v>
      </c>
      <c r="W94" s="7">
        <v>230</v>
      </c>
      <c r="X94" s="25">
        <v>230</v>
      </c>
      <c r="Y94" s="25">
        <v>240</v>
      </c>
      <c r="Z94" s="262">
        <v>260</v>
      </c>
      <c r="AA94" s="20" t="s">
        <v>70</v>
      </c>
      <c r="AB94" s="8">
        <v>690</v>
      </c>
      <c r="AC94" s="8">
        <v>150</v>
      </c>
      <c r="AD94" s="8">
        <v>180</v>
      </c>
      <c r="AE94" s="8">
        <v>-340</v>
      </c>
      <c r="AF94" s="8">
        <v>70</v>
      </c>
      <c r="AG94" s="8">
        <v>-70</v>
      </c>
      <c r="AH94" s="8">
        <v>100</v>
      </c>
      <c r="AI94" s="29">
        <v>260</v>
      </c>
      <c r="AJ94" s="29">
        <v>1100</v>
      </c>
      <c r="AK94" s="29">
        <v>2150</v>
      </c>
      <c r="AL94" s="31">
        <v>2140</v>
      </c>
      <c r="AM94" s="17" t="s">
        <v>70</v>
      </c>
      <c r="AN94" s="9">
        <v>2.8383381324557755E-2</v>
      </c>
      <c r="AO94" s="9">
        <v>6.0000000000000053E-3</v>
      </c>
      <c r="AP94" s="9">
        <v>7.1570576540755937E-3</v>
      </c>
      <c r="AQ94" s="9">
        <v>-1.3422818791946289E-2</v>
      </c>
      <c r="AR94" s="9">
        <v>2.8011204481792618E-3</v>
      </c>
      <c r="AS94" s="9">
        <v>-2.7932960893854997E-3</v>
      </c>
      <c r="AT94" s="9">
        <v>4.0016006402561199E-3</v>
      </c>
      <c r="AU94" s="33">
        <v>1.0362694300518172E-2</v>
      </c>
      <c r="AV94" s="33">
        <v>4.3392504930966469E-2</v>
      </c>
      <c r="AW94" s="270">
        <v>8.1285444234404647E-2</v>
      </c>
      <c r="AX94" s="35">
        <v>0.17647058823529416</v>
      </c>
      <c r="AY94" s="759">
        <v>0.18709098388242773</v>
      </c>
      <c r="AZ94" s="511"/>
      <c r="BA94" s="21">
        <v>4914.0000000000009</v>
      </c>
      <c r="BB94" s="87">
        <v>0.97433155080213907</v>
      </c>
      <c r="BC94" s="761">
        <v>0.98088796230507458</v>
      </c>
    </row>
    <row r="95" spans="1:55" ht="18.75" customHeight="1">
      <c r="A95" s="156" t="s">
        <v>30</v>
      </c>
      <c r="B95" s="148" t="s">
        <v>22</v>
      </c>
      <c r="C95" s="758"/>
      <c r="D95" s="15" t="s">
        <v>12</v>
      </c>
      <c r="E95" s="21">
        <v>31460</v>
      </c>
      <c r="F95" s="7">
        <v>32420</v>
      </c>
      <c r="G95" s="7">
        <v>32650</v>
      </c>
      <c r="H95" s="7">
        <v>32910</v>
      </c>
      <c r="I95" s="7">
        <v>32670</v>
      </c>
      <c r="J95" s="7">
        <v>32750</v>
      </c>
      <c r="K95" s="7">
        <v>32650</v>
      </c>
      <c r="L95" s="7">
        <v>32780</v>
      </c>
      <c r="M95" s="22">
        <v>33150</v>
      </c>
      <c r="N95" s="22">
        <v>34650</v>
      </c>
      <c r="O95" s="22">
        <v>37680</v>
      </c>
      <c r="P95" s="18">
        <v>290</v>
      </c>
      <c r="Q95" s="7">
        <v>300</v>
      </c>
      <c r="R95" s="7">
        <v>300</v>
      </c>
      <c r="S95" s="7">
        <v>310</v>
      </c>
      <c r="T95" s="7">
        <v>310</v>
      </c>
      <c r="U95" s="7">
        <v>310</v>
      </c>
      <c r="V95" s="7">
        <v>300</v>
      </c>
      <c r="W95" s="7">
        <v>310</v>
      </c>
      <c r="X95" s="25">
        <v>310</v>
      </c>
      <c r="Y95" s="25">
        <v>320</v>
      </c>
      <c r="Z95" s="262">
        <v>350</v>
      </c>
      <c r="AA95" s="20" t="s">
        <v>70</v>
      </c>
      <c r="AB95" s="8">
        <v>960</v>
      </c>
      <c r="AC95" s="8">
        <v>230</v>
      </c>
      <c r="AD95" s="8">
        <v>260</v>
      </c>
      <c r="AE95" s="8">
        <v>-240</v>
      </c>
      <c r="AF95" s="8">
        <v>80</v>
      </c>
      <c r="AG95" s="8">
        <v>-100</v>
      </c>
      <c r="AH95" s="8">
        <v>130</v>
      </c>
      <c r="AI95" s="29">
        <v>370</v>
      </c>
      <c r="AJ95" s="29">
        <v>1500</v>
      </c>
      <c r="AK95" s="29">
        <v>3030</v>
      </c>
      <c r="AL95" s="31">
        <v>3190</v>
      </c>
      <c r="AM95" s="17" t="s">
        <v>70</v>
      </c>
      <c r="AN95" s="9">
        <v>3.0514939605848612E-2</v>
      </c>
      <c r="AO95" s="9">
        <v>7.0943861813694831E-3</v>
      </c>
      <c r="AP95" s="9">
        <v>7.9632465543644226E-3</v>
      </c>
      <c r="AQ95" s="9">
        <v>-7.2926162260711358E-3</v>
      </c>
      <c r="AR95" s="9">
        <v>2.4487297214570436E-3</v>
      </c>
      <c r="AS95" s="9">
        <v>-3.0534351145038441E-3</v>
      </c>
      <c r="AT95" s="9">
        <v>3.9816232771823223E-3</v>
      </c>
      <c r="AU95" s="33">
        <v>1.128737034777294E-2</v>
      </c>
      <c r="AV95" s="33">
        <v>4.5248868778280604E-2</v>
      </c>
      <c r="AW95" s="270">
        <v>8.7445887445887438E-2</v>
      </c>
      <c r="AX95" s="35">
        <v>0.1977113795295613</v>
      </c>
      <c r="AY95" s="760"/>
      <c r="AZ95" s="511"/>
      <c r="BA95" s="21">
        <v>6615</v>
      </c>
      <c r="BB95" s="87">
        <v>0.9874443738080102</v>
      </c>
      <c r="BC95" s="762"/>
    </row>
    <row r="96" spans="1:55" ht="18.75" customHeight="1">
      <c r="A96" s="156" t="s">
        <v>30</v>
      </c>
      <c r="B96" s="148" t="s">
        <v>23</v>
      </c>
      <c r="C96" s="758" t="s">
        <v>10</v>
      </c>
      <c r="D96" s="15" t="s">
        <v>11</v>
      </c>
      <c r="E96" s="21">
        <v>23350</v>
      </c>
      <c r="F96" s="7">
        <v>24020</v>
      </c>
      <c r="G96" s="7">
        <v>24170</v>
      </c>
      <c r="H96" s="7">
        <v>24350</v>
      </c>
      <c r="I96" s="7">
        <v>24090</v>
      </c>
      <c r="J96" s="7">
        <v>24170</v>
      </c>
      <c r="K96" s="7">
        <v>24100</v>
      </c>
      <c r="L96" s="7">
        <v>24190</v>
      </c>
      <c r="M96" s="22">
        <v>24450</v>
      </c>
      <c r="N96" s="22">
        <v>25530</v>
      </c>
      <c r="O96" s="22">
        <v>27620</v>
      </c>
      <c r="P96" s="18">
        <v>210</v>
      </c>
      <c r="Q96" s="7">
        <v>220</v>
      </c>
      <c r="R96" s="7">
        <v>220</v>
      </c>
      <c r="S96" s="7">
        <v>220</v>
      </c>
      <c r="T96" s="7">
        <v>220</v>
      </c>
      <c r="U96" s="7">
        <v>220</v>
      </c>
      <c r="V96" s="7">
        <v>220</v>
      </c>
      <c r="W96" s="7">
        <v>220</v>
      </c>
      <c r="X96" s="25">
        <v>220</v>
      </c>
      <c r="Y96" s="25">
        <v>230</v>
      </c>
      <c r="Z96" s="262">
        <v>250</v>
      </c>
      <c r="AA96" s="20" t="s">
        <v>70</v>
      </c>
      <c r="AB96" s="8">
        <v>670</v>
      </c>
      <c r="AC96" s="8">
        <v>150</v>
      </c>
      <c r="AD96" s="8">
        <v>180</v>
      </c>
      <c r="AE96" s="8">
        <v>-260</v>
      </c>
      <c r="AF96" s="8">
        <v>80</v>
      </c>
      <c r="AG96" s="8">
        <v>-70</v>
      </c>
      <c r="AH96" s="8">
        <v>90</v>
      </c>
      <c r="AI96" s="29">
        <v>260</v>
      </c>
      <c r="AJ96" s="29">
        <v>1080</v>
      </c>
      <c r="AK96" s="29">
        <v>2090</v>
      </c>
      <c r="AL96" s="31">
        <v>2180</v>
      </c>
      <c r="AM96" s="17" t="s">
        <v>70</v>
      </c>
      <c r="AN96" s="9">
        <v>2.8693790149892928E-2</v>
      </c>
      <c r="AO96" s="9">
        <v>6.2447960033304994E-3</v>
      </c>
      <c r="AP96" s="9">
        <v>7.447248655357841E-3</v>
      </c>
      <c r="AQ96" s="9">
        <v>-1.0677618069815153E-2</v>
      </c>
      <c r="AR96" s="9">
        <v>3.3208800332087396E-3</v>
      </c>
      <c r="AS96" s="9">
        <v>-2.8961522548613949E-3</v>
      </c>
      <c r="AT96" s="9">
        <v>3.734439834024883E-3</v>
      </c>
      <c r="AU96" s="33">
        <v>1.0748243075651143E-2</v>
      </c>
      <c r="AV96" s="33">
        <v>4.4171779141104262E-2</v>
      </c>
      <c r="AW96" s="270">
        <v>8.186447316882095E-2</v>
      </c>
      <c r="AX96" s="35">
        <v>0.18286937901498934</v>
      </c>
      <c r="AY96" s="759">
        <v>0.19307403376978971</v>
      </c>
      <c r="AZ96" s="511"/>
      <c r="BA96" s="21">
        <v>4725.0000000000009</v>
      </c>
      <c r="BB96" s="87">
        <v>0.98051391862955029</v>
      </c>
      <c r="BC96" s="761">
        <v>0.98655204128198826</v>
      </c>
    </row>
    <row r="97" spans="1:55" ht="18.75" customHeight="1">
      <c r="A97" s="156" t="s">
        <v>30</v>
      </c>
      <c r="B97" s="148" t="s">
        <v>23</v>
      </c>
      <c r="C97" s="758"/>
      <c r="D97" s="15" t="s">
        <v>12</v>
      </c>
      <c r="E97" s="21">
        <v>30500</v>
      </c>
      <c r="F97" s="7">
        <v>31440</v>
      </c>
      <c r="G97" s="7">
        <v>31670</v>
      </c>
      <c r="H97" s="7">
        <v>31930</v>
      </c>
      <c r="I97" s="7">
        <v>31770</v>
      </c>
      <c r="J97" s="7">
        <v>31860</v>
      </c>
      <c r="K97" s="7">
        <v>31760</v>
      </c>
      <c r="L97" s="7">
        <v>31880</v>
      </c>
      <c r="M97" s="22">
        <v>32250</v>
      </c>
      <c r="N97" s="22">
        <v>33730</v>
      </c>
      <c r="O97" s="22">
        <v>36700</v>
      </c>
      <c r="P97" s="18">
        <v>280</v>
      </c>
      <c r="Q97" s="7">
        <v>290</v>
      </c>
      <c r="R97" s="7">
        <v>300</v>
      </c>
      <c r="S97" s="7">
        <v>300</v>
      </c>
      <c r="T97" s="7">
        <v>300</v>
      </c>
      <c r="U97" s="7">
        <v>300</v>
      </c>
      <c r="V97" s="7">
        <v>300</v>
      </c>
      <c r="W97" s="7">
        <v>300</v>
      </c>
      <c r="X97" s="25">
        <v>300</v>
      </c>
      <c r="Y97" s="25">
        <v>310</v>
      </c>
      <c r="Z97" s="262">
        <v>340</v>
      </c>
      <c r="AA97" s="20" t="s">
        <v>70</v>
      </c>
      <c r="AB97" s="8">
        <v>940</v>
      </c>
      <c r="AC97" s="8">
        <v>230</v>
      </c>
      <c r="AD97" s="8">
        <v>260</v>
      </c>
      <c r="AE97" s="8">
        <v>-160</v>
      </c>
      <c r="AF97" s="8">
        <v>90</v>
      </c>
      <c r="AG97" s="8">
        <v>-100</v>
      </c>
      <c r="AH97" s="8">
        <v>120</v>
      </c>
      <c r="AI97" s="29">
        <v>370</v>
      </c>
      <c r="AJ97" s="29">
        <v>1480</v>
      </c>
      <c r="AK97" s="29">
        <v>2970</v>
      </c>
      <c r="AL97" s="31">
        <v>3230</v>
      </c>
      <c r="AM97" s="17" t="s">
        <v>70</v>
      </c>
      <c r="AN97" s="9">
        <v>3.0819672131147557E-2</v>
      </c>
      <c r="AO97" s="9">
        <v>7.3155216284988001E-3</v>
      </c>
      <c r="AP97" s="9">
        <v>8.2096621408271897E-3</v>
      </c>
      <c r="AQ97" s="9">
        <v>-5.0109614782336553E-3</v>
      </c>
      <c r="AR97" s="9">
        <v>2.8328611898016387E-3</v>
      </c>
      <c r="AS97" s="9">
        <v>-3.1387319522913071E-3</v>
      </c>
      <c r="AT97" s="9">
        <v>3.7783375314861534E-3</v>
      </c>
      <c r="AU97" s="33">
        <v>1.1606022584692566E-2</v>
      </c>
      <c r="AV97" s="33">
        <v>4.5891472868217154E-2</v>
      </c>
      <c r="AW97" s="270">
        <v>8.8052179069078029E-2</v>
      </c>
      <c r="AX97" s="35">
        <v>0.20327868852459008</v>
      </c>
      <c r="AY97" s="760"/>
      <c r="AZ97" s="511"/>
      <c r="BA97" s="21">
        <v>6426.0000000000009</v>
      </c>
      <c r="BB97" s="87">
        <v>0.99259016393442623</v>
      </c>
      <c r="BC97" s="762"/>
    </row>
    <row r="98" spans="1:55" ht="18.75" customHeight="1">
      <c r="A98" s="156" t="s">
        <v>30</v>
      </c>
      <c r="B98" s="148" t="s">
        <v>24</v>
      </c>
      <c r="C98" s="758" t="s">
        <v>10</v>
      </c>
      <c r="D98" s="15" t="s">
        <v>11</v>
      </c>
      <c r="E98" s="21">
        <v>22650</v>
      </c>
      <c r="F98" s="7">
        <v>23300</v>
      </c>
      <c r="G98" s="7">
        <v>23450</v>
      </c>
      <c r="H98" s="7">
        <v>23630</v>
      </c>
      <c r="I98" s="7">
        <v>23440</v>
      </c>
      <c r="J98" s="7">
        <v>23510</v>
      </c>
      <c r="K98" s="7">
        <v>23450</v>
      </c>
      <c r="L98" s="7">
        <v>23540</v>
      </c>
      <c r="M98" s="22">
        <v>23790</v>
      </c>
      <c r="N98" s="22">
        <v>24860</v>
      </c>
      <c r="O98" s="22">
        <v>26910</v>
      </c>
      <c r="P98" s="18">
        <v>200</v>
      </c>
      <c r="Q98" s="7">
        <v>210</v>
      </c>
      <c r="R98" s="7">
        <v>210</v>
      </c>
      <c r="S98" s="7">
        <v>210</v>
      </c>
      <c r="T98" s="7">
        <v>210</v>
      </c>
      <c r="U98" s="7">
        <v>210</v>
      </c>
      <c r="V98" s="7">
        <v>210</v>
      </c>
      <c r="W98" s="7">
        <v>210</v>
      </c>
      <c r="X98" s="25">
        <v>220</v>
      </c>
      <c r="Y98" s="25">
        <v>220</v>
      </c>
      <c r="Z98" s="262">
        <v>240</v>
      </c>
      <c r="AA98" s="20" t="s">
        <v>70</v>
      </c>
      <c r="AB98" s="8">
        <v>650</v>
      </c>
      <c r="AC98" s="8">
        <v>150</v>
      </c>
      <c r="AD98" s="8">
        <v>180</v>
      </c>
      <c r="AE98" s="8">
        <v>-190</v>
      </c>
      <c r="AF98" s="8">
        <v>70</v>
      </c>
      <c r="AG98" s="8">
        <v>-60</v>
      </c>
      <c r="AH98" s="8">
        <v>90</v>
      </c>
      <c r="AI98" s="29">
        <v>250</v>
      </c>
      <c r="AJ98" s="29">
        <v>1070</v>
      </c>
      <c r="AK98" s="29">
        <v>2050</v>
      </c>
      <c r="AL98" s="31">
        <v>2210</v>
      </c>
      <c r="AM98" s="17" t="s">
        <v>70</v>
      </c>
      <c r="AN98" s="9">
        <v>2.8697571743929284E-2</v>
      </c>
      <c r="AO98" s="9">
        <v>6.4377682403433667E-3</v>
      </c>
      <c r="AP98" s="9">
        <v>7.6759061833688857E-3</v>
      </c>
      <c r="AQ98" s="9">
        <v>-8.0406263224714891E-3</v>
      </c>
      <c r="AR98" s="9">
        <v>2.9863481228669109E-3</v>
      </c>
      <c r="AS98" s="9">
        <v>-2.552105487026779E-3</v>
      </c>
      <c r="AT98" s="9">
        <v>3.8379530916843319E-3</v>
      </c>
      <c r="AU98" s="33">
        <v>1.0620220900594779E-2</v>
      </c>
      <c r="AV98" s="33">
        <v>4.4976881042454897E-2</v>
      </c>
      <c r="AW98" s="270">
        <v>8.2461786001609028E-2</v>
      </c>
      <c r="AX98" s="35">
        <v>0.18807947019867544</v>
      </c>
      <c r="AY98" s="759">
        <v>0.19789879550202227</v>
      </c>
      <c r="AZ98" s="511"/>
      <c r="BA98" s="21">
        <v>4536.0000000000009</v>
      </c>
      <c r="BB98" s="87">
        <v>0.98781456953642388</v>
      </c>
      <c r="BC98" s="761">
        <v>0.98994755322458783</v>
      </c>
    </row>
    <row r="99" spans="1:55" ht="18.75" customHeight="1">
      <c r="A99" s="156" t="s">
        <v>30</v>
      </c>
      <c r="B99" s="148" t="s">
        <v>24</v>
      </c>
      <c r="C99" s="758"/>
      <c r="D99" s="15" t="s">
        <v>12</v>
      </c>
      <c r="E99" s="21">
        <v>29800</v>
      </c>
      <c r="F99" s="7">
        <v>30720</v>
      </c>
      <c r="G99" s="7">
        <v>30950</v>
      </c>
      <c r="H99" s="7">
        <v>31210</v>
      </c>
      <c r="I99" s="7">
        <v>31120</v>
      </c>
      <c r="J99" s="7">
        <v>31200</v>
      </c>
      <c r="K99" s="7">
        <v>31110</v>
      </c>
      <c r="L99" s="7">
        <v>31230</v>
      </c>
      <c r="M99" s="22">
        <v>31590</v>
      </c>
      <c r="N99" s="22">
        <v>33060</v>
      </c>
      <c r="O99" s="22">
        <v>35990</v>
      </c>
      <c r="P99" s="18">
        <v>280</v>
      </c>
      <c r="Q99" s="7">
        <v>290</v>
      </c>
      <c r="R99" s="7">
        <v>290</v>
      </c>
      <c r="S99" s="7">
        <v>290</v>
      </c>
      <c r="T99" s="7">
        <v>290</v>
      </c>
      <c r="U99" s="7">
        <v>290</v>
      </c>
      <c r="V99" s="7">
        <v>290</v>
      </c>
      <c r="W99" s="7">
        <v>290</v>
      </c>
      <c r="X99" s="25">
        <v>290</v>
      </c>
      <c r="Y99" s="25">
        <v>310</v>
      </c>
      <c r="Z99" s="262">
        <v>340</v>
      </c>
      <c r="AA99" s="20" t="s">
        <v>70</v>
      </c>
      <c r="AB99" s="8">
        <v>920</v>
      </c>
      <c r="AC99" s="8">
        <v>230</v>
      </c>
      <c r="AD99" s="8">
        <v>260</v>
      </c>
      <c r="AE99" s="8">
        <v>-90</v>
      </c>
      <c r="AF99" s="8">
        <v>80</v>
      </c>
      <c r="AG99" s="8">
        <v>-90</v>
      </c>
      <c r="AH99" s="8">
        <v>120</v>
      </c>
      <c r="AI99" s="29">
        <v>360</v>
      </c>
      <c r="AJ99" s="29">
        <v>1470</v>
      </c>
      <c r="AK99" s="29">
        <v>2930</v>
      </c>
      <c r="AL99" s="31">
        <v>3260</v>
      </c>
      <c r="AM99" s="17" t="s">
        <v>70</v>
      </c>
      <c r="AN99" s="9">
        <v>3.0872483221476621E-2</v>
      </c>
      <c r="AO99" s="9">
        <v>7.4869791666667407E-3</v>
      </c>
      <c r="AP99" s="9">
        <v>8.4006462035541851E-3</v>
      </c>
      <c r="AQ99" s="9">
        <v>-2.883691124639487E-3</v>
      </c>
      <c r="AR99" s="9">
        <v>2.5706940874035134E-3</v>
      </c>
      <c r="AS99" s="9">
        <v>-2.8846153846153744E-3</v>
      </c>
      <c r="AT99" s="9">
        <v>3.8572806171648377E-3</v>
      </c>
      <c r="AU99" s="33">
        <v>1.1527377521613813E-2</v>
      </c>
      <c r="AV99" s="33">
        <v>4.65337132003798E-2</v>
      </c>
      <c r="AW99" s="270">
        <v>8.8626739261947973E-2</v>
      </c>
      <c r="AX99" s="35">
        <v>0.20771812080536911</v>
      </c>
      <c r="AY99" s="760"/>
      <c r="AZ99" s="511"/>
      <c r="BA99" s="21">
        <v>6426.0000000000009</v>
      </c>
      <c r="BB99" s="87">
        <v>0.99208053691275166</v>
      </c>
      <c r="BC99" s="762"/>
    </row>
    <row r="100" spans="1:55" ht="18.75" customHeight="1">
      <c r="A100" s="156" t="s">
        <v>30</v>
      </c>
      <c r="B100" s="148" t="s">
        <v>25</v>
      </c>
      <c r="C100" s="758" t="s">
        <v>10</v>
      </c>
      <c r="D100" s="15" t="s">
        <v>11</v>
      </c>
      <c r="E100" s="21">
        <v>22140</v>
      </c>
      <c r="F100" s="7">
        <v>22780</v>
      </c>
      <c r="G100" s="7">
        <v>22930</v>
      </c>
      <c r="H100" s="7">
        <v>23100</v>
      </c>
      <c r="I100" s="7">
        <v>22960</v>
      </c>
      <c r="J100" s="7">
        <v>23040</v>
      </c>
      <c r="K100" s="7">
        <v>22970</v>
      </c>
      <c r="L100" s="7">
        <v>23060</v>
      </c>
      <c r="M100" s="22">
        <v>23310</v>
      </c>
      <c r="N100" s="22">
        <v>24370</v>
      </c>
      <c r="O100" s="22">
        <v>26390</v>
      </c>
      <c r="P100" s="18">
        <v>200</v>
      </c>
      <c r="Q100" s="7">
        <v>210</v>
      </c>
      <c r="R100" s="7">
        <v>210</v>
      </c>
      <c r="S100" s="7">
        <v>210</v>
      </c>
      <c r="T100" s="7">
        <v>210</v>
      </c>
      <c r="U100" s="7">
        <v>210</v>
      </c>
      <c r="V100" s="7">
        <v>210</v>
      </c>
      <c r="W100" s="7">
        <v>210</v>
      </c>
      <c r="X100" s="25">
        <v>210</v>
      </c>
      <c r="Y100" s="25">
        <v>220</v>
      </c>
      <c r="Z100" s="262">
        <v>240</v>
      </c>
      <c r="AA100" s="20" t="s">
        <v>70</v>
      </c>
      <c r="AB100" s="8">
        <v>640</v>
      </c>
      <c r="AC100" s="8">
        <v>150</v>
      </c>
      <c r="AD100" s="8">
        <v>170</v>
      </c>
      <c r="AE100" s="8">
        <v>-140</v>
      </c>
      <c r="AF100" s="8">
        <v>80</v>
      </c>
      <c r="AG100" s="8">
        <v>-70</v>
      </c>
      <c r="AH100" s="8">
        <v>90</v>
      </c>
      <c r="AI100" s="29">
        <v>250</v>
      </c>
      <c r="AJ100" s="29">
        <v>1060</v>
      </c>
      <c r="AK100" s="29">
        <v>2020</v>
      </c>
      <c r="AL100" s="31">
        <v>2230</v>
      </c>
      <c r="AM100" s="17" t="s">
        <v>70</v>
      </c>
      <c r="AN100" s="9">
        <v>2.8906955736224038E-2</v>
      </c>
      <c r="AO100" s="9">
        <v>6.5847234416154254E-3</v>
      </c>
      <c r="AP100" s="9">
        <v>7.4138682948103884E-3</v>
      </c>
      <c r="AQ100" s="9">
        <v>-6.0606060606060996E-3</v>
      </c>
      <c r="AR100" s="9">
        <v>3.4843205574912606E-3</v>
      </c>
      <c r="AS100" s="9">
        <v>-3.0381944444444198E-3</v>
      </c>
      <c r="AT100" s="9">
        <v>3.9181541140618226E-3</v>
      </c>
      <c r="AU100" s="33">
        <v>1.0841283607979202E-2</v>
      </c>
      <c r="AV100" s="33">
        <v>4.5474045474045433E-2</v>
      </c>
      <c r="AW100" s="270">
        <v>8.2888797702092676E-2</v>
      </c>
      <c r="AX100" s="35">
        <v>0.19196025293586261</v>
      </c>
      <c r="AY100" s="759">
        <v>0.20147688304014022</v>
      </c>
      <c r="AZ100" s="511"/>
      <c r="BA100" s="21">
        <v>4536.0000000000009</v>
      </c>
      <c r="BB100" s="87">
        <v>0.98708220415537484</v>
      </c>
      <c r="BC100" s="761">
        <v>0.99256807374037093</v>
      </c>
    </row>
    <row r="101" spans="1:55" ht="18.75" customHeight="1">
      <c r="A101" s="156" t="s">
        <v>30</v>
      </c>
      <c r="B101" s="148" t="s">
        <v>25</v>
      </c>
      <c r="C101" s="758"/>
      <c r="D101" s="15" t="s">
        <v>12</v>
      </c>
      <c r="E101" s="21">
        <v>29290</v>
      </c>
      <c r="F101" s="7">
        <v>30200</v>
      </c>
      <c r="G101" s="7">
        <v>30430</v>
      </c>
      <c r="H101" s="7">
        <v>30680</v>
      </c>
      <c r="I101" s="7">
        <v>30640</v>
      </c>
      <c r="J101" s="7">
        <v>30730</v>
      </c>
      <c r="K101" s="7">
        <v>30630</v>
      </c>
      <c r="L101" s="7">
        <v>30750</v>
      </c>
      <c r="M101" s="22">
        <v>31110</v>
      </c>
      <c r="N101" s="22">
        <v>32570</v>
      </c>
      <c r="O101" s="22">
        <v>35470</v>
      </c>
      <c r="P101" s="18">
        <v>270</v>
      </c>
      <c r="Q101" s="7">
        <v>280</v>
      </c>
      <c r="R101" s="7">
        <v>280</v>
      </c>
      <c r="S101" s="7">
        <v>290</v>
      </c>
      <c r="T101" s="7">
        <v>280</v>
      </c>
      <c r="U101" s="7">
        <v>290</v>
      </c>
      <c r="V101" s="7">
        <v>280</v>
      </c>
      <c r="W101" s="7">
        <v>290</v>
      </c>
      <c r="X101" s="25">
        <v>290</v>
      </c>
      <c r="Y101" s="25">
        <v>300</v>
      </c>
      <c r="Z101" s="262">
        <v>330</v>
      </c>
      <c r="AA101" s="20" t="s">
        <v>70</v>
      </c>
      <c r="AB101" s="8">
        <v>910</v>
      </c>
      <c r="AC101" s="8">
        <v>230</v>
      </c>
      <c r="AD101" s="8">
        <v>250</v>
      </c>
      <c r="AE101" s="8">
        <v>-40</v>
      </c>
      <c r="AF101" s="8">
        <v>90</v>
      </c>
      <c r="AG101" s="8">
        <v>-100</v>
      </c>
      <c r="AH101" s="8">
        <v>120</v>
      </c>
      <c r="AI101" s="29">
        <v>360</v>
      </c>
      <c r="AJ101" s="29">
        <v>1460</v>
      </c>
      <c r="AK101" s="29">
        <v>2900</v>
      </c>
      <c r="AL101" s="31">
        <v>3280</v>
      </c>
      <c r="AM101" s="17" t="s">
        <v>70</v>
      </c>
      <c r="AN101" s="9">
        <v>3.1068624103789633E-2</v>
      </c>
      <c r="AO101" s="9">
        <v>7.6158940397350605E-3</v>
      </c>
      <c r="AP101" s="9">
        <v>8.215576733486607E-3</v>
      </c>
      <c r="AQ101" s="9">
        <v>-1.3037809647978849E-3</v>
      </c>
      <c r="AR101" s="9">
        <v>2.937336814621494E-3</v>
      </c>
      <c r="AS101" s="9">
        <v>-3.2541490400260775E-3</v>
      </c>
      <c r="AT101" s="9">
        <v>3.9177277179236469E-3</v>
      </c>
      <c r="AU101" s="33">
        <v>1.1707317073170742E-2</v>
      </c>
      <c r="AV101" s="33">
        <v>4.6930247508839562E-2</v>
      </c>
      <c r="AW101" s="270">
        <v>8.9038992938286876E-2</v>
      </c>
      <c r="AX101" s="35">
        <v>0.21099351314441783</v>
      </c>
      <c r="AY101" s="760"/>
      <c r="AZ101" s="511"/>
      <c r="BA101" s="21">
        <v>6237.0000000000009</v>
      </c>
      <c r="BB101" s="87">
        <v>0.99805394332536701</v>
      </c>
      <c r="BC101" s="762"/>
    </row>
    <row r="102" spans="1:55" ht="18.75" customHeight="1">
      <c r="A102" s="156" t="s">
        <v>30</v>
      </c>
      <c r="B102" s="148" t="s">
        <v>26</v>
      </c>
      <c r="C102" s="758" t="s">
        <v>10</v>
      </c>
      <c r="D102" s="15" t="s">
        <v>11</v>
      </c>
      <c r="E102" s="21">
        <v>21740</v>
      </c>
      <c r="F102" s="7">
        <v>22370</v>
      </c>
      <c r="G102" s="7">
        <v>22520</v>
      </c>
      <c r="H102" s="7">
        <v>22690</v>
      </c>
      <c r="I102" s="7">
        <v>22590</v>
      </c>
      <c r="J102" s="7">
        <v>22670</v>
      </c>
      <c r="K102" s="7">
        <v>22600</v>
      </c>
      <c r="L102" s="7">
        <v>22690</v>
      </c>
      <c r="M102" s="22">
        <v>22930</v>
      </c>
      <c r="N102" s="22">
        <v>23980</v>
      </c>
      <c r="O102" s="22">
        <v>25990</v>
      </c>
      <c r="P102" s="18">
        <v>200</v>
      </c>
      <c r="Q102" s="7">
        <v>200</v>
      </c>
      <c r="R102" s="7">
        <v>200</v>
      </c>
      <c r="S102" s="7">
        <v>210</v>
      </c>
      <c r="T102" s="7">
        <v>200</v>
      </c>
      <c r="U102" s="7">
        <v>210</v>
      </c>
      <c r="V102" s="7">
        <v>200</v>
      </c>
      <c r="W102" s="7">
        <v>210</v>
      </c>
      <c r="X102" s="25">
        <v>210</v>
      </c>
      <c r="Y102" s="25">
        <v>220</v>
      </c>
      <c r="Z102" s="262">
        <v>240</v>
      </c>
      <c r="AA102" s="20" t="s">
        <v>70</v>
      </c>
      <c r="AB102" s="8">
        <v>630</v>
      </c>
      <c r="AC102" s="8">
        <v>150</v>
      </c>
      <c r="AD102" s="8">
        <v>170</v>
      </c>
      <c r="AE102" s="8">
        <v>-100</v>
      </c>
      <c r="AF102" s="8">
        <v>80</v>
      </c>
      <c r="AG102" s="8">
        <v>-70</v>
      </c>
      <c r="AH102" s="8">
        <v>90</v>
      </c>
      <c r="AI102" s="29">
        <v>240</v>
      </c>
      <c r="AJ102" s="29">
        <v>1050</v>
      </c>
      <c r="AK102" s="29">
        <v>2010</v>
      </c>
      <c r="AL102" s="31">
        <v>2240</v>
      </c>
      <c r="AM102" s="17" t="s">
        <v>70</v>
      </c>
      <c r="AN102" s="9">
        <v>2.8978840846366039E-2</v>
      </c>
      <c r="AO102" s="9">
        <v>6.7054090299507596E-3</v>
      </c>
      <c r="AP102" s="9">
        <v>7.5488454706926778E-3</v>
      </c>
      <c r="AQ102" s="9">
        <v>-4.4072278536800846E-3</v>
      </c>
      <c r="AR102" s="9">
        <v>3.5413899955731853E-3</v>
      </c>
      <c r="AS102" s="9">
        <v>-3.0877812086458345E-3</v>
      </c>
      <c r="AT102" s="9">
        <v>3.9823008849557695E-3</v>
      </c>
      <c r="AU102" s="33">
        <v>1.0577346848832159E-2</v>
      </c>
      <c r="AV102" s="33">
        <v>4.5791539467946007E-2</v>
      </c>
      <c r="AW102" s="270">
        <v>8.3819849874895658E-2</v>
      </c>
      <c r="AX102" s="35">
        <v>0.19549218031278759</v>
      </c>
      <c r="AY102" s="759">
        <v>0.20470351487082783</v>
      </c>
      <c r="AZ102" s="511"/>
      <c r="BA102" s="21">
        <v>4536.0000000000009</v>
      </c>
      <c r="BB102" s="87">
        <v>0.98684452621895125</v>
      </c>
      <c r="BC102" s="761">
        <v>0.99243576259026489</v>
      </c>
    </row>
    <row r="103" spans="1:55" ht="18.75" customHeight="1">
      <c r="A103" s="156" t="s">
        <v>30</v>
      </c>
      <c r="B103" s="148" t="s">
        <v>26</v>
      </c>
      <c r="C103" s="758"/>
      <c r="D103" s="15" t="s">
        <v>12</v>
      </c>
      <c r="E103" s="21">
        <v>28890</v>
      </c>
      <c r="F103" s="7">
        <v>29790</v>
      </c>
      <c r="G103" s="7">
        <v>30020</v>
      </c>
      <c r="H103" s="7">
        <v>30270</v>
      </c>
      <c r="I103" s="7">
        <v>30270</v>
      </c>
      <c r="J103" s="7">
        <v>30360</v>
      </c>
      <c r="K103" s="7">
        <v>30260</v>
      </c>
      <c r="L103" s="7">
        <v>30380</v>
      </c>
      <c r="M103" s="22">
        <v>30730</v>
      </c>
      <c r="N103" s="22">
        <v>32180</v>
      </c>
      <c r="O103" s="22">
        <v>35070</v>
      </c>
      <c r="P103" s="18">
        <v>270</v>
      </c>
      <c r="Q103" s="7">
        <v>280</v>
      </c>
      <c r="R103" s="7">
        <v>280</v>
      </c>
      <c r="S103" s="7">
        <v>280</v>
      </c>
      <c r="T103" s="7">
        <v>280</v>
      </c>
      <c r="U103" s="7">
        <v>280</v>
      </c>
      <c r="V103" s="7">
        <v>280</v>
      </c>
      <c r="W103" s="7">
        <v>280</v>
      </c>
      <c r="X103" s="25">
        <v>290</v>
      </c>
      <c r="Y103" s="25">
        <v>300</v>
      </c>
      <c r="Z103" s="262">
        <v>330</v>
      </c>
      <c r="AA103" s="20" t="s">
        <v>70</v>
      </c>
      <c r="AB103" s="8">
        <v>900</v>
      </c>
      <c r="AC103" s="8">
        <v>230</v>
      </c>
      <c r="AD103" s="8">
        <v>250</v>
      </c>
      <c r="AE103" s="8">
        <v>0</v>
      </c>
      <c r="AF103" s="8">
        <v>90</v>
      </c>
      <c r="AG103" s="8">
        <v>-100</v>
      </c>
      <c r="AH103" s="8">
        <v>120</v>
      </c>
      <c r="AI103" s="29">
        <v>350</v>
      </c>
      <c r="AJ103" s="29">
        <v>1450</v>
      </c>
      <c r="AK103" s="29">
        <v>2890</v>
      </c>
      <c r="AL103" s="31">
        <v>3290</v>
      </c>
      <c r="AM103" s="17" t="s">
        <v>70</v>
      </c>
      <c r="AN103" s="9">
        <v>3.1152647975077885E-2</v>
      </c>
      <c r="AO103" s="9">
        <v>7.7207116482040927E-3</v>
      </c>
      <c r="AP103" s="9">
        <v>8.3277814790139182E-3</v>
      </c>
      <c r="AQ103" s="9">
        <v>0</v>
      </c>
      <c r="AR103" s="9">
        <v>2.9732408325073845E-3</v>
      </c>
      <c r="AS103" s="9">
        <v>-3.2938076416337836E-3</v>
      </c>
      <c r="AT103" s="9">
        <v>3.96563119629878E-3</v>
      </c>
      <c r="AU103" s="33">
        <v>1.1520737327188835E-2</v>
      </c>
      <c r="AV103" s="33">
        <v>4.7185161080377513E-2</v>
      </c>
      <c r="AW103" s="270">
        <v>8.9807333747669249E-2</v>
      </c>
      <c r="AX103" s="35">
        <v>0.21391484942886807</v>
      </c>
      <c r="AY103" s="760"/>
      <c r="AZ103" s="511"/>
      <c r="BA103" s="21">
        <v>6237.0000000000009</v>
      </c>
      <c r="BB103" s="87">
        <v>0.99802699896157843</v>
      </c>
      <c r="BC103" s="762"/>
    </row>
    <row r="104" spans="1:55" ht="18.75" customHeight="1">
      <c r="A104" s="156" t="s">
        <v>30</v>
      </c>
      <c r="B104" s="148" t="s">
        <v>27</v>
      </c>
      <c r="C104" s="758" t="s">
        <v>10</v>
      </c>
      <c r="D104" s="15" t="s">
        <v>11</v>
      </c>
      <c r="E104" s="21">
        <v>21420</v>
      </c>
      <c r="F104" s="7">
        <v>22040</v>
      </c>
      <c r="G104" s="7">
        <v>22200</v>
      </c>
      <c r="H104" s="7">
        <v>22370</v>
      </c>
      <c r="I104" s="7">
        <v>22300</v>
      </c>
      <c r="J104" s="7">
        <v>22370</v>
      </c>
      <c r="K104" s="7">
        <v>22310</v>
      </c>
      <c r="L104" s="7">
        <v>22390</v>
      </c>
      <c r="M104" s="22">
        <v>22630</v>
      </c>
      <c r="N104" s="22">
        <v>23680</v>
      </c>
      <c r="O104" s="22">
        <v>25660</v>
      </c>
      <c r="P104" s="18">
        <v>190</v>
      </c>
      <c r="Q104" s="7">
        <v>200</v>
      </c>
      <c r="R104" s="7">
        <v>200</v>
      </c>
      <c r="S104" s="7">
        <v>200</v>
      </c>
      <c r="T104" s="7">
        <v>200</v>
      </c>
      <c r="U104" s="7">
        <v>200</v>
      </c>
      <c r="V104" s="7">
        <v>200</v>
      </c>
      <c r="W104" s="7">
        <v>200</v>
      </c>
      <c r="X104" s="25">
        <v>200</v>
      </c>
      <c r="Y104" s="25">
        <v>210</v>
      </c>
      <c r="Z104" s="262">
        <v>230</v>
      </c>
      <c r="AA104" s="20" t="s">
        <v>70</v>
      </c>
      <c r="AB104" s="8">
        <v>620</v>
      </c>
      <c r="AC104" s="8">
        <v>160</v>
      </c>
      <c r="AD104" s="8">
        <v>170</v>
      </c>
      <c r="AE104" s="8">
        <v>-70</v>
      </c>
      <c r="AF104" s="8">
        <v>70</v>
      </c>
      <c r="AG104" s="8">
        <v>-60</v>
      </c>
      <c r="AH104" s="8">
        <v>80</v>
      </c>
      <c r="AI104" s="29">
        <v>240</v>
      </c>
      <c r="AJ104" s="29">
        <v>1050</v>
      </c>
      <c r="AK104" s="29">
        <v>1980</v>
      </c>
      <c r="AL104" s="31">
        <v>2260</v>
      </c>
      <c r="AM104" s="17" t="s">
        <v>70</v>
      </c>
      <c r="AN104" s="9">
        <v>2.8944911297852371E-2</v>
      </c>
      <c r="AO104" s="9">
        <v>7.2595281306715442E-3</v>
      </c>
      <c r="AP104" s="9">
        <v>7.6576576576576905E-3</v>
      </c>
      <c r="AQ104" s="9">
        <v>-3.129190880643673E-3</v>
      </c>
      <c r="AR104" s="9">
        <v>3.1390134529147851E-3</v>
      </c>
      <c r="AS104" s="9">
        <v>-2.6821636119803705E-3</v>
      </c>
      <c r="AT104" s="9">
        <v>3.5858359480054336E-3</v>
      </c>
      <c r="AU104" s="33">
        <v>1.0719071013845394E-2</v>
      </c>
      <c r="AV104" s="33">
        <v>4.6398585947856841E-2</v>
      </c>
      <c r="AW104" s="270">
        <v>8.3614864864864913E-2</v>
      </c>
      <c r="AX104" s="35">
        <v>0.1979458450046685</v>
      </c>
      <c r="AY104" s="759">
        <v>0.20695332152228529</v>
      </c>
      <c r="AZ104" s="511"/>
      <c r="BA104" s="21">
        <v>4347</v>
      </c>
      <c r="BB104" s="87">
        <v>0.99500466853408032</v>
      </c>
      <c r="BC104" s="761">
        <v>0.99963744102237795</v>
      </c>
    </row>
    <row r="105" spans="1:55" ht="18.75" customHeight="1">
      <c r="A105" s="156" t="s">
        <v>30</v>
      </c>
      <c r="B105" s="148" t="s">
        <v>27</v>
      </c>
      <c r="C105" s="758"/>
      <c r="D105" s="15" t="s">
        <v>12</v>
      </c>
      <c r="E105" s="21">
        <v>28570</v>
      </c>
      <c r="F105" s="7">
        <v>29460</v>
      </c>
      <c r="G105" s="7">
        <v>29700</v>
      </c>
      <c r="H105" s="7">
        <v>29950</v>
      </c>
      <c r="I105" s="7">
        <v>29980</v>
      </c>
      <c r="J105" s="7">
        <v>30060</v>
      </c>
      <c r="K105" s="7">
        <v>29970</v>
      </c>
      <c r="L105" s="7">
        <v>30080</v>
      </c>
      <c r="M105" s="22">
        <v>30430</v>
      </c>
      <c r="N105" s="22">
        <v>31880</v>
      </c>
      <c r="O105" s="22">
        <v>34740</v>
      </c>
      <c r="P105" s="18">
        <v>260</v>
      </c>
      <c r="Q105" s="7">
        <v>270</v>
      </c>
      <c r="R105" s="7">
        <v>280</v>
      </c>
      <c r="S105" s="7">
        <v>280</v>
      </c>
      <c r="T105" s="7">
        <v>280</v>
      </c>
      <c r="U105" s="7">
        <v>280</v>
      </c>
      <c r="V105" s="7">
        <v>280</v>
      </c>
      <c r="W105" s="7">
        <v>280</v>
      </c>
      <c r="X105" s="25">
        <v>280</v>
      </c>
      <c r="Y105" s="25">
        <v>300</v>
      </c>
      <c r="Z105" s="262">
        <v>320</v>
      </c>
      <c r="AA105" s="20" t="s">
        <v>70</v>
      </c>
      <c r="AB105" s="8">
        <v>890</v>
      </c>
      <c r="AC105" s="8">
        <v>240</v>
      </c>
      <c r="AD105" s="8">
        <v>250</v>
      </c>
      <c r="AE105" s="8">
        <v>30</v>
      </c>
      <c r="AF105" s="8">
        <v>80</v>
      </c>
      <c r="AG105" s="8">
        <v>-90</v>
      </c>
      <c r="AH105" s="8">
        <v>110</v>
      </c>
      <c r="AI105" s="29">
        <v>350</v>
      </c>
      <c r="AJ105" s="29">
        <v>1450</v>
      </c>
      <c r="AK105" s="29">
        <v>2860</v>
      </c>
      <c r="AL105" s="31">
        <v>3310</v>
      </c>
      <c r="AM105" s="17" t="s">
        <v>70</v>
      </c>
      <c r="AN105" s="9">
        <v>3.1151557577878908E-2</v>
      </c>
      <c r="AO105" s="9">
        <v>8.1466395112015366E-3</v>
      </c>
      <c r="AP105" s="9">
        <v>8.4175084175084347E-3</v>
      </c>
      <c r="AQ105" s="9">
        <v>1.0016694490817546E-3</v>
      </c>
      <c r="AR105" s="9">
        <v>2.6684456304202353E-3</v>
      </c>
      <c r="AS105" s="9">
        <v>-2.9940119760478723E-3</v>
      </c>
      <c r="AT105" s="9">
        <v>3.6703370036703653E-3</v>
      </c>
      <c r="AU105" s="33">
        <v>1.1635638297872397E-2</v>
      </c>
      <c r="AV105" s="33">
        <v>4.765034505422272E-2</v>
      </c>
      <c r="AW105" s="270">
        <v>8.9711417816813022E-2</v>
      </c>
      <c r="AX105" s="35">
        <v>0.21596079803990209</v>
      </c>
      <c r="AY105" s="760"/>
      <c r="AZ105" s="511"/>
      <c r="BA105" s="21">
        <v>6048</v>
      </c>
      <c r="BB105" s="87">
        <v>1.0042702135106756</v>
      </c>
      <c r="BC105" s="762"/>
    </row>
    <row r="106" spans="1:55" ht="18.75" customHeight="1">
      <c r="A106" s="156" t="s">
        <v>30</v>
      </c>
      <c r="B106" s="148" t="s">
        <v>28</v>
      </c>
      <c r="C106" s="758" t="s">
        <v>10</v>
      </c>
      <c r="D106" s="15" t="s">
        <v>11</v>
      </c>
      <c r="E106" s="21">
        <v>21160</v>
      </c>
      <c r="F106" s="7">
        <v>21780</v>
      </c>
      <c r="G106" s="7">
        <v>21930</v>
      </c>
      <c r="H106" s="7">
        <v>22100</v>
      </c>
      <c r="I106" s="7">
        <v>22050</v>
      </c>
      <c r="J106" s="7">
        <v>22130</v>
      </c>
      <c r="K106" s="7">
        <v>22060</v>
      </c>
      <c r="L106" s="7">
        <v>22150</v>
      </c>
      <c r="M106" s="22">
        <v>22390</v>
      </c>
      <c r="N106" s="22">
        <v>23430</v>
      </c>
      <c r="O106" s="22">
        <v>25400</v>
      </c>
      <c r="P106" s="18">
        <v>190</v>
      </c>
      <c r="Q106" s="7">
        <v>200</v>
      </c>
      <c r="R106" s="7">
        <v>200</v>
      </c>
      <c r="S106" s="7">
        <v>200</v>
      </c>
      <c r="T106" s="7">
        <v>200</v>
      </c>
      <c r="U106" s="7">
        <v>200</v>
      </c>
      <c r="V106" s="7">
        <v>200</v>
      </c>
      <c r="W106" s="7">
        <v>200</v>
      </c>
      <c r="X106" s="25">
        <v>200</v>
      </c>
      <c r="Y106" s="25">
        <v>210</v>
      </c>
      <c r="Z106" s="262">
        <v>230</v>
      </c>
      <c r="AA106" s="20" t="s">
        <v>70</v>
      </c>
      <c r="AB106" s="8">
        <v>620</v>
      </c>
      <c r="AC106" s="8">
        <v>150</v>
      </c>
      <c r="AD106" s="8">
        <v>170</v>
      </c>
      <c r="AE106" s="8">
        <v>-50</v>
      </c>
      <c r="AF106" s="8">
        <v>80</v>
      </c>
      <c r="AG106" s="8">
        <v>-70</v>
      </c>
      <c r="AH106" s="8">
        <v>90</v>
      </c>
      <c r="AI106" s="29">
        <v>240</v>
      </c>
      <c r="AJ106" s="29">
        <v>1040</v>
      </c>
      <c r="AK106" s="29">
        <v>1970</v>
      </c>
      <c r="AL106" s="31">
        <v>2270</v>
      </c>
      <c r="AM106" s="17" t="s">
        <v>70</v>
      </c>
      <c r="AN106" s="9">
        <v>2.9300567107750419E-2</v>
      </c>
      <c r="AO106" s="9">
        <v>6.8870523415978102E-3</v>
      </c>
      <c r="AP106" s="9">
        <v>7.7519379844961378E-3</v>
      </c>
      <c r="AQ106" s="9">
        <v>-2.2624434389140191E-3</v>
      </c>
      <c r="AR106" s="9">
        <v>3.6281179138322184E-3</v>
      </c>
      <c r="AS106" s="9">
        <v>-3.1631269769543113E-3</v>
      </c>
      <c r="AT106" s="9">
        <v>4.0797824116047821E-3</v>
      </c>
      <c r="AU106" s="33">
        <v>1.0835214446952568E-2</v>
      </c>
      <c r="AV106" s="33">
        <v>4.6449307726663669E-2</v>
      </c>
      <c r="AW106" s="270">
        <v>8.4080239009816538E-2</v>
      </c>
      <c r="AX106" s="35">
        <v>0.20037807183364831</v>
      </c>
      <c r="AY106" s="759">
        <v>0.20916113058301988</v>
      </c>
      <c r="AZ106" s="511"/>
      <c r="BA106" s="21">
        <v>4347</v>
      </c>
      <c r="BB106" s="87">
        <v>0.99494328922495279</v>
      </c>
      <c r="BC106" s="761">
        <v>0.99962636026065721</v>
      </c>
    </row>
    <row r="107" spans="1:55" ht="18.75" customHeight="1" thickBot="1">
      <c r="A107" s="156" t="s">
        <v>30</v>
      </c>
      <c r="B107" s="151" t="s">
        <v>28</v>
      </c>
      <c r="C107" s="777"/>
      <c r="D107" s="40" t="s">
        <v>12</v>
      </c>
      <c r="E107" s="41">
        <v>28310</v>
      </c>
      <c r="F107" s="42">
        <v>29200</v>
      </c>
      <c r="G107" s="42">
        <v>29430</v>
      </c>
      <c r="H107" s="42">
        <v>29680</v>
      </c>
      <c r="I107" s="42">
        <v>29730</v>
      </c>
      <c r="J107" s="42">
        <v>29820</v>
      </c>
      <c r="K107" s="42">
        <v>29720</v>
      </c>
      <c r="L107" s="42">
        <v>29840</v>
      </c>
      <c r="M107" s="43">
        <v>30190</v>
      </c>
      <c r="N107" s="43">
        <v>31630</v>
      </c>
      <c r="O107" s="43">
        <v>34480</v>
      </c>
      <c r="P107" s="44">
        <v>260</v>
      </c>
      <c r="Q107" s="42">
        <v>270</v>
      </c>
      <c r="R107" s="42">
        <v>270</v>
      </c>
      <c r="S107" s="42">
        <v>280</v>
      </c>
      <c r="T107" s="42">
        <v>280</v>
      </c>
      <c r="U107" s="42">
        <v>280</v>
      </c>
      <c r="V107" s="42">
        <v>280</v>
      </c>
      <c r="W107" s="42">
        <v>280</v>
      </c>
      <c r="X107" s="45">
        <v>280</v>
      </c>
      <c r="Y107" s="45">
        <v>290</v>
      </c>
      <c r="Z107" s="263">
        <v>320</v>
      </c>
      <c r="AA107" s="46" t="s">
        <v>70</v>
      </c>
      <c r="AB107" s="47">
        <v>890</v>
      </c>
      <c r="AC107" s="47">
        <v>230</v>
      </c>
      <c r="AD107" s="47">
        <v>250</v>
      </c>
      <c r="AE107" s="47">
        <v>50</v>
      </c>
      <c r="AF107" s="47">
        <v>90</v>
      </c>
      <c r="AG107" s="47">
        <v>-100</v>
      </c>
      <c r="AH107" s="47">
        <v>120</v>
      </c>
      <c r="AI107" s="48">
        <v>350</v>
      </c>
      <c r="AJ107" s="48">
        <v>1440</v>
      </c>
      <c r="AK107" s="48">
        <v>2850</v>
      </c>
      <c r="AL107" s="49">
        <v>3320</v>
      </c>
      <c r="AM107" s="50" t="s">
        <v>70</v>
      </c>
      <c r="AN107" s="51">
        <v>3.1437654539032245E-2</v>
      </c>
      <c r="AO107" s="51">
        <v>7.8767123287670771E-3</v>
      </c>
      <c r="AP107" s="51">
        <v>8.4947332653755314E-3</v>
      </c>
      <c r="AQ107" s="51">
        <v>1.6846361185984815E-3</v>
      </c>
      <c r="AR107" s="51">
        <v>3.0272452068618172E-3</v>
      </c>
      <c r="AS107" s="51">
        <v>-3.3534540576793948E-3</v>
      </c>
      <c r="AT107" s="51">
        <v>4.0376850605652326E-3</v>
      </c>
      <c r="AU107" s="52">
        <v>1.172922252010733E-2</v>
      </c>
      <c r="AV107" s="52">
        <v>4.7697913216296683E-2</v>
      </c>
      <c r="AW107" s="272">
        <v>9.0104331331014809E-2</v>
      </c>
      <c r="AX107" s="53">
        <v>0.21794418933239146</v>
      </c>
      <c r="AY107" s="764"/>
      <c r="AZ107" s="513"/>
      <c r="BA107" s="41">
        <v>6048</v>
      </c>
      <c r="BB107" s="91">
        <v>1.0043094312963616</v>
      </c>
      <c r="BC107" s="765"/>
    </row>
    <row r="108" spans="1:55" ht="18.75" customHeight="1">
      <c r="A108" s="157" t="s">
        <v>31</v>
      </c>
      <c r="B108" s="149" t="s">
        <v>9</v>
      </c>
      <c r="C108" s="769" t="s">
        <v>10</v>
      </c>
      <c r="D108" s="54" t="s">
        <v>11</v>
      </c>
      <c r="E108" s="55">
        <v>83500</v>
      </c>
      <c r="F108" s="56">
        <v>85890</v>
      </c>
      <c r="G108" s="56">
        <v>86590</v>
      </c>
      <c r="H108" s="56">
        <v>87160</v>
      </c>
      <c r="I108" s="56">
        <v>82120</v>
      </c>
      <c r="J108" s="56">
        <v>82270</v>
      </c>
      <c r="K108" s="56">
        <v>82030</v>
      </c>
      <c r="L108" s="56">
        <v>82340</v>
      </c>
      <c r="M108" s="57">
        <v>83150</v>
      </c>
      <c r="N108" s="57">
        <v>86000</v>
      </c>
      <c r="O108" s="57">
        <v>92620</v>
      </c>
      <c r="P108" s="58">
        <v>810</v>
      </c>
      <c r="Q108" s="56">
        <v>840</v>
      </c>
      <c r="R108" s="56">
        <v>510</v>
      </c>
      <c r="S108" s="56">
        <v>850</v>
      </c>
      <c r="T108" s="56">
        <v>800</v>
      </c>
      <c r="U108" s="56">
        <v>800</v>
      </c>
      <c r="V108" s="56">
        <v>800</v>
      </c>
      <c r="W108" s="56">
        <v>800</v>
      </c>
      <c r="X108" s="59">
        <v>810</v>
      </c>
      <c r="Y108" s="59">
        <v>840</v>
      </c>
      <c r="Z108" s="264">
        <v>900</v>
      </c>
      <c r="AA108" s="60" t="s">
        <v>70</v>
      </c>
      <c r="AB108" s="61">
        <v>2390</v>
      </c>
      <c r="AC108" s="61">
        <v>700</v>
      </c>
      <c r="AD108" s="61">
        <v>570</v>
      </c>
      <c r="AE108" s="61">
        <v>-5040</v>
      </c>
      <c r="AF108" s="61">
        <v>150</v>
      </c>
      <c r="AG108" s="61">
        <v>-240</v>
      </c>
      <c r="AH108" s="61">
        <v>310</v>
      </c>
      <c r="AI108" s="62">
        <v>810</v>
      </c>
      <c r="AJ108" s="62">
        <v>2850</v>
      </c>
      <c r="AK108" s="62">
        <v>6620</v>
      </c>
      <c r="AL108" s="63">
        <v>2500</v>
      </c>
      <c r="AM108" s="64" t="s">
        <v>70</v>
      </c>
      <c r="AN108" s="65">
        <v>2.8622754491018032E-2</v>
      </c>
      <c r="AO108" s="65">
        <v>8.1499592502036755E-3</v>
      </c>
      <c r="AP108" s="65">
        <v>6.5827462755514432E-3</v>
      </c>
      <c r="AQ108" s="65">
        <v>-5.7824690224873798E-2</v>
      </c>
      <c r="AR108" s="65">
        <v>1.8265952264977514E-3</v>
      </c>
      <c r="AS108" s="65">
        <v>-2.917223775373734E-3</v>
      </c>
      <c r="AT108" s="65">
        <v>3.7791052054125807E-3</v>
      </c>
      <c r="AU108" s="66">
        <v>9.8372601408793781E-3</v>
      </c>
      <c r="AV108" s="66">
        <v>3.4275405892964628E-2</v>
      </c>
      <c r="AW108" s="273">
        <v>7.6976744186046497E-2</v>
      </c>
      <c r="AX108" s="67">
        <v>0.10922155688622759</v>
      </c>
      <c r="AY108" s="770">
        <v>0.11539769267830391</v>
      </c>
      <c r="AZ108" s="771">
        <v>0.18620305477312413</v>
      </c>
      <c r="BA108" s="55">
        <v>17010.000000000004</v>
      </c>
      <c r="BB108" s="92">
        <v>0.90550898203592811</v>
      </c>
      <c r="BC108" s="773">
        <v>0.91014286413909584</v>
      </c>
    </row>
    <row r="109" spans="1:55" ht="18.75" customHeight="1">
      <c r="A109" s="156" t="s">
        <v>31</v>
      </c>
      <c r="B109" s="148" t="s">
        <v>9</v>
      </c>
      <c r="C109" s="758"/>
      <c r="D109" s="15" t="s">
        <v>12</v>
      </c>
      <c r="E109" s="21">
        <v>90480</v>
      </c>
      <c r="F109" s="7">
        <v>93140</v>
      </c>
      <c r="G109" s="7">
        <v>93910</v>
      </c>
      <c r="H109" s="7">
        <v>94560</v>
      </c>
      <c r="I109" s="7">
        <v>89620</v>
      </c>
      <c r="J109" s="7">
        <v>89780</v>
      </c>
      <c r="K109" s="7">
        <v>89510</v>
      </c>
      <c r="L109" s="7">
        <v>89850</v>
      </c>
      <c r="M109" s="22">
        <v>90770</v>
      </c>
      <c r="N109" s="22">
        <v>94010</v>
      </c>
      <c r="O109" s="22">
        <v>101480</v>
      </c>
      <c r="P109" s="18">
        <v>880</v>
      </c>
      <c r="Q109" s="7">
        <v>910</v>
      </c>
      <c r="R109" s="7">
        <v>590</v>
      </c>
      <c r="S109" s="7">
        <v>920</v>
      </c>
      <c r="T109" s="7">
        <v>870</v>
      </c>
      <c r="U109" s="7">
        <v>880</v>
      </c>
      <c r="V109" s="7">
        <v>870</v>
      </c>
      <c r="W109" s="7">
        <v>880</v>
      </c>
      <c r="X109" s="25">
        <v>890</v>
      </c>
      <c r="Y109" s="25">
        <v>920</v>
      </c>
      <c r="Z109" s="262">
        <v>990</v>
      </c>
      <c r="AA109" s="20" t="s">
        <v>70</v>
      </c>
      <c r="AB109" s="8">
        <v>2660</v>
      </c>
      <c r="AC109" s="8">
        <v>770</v>
      </c>
      <c r="AD109" s="8">
        <v>650</v>
      </c>
      <c r="AE109" s="8">
        <v>-4940</v>
      </c>
      <c r="AF109" s="8">
        <v>160</v>
      </c>
      <c r="AG109" s="8">
        <v>-270</v>
      </c>
      <c r="AH109" s="8">
        <v>340</v>
      </c>
      <c r="AI109" s="29">
        <v>920</v>
      </c>
      <c r="AJ109" s="29">
        <v>3240</v>
      </c>
      <c r="AK109" s="29">
        <v>7470</v>
      </c>
      <c r="AL109" s="31">
        <v>3530</v>
      </c>
      <c r="AM109" s="17" t="s">
        <v>70</v>
      </c>
      <c r="AN109" s="9">
        <v>2.9398762157382796E-2</v>
      </c>
      <c r="AO109" s="9">
        <v>8.2671247584282792E-3</v>
      </c>
      <c r="AP109" s="9">
        <v>6.9215206048343081E-3</v>
      </c>
      <c r="AQ109" s="9">
        <v>-5.224196277495774E-2</v>
      </c>
      <c r="AR109" s="9">
        <v>1.7853157777281137E-3</v>
      </c>
      <c r="AS109" s="9">
        <v>-3.0073513031855237E-3</v>
      </c>
      <c r="AT109" s="9">
        <v>3.7984582728187721E-3</v>
      </c>
      <c r="AU109" s="33">
        <v>1.0239287701724997E-2</v>
      </c>
      <c r="AV109" s="33">
        <v>3.5694612757519062E-2</v>
      </c>
      <c r="AW109" s="270">
        <v>7.9459631954047483E-2</v>
      </c>
      <c r="AX109" s="35">
        <v>0.12157382847038023</v>
      </c>
      <c r="AY109" s="760"/>
      <c r="AZ109" s="511"/>
      <c r="BA109" s="21">
        <v>18711</v>
      </c>
      <c r="BB109" s="87">
        <v>0.91477674624226346</v>
      </c>
      <c r="BC109" s="762"/>
    </row>
    <row r="110" spans="1:55" ht="18.75" customHeight="1">
      <c r="A110" s="156" t="s">
        <v>31</v>
      </c>
      <c r="B110" s="148" t="s">
        <v>13</v>
      </c>
      <c r="C110" s="758" t="s">
        <v>10</v>
      </c>
      <c r="D110" s="15" t="s">
        <v>11</v>
      </c>
      <c r="E110" s="21">
        <v>51780</v>
      </c>
      <c r="F110" s="7">
        <v>53220</v>
      </c>
      <c r="G110" s="7">
        <v>53640</v>
      </c>
      <c r="H110" s="7">
        <v>53980</v>
      </c>
      <c r="I110" s="7">
        <v>50960</v>
      </c>
      <c r="J110" s="7">
        <v>51070</v>
      </c>
      <c r="K110" s="7">
        <v>50920</v>
      </c>
      <c r="L110" s="7">
        <v>51120</v>
      </c>
      <c r="M110" s="22">
        <v>51600</v>
      </c>
      <c r="N110" s="22">
        <v>53380</v>
      </c>
      <c r="O110" s="22">
        <v>57390</v>
      </c>
      <c r="P110" s="18">
        <v>500</v>
      </c>
      <c r="Q110" s="7">
        <v>510</v>
      </c>
      <c r="R110" s="7">
        <v>390</v>
      </c>
      <c r="S110" s="7">
        <v>520</v>
      </c>
      <c r="T110" s="7">
        <v>490</v>
      </c>
      <c r="U110" s="7">
        <v>490</v>
      </c>
      <c r="V110" s="7">
        <v>490</v>
      </c>
      <c r="W110" s="7">
        <v>490</v>
      </c>
      <c r="X110" s="25">
        <v>490</v>
      </c>
      <c r="Y110" s="25">
        <v>510</v>
      </c>
      <c r="Z110" s="262">
        <v>550</v>
      </c>
      <c r="AA110" s="20" t="s">
        <v>70</v>
      </c>
      <c r="AB110" s="8">
        <v>1440</v>
      </c>
      <c r="AC110" s="8">
        <v>420</v>
      </c>
      <c r="AD110" s="8">
        <v>340</v>
      </c>
      <c r="AE110" s="8">
        <v>-3020</v>
      </c>
      <c r="AF110" s="8">
        <v>110</v>
      </c>
      <c r="AG110" s="8">
        <v>-150</v>
      </c>
      <c r="AH110" s="8">
        <v>200</v>
      </c>
      <c r="AI110" s="29">
        <v>480</v>
      </c>
      <c r="AJ110" s="29">
        <v>1780</v>
      </c>
      <c r="AK110" s="29">
        <v>4010</v>
      </c>
      <c r="AL110" s="31">
        <v>1600</v>
      </c>
      <c r="AM110" s="17" t="s">
        <v>70</v>
      </c>
      <c r="AN110" s="9">
        <v>2.7809965237543421E-2</v>
      </c>
      <c r="AO110" s="9">
        <v>7.8917700112739464E-3</v>
      </c>
      <c r="AP110" s="9">
        <v>6.3385533184190379E-3</v>
      </c>
      <c r="AQ110" s="9">
        <v>-5.594664690626161E-2</v>
      </c>
      <c r="AR110" s="9">
        <v>2.1585557299843572E-3</v>
      </c>
      <c r="AS110" s="9">
        <v>-2.9371450949676747E-3</v>
      </c>
      <c r="AT110" s="9">
        <v>3.9277297721915794E-3</v>
      </c>
      <c r="AU110" s="33">
        <v>9.3896713615022609E-3</v>
      </c>
      <c r="AV110" s="33">
        <v>3.4496124031007769E-2</v>
      </c>
      <c r="AW110" s="270">
        <v>7.5121768452603987E-2</v>
      </c>
      <c r="AX110" s="35">
        <v>0.10834298957126309</v>
      </c>
      <c r="AY110" s="759">
        <v>0.11790532732477377</v>
      </c>
      <c r="AZ110" s="511"/>
      <c r="BA110" s="21">
        <v>10395.000000000002</v>
      </c>
      <c r="BB110" s="87">
        <v>0.90758980301274628</v>
      </c>
      <c r="BC110" s="761">
        <v>0.9146015727112744</v>
      </c>
    </row>
    <row r="111" spans="1:55" ht="18.75" customHeight="1">
      <c r="A111" s="156" t="s">
        <v>31</v>
      </c>
      <c r="B111" s="148" t="s">
        <v>13</v>
      </c>
      <c r="C111" s="758"/>
      <c r="D111" s="15" t="s">
        <v>12</v>
      </c>
      <c r="E111" s="21">
        <v>58760</v>
      </c>
      <c r="F111" s="7">
        <v>60470</v>
      </c>
      <c r="G111" s="7">
        <v>60960</v>
      </c>
      <c r="H111" s="7">
        <v>61380</v>
      </c>
      <c r="I111" s="7">
        <v>58460</v>
      </c>
      <c r="J111" s="7">
        <v>58580</v>
      </c>
      <c r="K111" s="7">
        <v>58400</v>
      </c>
      <c r="L111" s="7">
        <v>58630</v>
      </c>
      <c r="M111" s="22">
        <v>59220</v>
      </c>
      <c r="N111" s="22">
        <v>61390</v>
      </c>
      <c r="O111" s="22">
        <v>66250</v>
      </c>
      <c r="P111" s="18">
        <v>570</v>
      </c>
      <c r="Q111" s="7">
        <v>580</v>
      </c>
      <c r="R111" s="7">
        <v>470</v>
      </c>
      <c r="S111" s="7">
        <v>590</v>
      </c>
      <c r="T111" s="7">
        <v>560</v>
      </c>
      <c r="U111" s="7">
        <v>560</v>
      </c>
      <c r="V111" s="7">
        <v>560</v>
      </c>
      <c r="W111" s="7">
        <v>560</v>
      </c>
      <c r="X111" s="25">
        <v>570</v>
      </c>
      <c r="Y111" s="25">
        <v>590</v>
      </c>
      <c r="Z111" s="262">
        <v>640</v>
      </c>
      <c r="AA111" s="20" t="s">
        <v>70</v>
      </c>
      <c r="AB111" s="8">
        <v>1710</v>
      </c>
      <c r="AC111" s="8">
        <v>490</v>
      </c>
      <c r="AD111" s="8">
        <v>420</v>
      </c>
      <c r="AE111" s="8">
        <v>-2920</v>
      </c>
      <c r="AF111" s="8">
        <v>120</v>
      </c>
      <c r="AG111" s="8">
        <v>-180</v>
      </c>
      <c r="AH111" s="8">
        <v>230</v>
      </c>
      <c r="AI111" s="29">
        <v>590</v>
      </c>
      <c r="AJ111" s="29">
        <v>2170</v>
      </c>
      <c r="AK111" s="29">
        <v>4860</v>
      </c>
      <c r="AL111" s="31">
        <v>2630</v>
      </c>
      <c r="AM111" s="17" t="s">
        <v>70</v>
      </c>
      <c r="AN111" s="9">
        <v>2.9101429543907376E-2</v>
      </c>
      <c r="AO111" s="9">
        <v>8.1031916652885005E-3</v>
      </c>
      <c r="AP111" s="9">
        <v>6.8897637795275468E-3</v>
      </c>
      <c r="AQ111" s="9">
        <v>-4.7572499185402406E-2</v>
      </c>
      <c r="AR111" s="9">
        <v>2.0526855969893454E-3</v>
      </c>
      <c r="AS111" s="9">
        <v>-3.072721065209949E-3</v>
      </c>
      <c r="AT111" s="9">
        <v>3.9383561643835385E-3</v>
      </c>
      <c r="AU111" s="33">
        <v>1.0063107624083134E-2</v>
      </c>
      <c r="AV111" s="33">
        <v>3.664302600472813E-2</v>
      </c>
      <c r="AW111" s="270">
        <v>7.9165987945919447E-2</v>
      </c>
      <c r="AX111" s="35">
        <v>0.12746766507828444</v>
      </c>
      <c r="AY111" s="760"/>
      <c r="AZ111" s="511"/>
      <c r="BA111" s="21">
        <v>12096</v>
      </c>
      <c r="BB111" s="87">
        <v>0.92161334240980264</v>
      </c>
      <c r="BC111" s="762"/>
    </row>
    <row r="112" spans="1:55" ht="18.75" customHeight="1">
      <c r="A112" s="156" t="s">
        <v>31</v>
      </c>
      <c r="B112" s="148" t="s">
        <v>14</v>
      </c>
      <c r="C112" s="758" t="s">
        <v>10</v>
      </c>
      <c r="D112" s="15" t="s">
        <v>11</v>
      </c>
      <c r="E112" s="21">
        <v>40220</v>
      </c>
      <c r="F112" s="7">
        <v>41320</v>
      </c>
      <c r="G112" s="7">
        <v>41650</v>
      </c>
      <c r="H112" s="7">
        <v>41910</v>
      </c>
      <c r="I112" s="7">
        <v>39780</v>
      </c>
      <c r="J112" s="7">
        <v>39870</v>
      </c>
      <c r="K112" s="7">
        <v>39760</v>
      </c>
      <c r="L112" s="7">
        <v>39910</v>
      </c>
      <c r="M112" s="22">
        <v>40290</v>
      </c>
      <c r="N112" s="22">
        <v>41730</v>
      </c>
      <c r="O112" s="22">
        <v>44860</v>
      </c>
      <c r="P112" s="18">
        <v>380</v>
      </c>
      <c r="Q112" s="7">
        <v>390</v>
      </c>
      <c r="R112" s="7">
        <v>330</v>
      </c>
      <c r="S112" s="7">
        <v>400</v>
      </c>
      <c r="T112" s="7">
        <v>380</v>
      </c>
      <c r="U112" s="7">
        <v>380</v>
      </c>
      <c r="V112" s="7">
        <v>380</v>
      </c>
      <c r="W112" s="7">
        <v>380</v>
      </c>
      <c r="X112" s="25">
        <v>380</v>
      </c>
      <c r="Y112" s="25">
        <v>390</v>
      </c>
      <c r="Z112" s="262">
        <v>420</v>
      </c>
      <c r="AA112" s="20" t="s">
        <v>70</v>
      </c>
      <c r="AB112" s="8">
        <v>1100</v>
      </c>
      <c r="AC112" s="8">
        <v>330</v>
      </c>
      <c r="AD112" s="8">
        <v>260</v>
      </c>
      <c r="AE112" s="8">
        <v>-2130</v>
      </c>
      <c r="AF112" s="8">
        <v>90</v>
      </c>
      <c r="AG112" s="8">
        <v>-110</v>
      </c>
      <c r="AH112" s="8">
        <v>150</v>
      </c>
      <c r="AI112" s="29">
        <v>380</v>
      </c>
      <c r="AJ112" s="29">
        <v>1440</v>
      </c>
      <c r="AK112" s="29">
        <v>3130</v>
      </c>
      <c r="AL112" s="31">
        <v>1510</v>
      </c>
      <c r="AM112" s="17" t="s">
        <v>70</v>
      </c>
      <c r="AN112" s="9">
        <v>2.7349577324714103E-2</v>
      </c>
      <c r="AO112" s="9">
        <v>7.98644724104558E-3</v>
      </c>
      <c r="AP112" s="9">
        <v>6.2424969987995294E-3</v>
      </c>
      <c r="AQ112" s="9">
        <v>-5.0823192555476071E-2</v>
      </c>
      <c r="AR112" s="9">
        <v>2.2624434389140191E-3</v>
      </c>
      <c r="AS112" s="9">
        <v>-2.7589666415851477E-3</v>
      </c>
      <c r="AT112" s="9">
        <v>3.7726358148892913E-3</v>
      </c>
      <c r="AU112" s="33">
        <v>9.5214232022049483E-3</v>
      </c>
      <c r="AV112" s="33">
        <v>3.5740878629932915E-2</v>
      </c>
      <c r="AW112" s="270">
        <v>7.5005990893841412E-2</v>
      </c>
      <c r="AX112" s="35">
        <v>0.11536548980606653</v>
      </c>
      <c r="AY112" s="759">
        <v>0.12675054151320275</v>
      </c>
      <c r="AZ112" s="511"/>
      <c r="BA112" s="21">
        <v>7938</v>
      </c>
      <c r="BB112" s="87">
        <v>0.91800099453008455</v>
      </c>
      <c r="BC112" s="761">
        <v>0.92596024302775415</v>
      </c>
    </row>
    <row r="113" spans="1:55" ht="18.75" customHeight="1">
      <c r="A113" s="156" t="s">
        <v>31</v>
      </c>
      <c r="B113" s="148" t="s">
        <v>14</v>
      </c>
      <c r="C113" s="758"/>
      <c r="D113" s="15" t="s">
        <v>12</v>
      </c>
      <c r="E113" s="21">
        <v>47200</v>
      </c>
      <c r="F113" s="7">
        <v>48570</v>
      </c>
      <c r="G113" s="7">
        <v>48970</v>
      </c>
      <c r="H113" s="7">
        <v>49310</v>
      </c>
      <c r="I113" s="7">
        <v>47280</v>
      </c>
      <c r="J113" s="7">
        <v>47380</v>
      </c>
      <c r="K113" s="7">
        <v>47240</v>
      </c>
      <c r="L113" s="7">
        <v>47420</v>
      </c>
      <c r="M113" s="22">
        <v>47910</v>
      </c>
      <c r="N113" s="22">
        <v>49740</v>
      </c>
      <c r="O113" s="22">
        <v>53720</v>
      </c>
      <c r="P113" s="18">
        <v>450</v>
      </c>
      <c r="Q113" s="7">
        <v>460</v>
      </c>
      <c r="R113" s="7">
        <v>400</v>
      </c>
      <c r="S113" s="7">
        <v>470</v>
      </c>
      <c r="T113" s="7">
        <v>450</v>
      </c>
      <c r="U113" s="7">
        <v>450</v>
      </c>
      <c r="V113" s="7">
        <v>450</v>
      </c>
      <c r="W113" s="7">
        <v>450</v>
      </c>
      <c r="X113" s="25">
        <v>460</v>
      </c>
      <c r="Y113" s="25">
        <v>470</v>
      </c>
      <c r="Z113" s="262">
        <v>510</v>
      </c>
      <c r="AA113" s="20" t="s">
        <v>70</v>
      </c>
      <c r="AB113" s="8">
        <v>1370</v>
      </c>
      <c r="AC113" s="8">
        <v>400</v>
      </c>
      <c r="AD113" s="8">
        <v>340</v>
      </c>
      <c r="AE113" s="8">
        <v>-2030</v>
      </c>
      <c r="AF113" s="8">
        <v>100</v>
      </c>
      <c r="AG113" s="8">
        <v>-140</v>
      </c>
      <c r="AH113" s="8">
        <v>180</v>
      </c>
      <c r="AI113" s="29">
        <v>490</v>
      </c>
      <c r="AJ113" s="29">
        <v>1830</v>
      </c>
      <c r="AK113" s="29">
        <v>3980</v>
      </c>
      <c r="AL113" s="31">
        <v>2540</v>
      </c>
      <c r="AM113" s="17" t="s">
        <v>70</v>
      </c>
      <c r="AN113" s="9">
        <v>2.9025423728813449E-2</v>
      </c>
      <c r="AO113" s="9">
        <v>8.2355363393040726E-3</v>
      </c>
      <c r="AP113" s="9">
        <v>6.9430263426588645E-3</v>
      </c>
      <c r="AQ113" s="9">
        <v>-4.1168120056783608E-2</v>
      </c>
      <c r="AR113" s="9">
        <v>2.115059221658111E-3</v>
      </c>
      <c r="AS113" s="9">
        <v>-2.9548332629801832E-3</v>
      </c>
      <c r="AT113" s="9">
        <v>3.8103302286198737E-3</v>
      </c>
      <c r="AU113" s="33">
        <v>1.03331927456769E-2</v>
      </c>
      <c r="AV113" s="33">
        <v>3.819661865998758E-2</v>
      </c>
      <c r="AW113" s="270">
        <v>8.0016083634901536E-2</v>
      </c>
      <c r="AX113" s="35">
        <v>0.13813559322033897</v>
      </c>
      <c r="AY113" s="760"/>
      <c r="AZ113" s="511"/>
      <c r="BA113" s="21">
        <v>9639</v>
      </c>
      <c r="BB113" s="87">
        <v>0.93391949152542375</v>
      </c>
      <c r="BC113" s="762"/>
    </row>
    <row r="114" spans="1:55" ht="18.75" customHeight="1">
      <c r="A114" s="156" t="s">
        <v>31</v>
      </c>
      <c r="B114" s="148" t="s">
        <v>15</v>
      </c>
      <c r="C114" s="758" t="s">
        <v>10</v>
      </c>
      <c r="D114" s="15" t="s">
        <v>11</v>
      </c>
      <c r="E114" s="21">
        <v>33450</v>
      </c>
      <c r="F114" s="7">
        <v>34430</v>
      </c>
      <c r="G114" s="7">
        <v>34710</v>
      </c>
      <c r="H114" s="7">
        <v>34950</v>
      </c>
      <c r="I114" s="7">
        <v>35270</v>
      </c>
      <c r="J114" s="7">
        <v>35350</v>
      </c>
      <c r="K114" s="7">
        <v>35260</v>
      </c>
      <c r="L114" s="7">
        <v>35390</v>
      </c>
      <c r="M114" s="22">
        <v>35730</v>
      </c>
      <c r="N114" s="22">
        <v>37070</v>
      </c>
      <c r="O114" s="22">
        <v>39890</v>
      </c>
      <c r="P114" s="18">
        <v>310</v>
      </c>
      <c r="Q114" s="7">
        <v>320</v>
      </c>
      <c r="R114" s="7">
        <v>290</v>
      </c>
      <c r="S114" s="7">
        <v>330</v>
      </c>
      <c r="T114" s="7">
        <v>330</v>
      </c>
      <c r="U114" s="7">
        <v>330</v>
      </c>
      <c r="V114" s="7">
        <v>330</v>
      </c>
      <c r="W114" s="7">
        <v>330</v>
      </c>
      <c r="X114" s="25">
        <v>340</v>
      </c>
      <c r="Y114" s="25">
        <v>350</v>
      </c>
      <c r="Z114" s="262">
        <v>370</v>
      </c>
      <c r="AA114" s="20" t="s">
        <v>70</v>
      </c>
      <c r="AB114" s="8">
        <v>980</v>
      </c>
      <c r="AC114" s="8">
        <v>280</v>
      </c>
      <c r="AD114" s="8">
        <v>240</v>
      </c>
      <c r="AE114" s="8">
        <v>320</v>
      </c>
      <c r="AF114" s="8">
        <v>80</v>
      </c>
      <c r="AG114" s="8">
        <v>-90</v>
      </c>
      <c r="AH114" s="8">
        <v>130</v>
      </c>
      <c r="AI114" s="29">
        <v>340</v>
      </c>
      <c r="AJ114" s="29">
        <v>1340</v>
      </c>
      <c r="AK114" s="29">
        <v>2820</v>
      </c>
      <c r="AL114" s="31">
        <v>3620</v>
      </c>
      <c r="AM114" s="17" t="s">
        <v>70</v>
      </c>
      <c r="AN114" s="9">
        <v>2.9297458893871475E-2</v>
      </c>
      <c r="AO114" s="9">
        <v>8.1324426372348935E-3</v>
      </c>
      <c r="AP114" s="9">
        <v>6.9144338807261008E-3</v>
      </c>
      <c r="AQ114" s="9">
        <v>9.1559370529328277E-3</v>
      </c>
      <c r="AR114" s="9">
        <v>2.268216614686791E-3</v>
      </c>
      <c r="AS114" s="9">
        <v>-2.5459688826025006E-3</v>
      </c>
      <c r="AT114" s="9">
        <v>3.6868973340895561E-3</v>
      </c>
      <c r="AU114" s="33">
        <v>9.6072336818309179E-3</v>
      </c>
      <c r="AV114" s="33">
        <v>3.7503498460677243E-2</v>
      </c>
      <c r="AW114" s="270">
        <v>7.6072295656865352E-2</v>
      </c>
      <c r="AX114" s="35">
        <v>0.19252615844544096</v>
      </c>
      <c r="AY114" s="759">
        <v>0.19915696989796161</v>
      </c>
      <c r="AZ114" s="511"/>
      <c r="BA114" s="21">
        <v>6993</v>
      </c>
      <c r="BB114" s="87">
        <v>0.98346786248131535</v>
      </c>
      <c r="BC114" s="761">
        <v>0.98710865298193884</v>
      </c>
    </row>
    <row r="115" spans="1:55" ht="18.75" customHeight="1">
      <c r="A115" s="156" t="s">
        <v>31</v>
      </c>
      <c r="B115" s="148" t="s">
        <v>15</v>
      </c>
      <c r="C115" s="758"/>
      <c r="D115" s="15" t="s">
        <v>12</v>
      </c>
      <c r="E115" s="21">
        <v>40430</v>
      </c>
      <c r="F115" s="7">
        <v>41680</v>
      </c>
      <c r="G115" s="7">
        <v>42030</v>
      </c>
      <c r="H115" s="7">
        <v>42350</v>
      </c>
      <c r="I115" s="7">
        <v>42770</v>
      </c>
      <c r="J115" s="7">
        <v>42860</v>
      </c>
      <c r="K115" s="7">
        <v>42740</v>
      </c>
      <c r="L115" s="7">
        <v>42900</v>
      </c>
      <c r="M115" s="22">
        <v>43350</v>
      </c>
      <c r="N115" s="22">
        <v>45080</v>
      </c>
      <c r="O115" s="22">
        <v>48750</v>
      </c>
      <c r="P115" s="18">
        <v>380</v>
      </c>
      <c r="Q115" s="7">
        <v>400</v>
      </c>
      <c r="R115" s="7">
        <v>360</v>
      </c>
      <c r="S115" s="7">
        <v>400</v>
      </c>
      <c r="T115" s="7">
        <v>410</v>
      </c>
      <c r="U115" s="7">
        <v>410</v>
      </c>
      <c r="V115" s="7">
        <v>410</v>
      </c>
      <c r="W115" s="7">
        <v>410</v>
      </c>
      <c r="X115" s="25">
        <v>410</v>
      </c>
      <c r="Y115" s="25">
        <v>430</v>
      </c>
      <c r="Z115" s="262">
        <v>460</v>
      </c>
      <c r="AA115" s="20" t="s">
        <v>70</v>
      </c>
      <c r="AB115" s="8">
        <v>1250</v>
      </c>
      <c r="AC115" s="8">
        <v>350</v>
      </c>
      <c r="AD115" s="8">
        <v>320</v>
      </c>
      <c r="AE115" s="8">
        <v>420</v>
      </c>
      <c r="AF115" s="8">
        <v>90</v>
      </c>
      <c r="AG115" s="8">
        <v>-120</v>
      </c>
      <c r="AH115" s="8">
        <v>160</v>
      </c>
      <c r="AI115" s="29">
        <v>450</v>
      </c>
      <c r="AJ115" s="29">
        <v>1730</v>
      </c>
      <c r="AK115" s="29">
        <v>3670</v>
      </c>
      <c r="AL115" s="31">
        <v>4650</v>
      </c>
      <c r="AM115" s="17" t="s">
        <v>70</v>
      </c>
      <c r="AN115" s="9">
        <v>3.0917635419243084E-2</v>
      </c>
      <c r="AO115" s="9">
        <v>8.3973128598848756E-3</v>
      </c>
      <c r="AP115" s="9">
        <v>7.6136093266714333E-3</v>
      </c>
      <c r="AQ115" s="9">
        <v>9.917355371900749E-3</v>
      </c>
      <c r="AR115" s="9">
        <v>2.1042787000233876E-3</v>
      </c>
      <c r="AS115" s="9">
        <v>-2.799813345776947E-3</v>
      </c>
      <c r="AT115" s="9">
        <v>3.7435657463733563E-3</v>
      </c>
      <c r="AU115" s="33">
        <v>1.0489510489510412E-2</v>
      </c>
      <c r="AV115" s="33">
        <v>3.9907727797001247E-2</v>
      </c>
      <c r="AW115" s="270">
        <v>8.1410825199645043E-2</v>
      </c>
      <c r="AX115" s="35">
        <v>0.20578778135048226</v>
      </c>
      <c r="AY115" s="760"/>
      <c r="AZ115" s="511"/>
      <c r="BA115" s="21">
        <v>8694</v>
      </c>
      <c r="BB115" s="87">
        <v>0.99074944348256244</v>
      </c>
      <c r="BC115" s="762"/>
    </row>
    <row r="116" spans="1:55" ht="18.75" customHeight="1">
      <c r="A116" s="156" t="s">
        <v>31</v>
      </c>
      <c r="B116" s="148" t="s">
        <v>16</v>
      </c>
      <c r="C116" s="758" t="s">
        <v>10</v>
      </c>
      <c r="D116" s="15" t="s">
        <v>11</v>
      </c>
      <c r="E116" s="21">
        <v>29620</v>
      </c>
      <c r="F116" s="7">
        <v>30480</v>
      </c>
      <c r="G116" s="7">
        <v>30740</v>
      </c>
      <c r="H116" s="7">
        <v>30950</v>
      </c>
      <c r="I116" s="7">
        <v>31240</v>
      </c>
      <c r="J116" s="7">
        <v>31320</v>
      </c>
      <c r="K116" s="7">
        <v>31240</v>
      </c>
      <c r="L116" s="7">
        <v>31350</v>
      </c>
      <c r="M116" s="22">
        <v>31670</v>
      </c>
      <c r="N116" s="22">
        <v>32910</v>
      </c>
      <c r="O116" s="22">
        <v>35470</v>
      </c>
      <c r="P116" s="18">
        <v>270</v>
      </c>
      <c r="Q116" s="7">
        <v>280</v>
      </c>
      <c r="R116" s="7">
        <v>260</v>
      </c>
      <c r="S116" s="7">
        <v>290</v>
      </c>
      <c r="T116" s="7">
        <v>290</v>
      </c>
      <c r="U116" s="7">
        <v>290</v>
      </c>
      <c r="V116" s="7">
        <v>290</v>
      </c>
      <c r="W116" s="7">
        <v>290</v>
      </c>
      <c r="X116" s="25">
        <v>290</v>
      </c>
      <c r="Y116" s="25">
        <v>310</v>
      </c>
      <c r="Z116" s="262">
        <v>330</v>
      </c>
      <c r="AA116" s="20" t="s">
        <v>70</v>
      </c>
      <c r="AB116" s="8">
        <v>860</v>
      </c>
      <c r="AC116" s="8">
        <v>260</v>
      </c>
      <c r="AD116" s="8">
        <v>210</v>
      </c>
      <c r="AE116" s="8">
        <v>290</v>
      </c>
      <c r="AF116" s="8">
        <v>80</v>
      </c>
      <c r="AG116" s="8">
        <v>-80</v>
      </c>
      <c r="AH116" s="8">
        <v>110</v>
      </c>
      <c r="AI116" s="29">
        <v>320</v>
      </c>
      <c r="AJ116" s="29">
        <v>1240</v>
      </c>
      <c r="AK116" s="29">
        <v>2560</v>
      </c>
      <c r="AL116" s="31">
        <v>3290</v>
      </c>
      <c r="AM116" s="17" t="s">
        <v>70</v>
      </c>
      <c r="AN116" s="9">
        <v>2.903443619176227E-2</v>
      </c>
      <c r="AO116" s="9">
        <v>8.5301837270341796E-3</v>
      </c>
      <c r="AP116" s="9">
        <v>6.8314899154195974E-3</v>
      </c>
      <c r="AQ116" s="9">
        <v>9.3699515347334117E-3</v>
      </c>
      <c r="AR116" s="9">
        <v>2.5608194622279701E-3</v>
      </c>
      <c r="AS116" s="9">
        <v>-2.5542784163473664E-3</v>
      </c>
      <c r="AT116" s="9">
        <v>3.5211267605634866E-3</v>
      </c>
      <c r="AU116" s="33">
        <v>1.0207336523125887E-2</v>
      </c>
      <c r="AV116" s="33">
        <v>3.9153773287022409E-2</v>
      </c>
      <c r="AW116" s="270">
        <v>7.7787906411425078E-2</v>
      </c>
      <c r="AX116" s="35">
        <v>0.19750168804861579</v>
      </c>
      <c r="AY116" s="759">
        <v>0.2043519369204827</v>
      </c>
      <c r="AZ116" s="511"/>
      <c r="BA116" s="21">
        <v>6237.0000000000009</v>
      </c>
      <c r="BB116" s="87">
        <v>0.98693450371370695</v>
      </c>
      <c r="BC116" s="761">
        <v>0.99062572180220865</v>
      </c>
    </row>
    <row r="117" spans="1:55" ht="18.75" customHeight="1">
      <c r="A117" s="156" t="s">
        <v>31</v>
      </c>
      <c r="B117" s="148" t="s">
        <v>16</v>
      </c>
      <c r="C117" s="758"/>
      <c r="D117" s="15" t="s">
        <v>12</v>
      </c>
      <c r="E117" s="21">
        <v>36600</v>
      </c>
      <c r="F117" s="7">
        <v>37730</v>
      </c>
      <c r="G117" s="7">
        <v>38060</v>
      </c>
      <c r="H117" s="7">
        <v>38350</v>
      </c>
      <c r="I117" s="7">
        <v>38740</v>
      </c>
      <c r="J117" s="7">
        <v>38830</v>
      </c>
      <c r="K117" s="7">
        <v>38720</v>
      </c>
      <c r="L117" s="7">
        <v>38860</v>
      </c>
      <c r="M117" s="22">
        <v>39290</v>
      </c>
      <c r="N117" s="22">
        <v>40920</v>
      </c>
      <c r="O117" s="22">
        <v>44330</v>
      </c>
      <c r="P117" s="18">
        <v>340</v>
      </c>
      <c r="Q117" s="7">
        <v>360</v>
      </c>
      <c r="R117" s="7">
        <v>340</v>
      </c>
      <c r="S117" s="7">
        <v>360</v>
      </c>
      <c r="T117" s="7">
        <v>370</v>
      </c>
      <c r="U117" s="7">
        <v>370</v>
      </c>
      <c r="V117" s="7">
        <v>370</v>
      </c>
      <c r="W117" s="7">
        <v>370</v>
      </c>
      <c r="X117" s="25">
        <v>370</v>
      </c>
      <c r="Y117" s="25">
        <v>390</v>
      </c>
      <c r="Z117" s="262">
        <v>420</v>
      </c>
      <c r="AA117" s="20" t="s">
        <v>70</v>
      </c>
      <c r="AB117" s="8">
        <v>1130</v>
      </c>
      <c r="AC117" s="8">
        <v>330</v>
      </c>
      <c r="AD117" s="8">
        <v>290</v>
      </c>
      <c r="AE117" s="8">
        <v>390</v>
      </c>
      <c r="AF117" s="8">
        <v>90</v>
      </c>
      <c r="AG117" s="8">
        <v>-110</v>
      </c>
      <c r="AH117" s="8">
        <v>140</v>
      </c>
      <c r="AI117" s="29">
        <v>430</v>
      </c>
      <c r="AJ117" s="29">
        <v>1630</v>
      </c>
      <c r="AK117" s="29">
        <v>3410</v>
      </c>
      <c r="AL117" s="31">
        <v>4320</v>
      </c>
      <c r="AM117" s="17" t="s">
        <v>70</v>
      </c>
      <c r="AN117" s="9">
        <v>3.0874316939890623E-2</v>
      </c>
      <c r="AO117" s="9">
        <v>8.7463556851312685E-3</v>
      </c>
      <c r="AP117" s="9">
        <v>7.6195480819758465E-3</v>
      </c>
      <c r="AQ117" s="9">
        <v>1.0169491525423791E-2</v>
      </c>
      <c r="AR117" s="9">
        <v>2.3231801755292381E-3</v>
      </c>
      <c r="AS117" s="9">
        <v>-2.8328611898017497E-3</v>
      </c>
      <c r="AT117" s="9">
        <v>3.6157024793388448E-3</v>
      </c>
      <c r="AU117" s="33">
        <v>1.1065362840967596E-2</v>
      </c>
      <c r="AV117" s="33">
        <v>4.1486383303639629E-2</v>
      </c>
      <c r="AW117" s="270">
        <v>8.3333333333333259E-2</v>
      </c>
      <c r="AX117" s="35">
        <v>0.21120218579234962</v>
      </c>
      <c r="AY117" s="760"/>
      <c r="AZ117" s="511"/>
      <c r="BA117" s="21">
        <v>7938</v>
      </c>
      <c r="BB117" s="87">
        <v>0.99431693989071035</v>
      </c>
      <c r="BC117" s="762"/>
    </row>
    <row r="118" spans="1:55" ht="18.75" customHeight="1">
      <c r="A118" s="156" t="s">
        <v>31</v>
      </c>
      <c r="B118" s="148" t="s">
        <v>17</v>
      </c>
      <c r="C118" s="758" t="s">
        <v>10</v>
      </c>
      <c r="D118" s="15" t="s">
        <v>11</v>
      </c>
      <c r="E118" s="21">
        <v>27360</v>
      </c>
      <c r="F118" s="7">
        <v>28160</v>
      </c>
      <c r="G118" s="7">
        <v>28390</v>
      </c>
      <c r="H118" s="7">
        <v>28600</v>
      </c>
      <c r="I118" s="7">
        <v>28870</v>
      </c>
      <c r="J118" s="7">
        <v>28950</v>
      </c>
      <c r="K118" s="7">
        <v>28870</v>
      </c>
      <c r="L118" s="7">
        <v>28970</v>
      </c>
      <c r="M118" s="22">
        <v>29270</v>
      </c>
      <c r="N118" s="22">
        <v>30450</v>
      </c>
      <c r="O118" s="22">
        <v>32860</v>
      </c>
      <c r="P118" s="18">
        <v>250</v>
      </c>
      <c r="Q118" s="7">
        <v>260</v>
      </c>
      <c r="R118" s="7">
        <v>250</v>
      </c>
      <c r="S118" s="7">
        <v>260</v>
      </c>
      <c r="T118" s="7">
        <v>270</v>
      </c>
      <c r="U118" s="7">
        <v>270</v>
      </c>
      <c r="V118" s="7">
        <v>270</v>
      </c>
      <c r="W118" s="7">
        <v>270</v>
      </c>
      <c r="X118" s="25">
        <v>270</v>
      </c>
      <c r="Y118" s="25">
        <v>280</v>
      </c>
      <c r="Z118" s="262">
        <v>300</v>
      </c>
      <c r="AA118" s="20" t="s">
        <v>70</v>
      </c>
      <c r="AB118" s="8">
        <v>800</v>
      </c>
      <c r="AC118" s="8">
        <v>230</v>
      </c>
      <c r="AD118" s="8">
        <v>210</v>
      </c>
      <c r="AE118" s="8">
        <v>270</v>
      </c>
      <c r="AF118" s="8">
        <v>80</v>
      </c>
      <c r="AG118" s="8">
        <v>-80</v>
      </c>
      <c r="AH118" s="8">
        <v>100</v>
      </c>
      <c r="AI118" s="29">
        <v>300</v>
      </c>
      <c r="AJ118" s="29">
        <v>1180</v>
      </c>
      <c r="AK118" s="29">
        <v>2410</v>
      </c>
      <c r="AL118" s="31">
        <v>3090</v>
      </c>
      <c r="AM118" s="17" t="s">
        <v>70</v>
      </c>
      <c r="AN118" s="9">
        <v>2.9239766081871288E-2</v>
      </c>
      <c r="AO118" s="9">
        <v>8.1676136363635354E-3</v>
      </c>
      <c r="AP118" s="9">
        <v>7.3969707643537497E-3</v>
      </c>
      <c r="AQ118" s="9">
        <v>9.4405594405595483E-3</v>
      </c>
      <c r="AR118" s="9">
        <v>2.7710426047800052E-3</v>
      </c>
      <c r="AS118" s="9">
        <v>-2.7633851468048531E-3</v>
      </c>
      <c r="AT118" s="9">
        <v>3.463803255975062E-3</v>
      </c>
      <c r="AU118" s="33">
        <v>1.0355540214014525E-2</v>
      </c>
      <c r="AV118" s="33">
        <v>4.0314314998291856E-2</v>
      </c>
      <c r="AW118" s="270">
        <v>7.9146141215106658E-2</v>
      </c>
      <c r="AX118" s="35">
        <v>0.20102339181286544</v>
      </c>
      <c r="AY118" s="759">
        <v>0.20796655903980488</v>
      </c>
      <c r="AZ118" s="511"/>
      <c r="BA118" s="21">
        <v>5670.0000000000009</v>
      </c>
      <c r="BB118" s="87">
        <v>0.99378654970760238</v>
      </c>
      <c r="BC118" s="761">
        <v>0.99702431736981745</v>
      </c>
    </row>
    <row r="119" spans="1:55" ht="18.75" customHeight="1">
      <c r="A119" s="156" t="s">
        <v>31</v>
      </c>
      <c r="B119" s="148" t="s">
        <v>17</v>
      </c>
      <c r="C119" s="758"/>
      <c r="D119" s="15" t="s">
        <v>12</v>
      </c>
      <c r="E119" s="21">
        <v>34340</v>
      </c>
      <c r="F119" s="7">
        <v>35410</v>
      </c>
      <c r="G119" s="7">
        <v>35710</v>
      </c>
      <c r="H119" s="7">
        <v>36000</v>
      </c>
      <c r="I119" s="7">
        <v>36370</v>
      </c>
      <c r="J119" s="7">
        <v>36460</v>
      </c>
      <c r="K119" s="7">
        <v>36350</v>
      </c>
      <c r="L119" s="7">
        <v>36480</v>
      </c>
      <c r="M119" s="22">
        <v>36890</v>
      </c>
      <c r="N119" s="22">
        <v>38460</v>
      </c>
      <c r="O119" s="22">
        <v>41720</v>
      </c>
      <c r="P119" s="18">
        <v>320</v>
      </c>
      <c r="Q119" s="7">
        <v>330</v>
      </c>
      <c r="R119" s="7">
        <v>320</v>
      </c>
      <c r="S119" s="7">
        <v>340</v>
      </c>
      <c r="T119" s="7">
        <v>340</v>
      </c>
      <c r="U119" s="7">
        <v>340</v>
      </c>
      <c r="V119" s="7">
        <v>340</v>
      </c>
      <c r="W119" s="7">
        <v>340</v>
      </c>
      <c r="X119" s="25">
        <v>350</v>
      </c>
      <c r="Y119" s="25">
        <v>360</v>
      </c>
      <c r="Z119" s="262">
        <v>390</v>
      </c>
      <c r="AA119" s="20" t="s">
        <v>70</v>
      </c>
      <c r="AB119" s="8">
        <v>1070</v>
      </c>
      <c r="AC119" s="8">
        <v>300</v>
      </c>
      <c r="AD119" s="8">
        <v>290</v>
      </c>
      <c r="AE119" s="8">
        <v>370</v>
      </c>
      <c r="AF119" s="8">
        <v>90</v>
      </c>
      <c r="AG119" s="8">
        <v>-110</v>
      </c>
      <c r="AH119" s="8">
        <v>130</v>
      </c>
      <c r="AI119" s="29">
        <v>410</v>
      </c>
      <c r="AJ119" s="29">
        <v>1570</v>
      </c>
      <c r="AK119" s="29">
        <v>3260</v>
      </c>
      <c r="AL119" s="31">
        <v>4120</v>
      </c>
      <c r="AM119" s="17" t="s">
        <v>70</v>
      </c>
      <c r="AN119" s="9">
        <v>3.1158998252766468E-2</v>
      </c>
      <c r="AO119" s="9">
        <v>8.4721829991527553E-3</v>
      </c>
      <c r="AP119" s="9">
        <v>8.1209745169419367E-3</v>
      </c>
      <c r="AQ119" s="9">
        <v>1.027777777777783E-2</v>
      </c>
      <c r="AR119" s="9">
        <v>2.4745669507835188E-3</v>
      </c>
      <c r="AS119" s="9">
        <v>-3.0170049369171448E-3</v>
      </c>
      <c r="AT119" s="9">
        <v>3.5763411279230439E-3</v>
      </c>
      <c r="AU119" s="33">
        <v>1.1239035087719396E-2</v>
      </c>
      <c r="AV119" s="33">
        <v>4.2558959067497959E-2</v>
      </c>
      <c r="AW119" s="270">
        <v>8.4763390535621319E-2</v>
      </c>
      <c r="AX119" s="35">
        <v>0.21490972626674432</v>
      </c>
      <c r="AY119" s="760"/>
      <c r="AZ119" s="511"/>
      <c r="BA119" s="21">
        <v>7371.0000000000009</v>
      </c>
      <c r="BB119" s="87">
        <v>1.0002620850320325</v>
      </c>
      <c r="BC119" s="762"/>
    </row>
    <row r="120" spans="1:55" ht="18.75" customHeight="1">
      <c r="A120" s="156" t="s">
        <v>31</v>
      </c>
      <c r="B120" s="148" t="s">
        <v>18</v>
      </c>
      <c r="C120" s="758" t="s">
        <v>10</v>
      </c>
      <c r="D120" s="15" t="s">
        <v>11</v>
      </c>
      <c r="E120" s="21">
        <v>25820</v>
      </c>
      <c r="F120" s="7">
        <v>26580</v>
      </c>
      <c r="G120" s="7">
        <v>26800</v>
      </c>
      <c r="H120" s="7">
        <v>26990</v>
      </c>
      <c r="I120" s="7">
        <v>27250</v>
      </c>
      <c r="J120" s="7">
        <v>27320</v>
      </c>
      <c r="K120" s="7">
        <v>27250</v>
      </c>
      <c r="L120" s="7">
        <v>27350</v>
      </c>
      <c r="M120" s="22">
        <v>27630</v>
      </c>
      <c r="N120" s="22">
        <v>28780</v>
      </c>
      <c r="O120" s="22">
        <v>31090</v>
      </c>
      <c r="P120" s="18">
        <v>240</v>
      </c>
      <c r="Q120" s="7">
        <v>240</v>
      </c>
      <c r="R120" s="7">
        <v>240</v>
      </c>
      <c r="S120" s="7">
        <v>250</v>
      </c>
      <c r="T120" s="7">
        <v>250</v>
      </c>
      <c r="U120" s="7">
        <v>250</v>
      </c>
      <c r="V120" s="7">
        <v>250</v>
      </c>
      <c r="W120" s="7">
        <v>250</v>
      </c>
      <c r="X120" s="25">
        <v>250</v>
      </c>
      <c r="Y120" s="25">
        <v>260</v>
      </c>
      <c r="Z120" s="262">
        <v>290</v>
      </c>
      <c r="AA120" s="20" t="s">
        <v>70</v>
      </c>
      <c r="AB120" s="8">
        <v>760</v>
      </c>
      <c r="AC120" s="8">
        <v>220</v>
      </c>
      <c r="AD120" s="8">
        <v>190</v>
      </c>
      <c r="AE120" s="8">
        <v>260</v>
      </c>
      <c r="AF120" s="8">
        <v>70</v>
      </c>
      <c r="AG120" s="8">
        <v>-70</v>
      </c>
      <c r="AH120" s="8">
        <v>100</v>
      </c>
      <c r="AI120" s="29">
        <v>280</v>
      </c>
      <c r="AJ120" s="29">
        <v>1150</v>
      </c>
      <c r="AK120" s="29">
        <v>2310</v>
      </c>
      <c r="AL120" s="31">
        <v>2960</v>
      </c>
      <c r="AM120" s="17" t="s">
        <v>70</v>
      </c>
      <c r="AN120" s="9">
        <v>2.9434546862896926E-2</v>
      </c>
      <c r="AO120" s="9">
        <v>8.2768999247555541E-3</v>
      </c>
      <c r="AP120" s="9">
        <v>7.0895522388059184E-3</v>
      </c>
      <c r="AQ120" s="9">
        <v>9.6331974805483611E-3</v>
      </c>
      <c r="AR120" s="9">
        <v>2.5688073394496413E-3</v>
      </c>
      <c r="AS120" s="9">
        <v>-2.5622254758418395E-3</v>
      </c>
      <c r="AT120" s="9">
        <v>3.669724770642091E-3</v>
      </c>
      <c r="AU120" s="33">
        <v>1.023765996343684E-2</v>
      </c>
      <c r="AV120" s="33">
        <v>4.1621425986246852E-2</v>
      </c>
      <c r="AW120" s="270">
        <v>8.0264072272411502E-2</v>
      </c>
      <c r="AX120" s="35">
        <v>0.20410534469403574</v>
      </c>
      <c r="AY120" s="759">
        <v>0.21104657478604227</v>
      </c>
      <c r="AZ120" s="511"/>
      <c r="BA120" s="21">
        <v>5481.0000000000009</v>
      </c>
      <c r="BB120" s="87">
        <v>0.99182804027885363</v>
      </c>
      <c r="BC120" s="761">
        <v>0.99542621526137798</v>
      </c>
    </row>
    <row r="121" spans="1:55" ht="18.75" customHeight="1">
      <c r="A121" s="156" t="s">
        <v>31</v>
      </c>
      <c r="B121" s="148" t="s">
        <v>18</v>
      </c>
      <c r="C121" s="758"/>
      <c r="D121" s="15" t="s">
        <v>12</v>
      </c>
      <c r="E121" s="21">
        <v>32800</v>
      </c>
      <c r="F121" s="7">
        <v>33830</v>
      </c>
      <c r="G121" s="7">
        <v>34120</v>
      </c>
      <c r="H121" s="7">
        <v>34390</v>
      </c>
      <c r="I121" s="7">
        <v>34750</v>
      </c>
      <c r="J121" s="7">
        <v>34830</v>
      </c>
      <c r="K121" s="7">
        <v>34730</v>
      </c>
      <c r="L121" s="7">
        <v>34860</v>
      </c>
      <c r="M121" s="22">
        <v>35250</v>
      </c>
      <c r="N121" s="22">
        <v>36790</v>
      </c>
      <c r="O121" s="22">
        <v>39950</v>
      </c>
      <c r="P121" s="18">
        <v>310</v>
      </c>
      <c r="Q121" s="7">
        <v>320</v>
      </c>
      <c r="R121" s="7">
        <v>310</v>
      </c>
      <c r="S121" s="7">
        <v>320</v>
      </c>
      <c r="T121" s="7">
        <v>330</v>
      </c>
      <c r="U121" s="7">
        <v>330</v>
      </c>
      <c r="V121" s="7">
        <v>330</v>
      </c>
      <c r="W121" s="7">
        <v>330</v>
      </c>
      <c r="X121" s="25">
        <v>330</v>
      </c>
      <c r="Y121" s="25">
        <v>340</v>
      </c>
      <c r="Z121" s="262">
        <v>380</v>
      </c>
      <c r="AA121" s="20" t="s">
        <v>70</v>
      </c>
      <c r="AB121" s="8">
        <v>1030</v>
      </c>
      <c r="AC121" s="8">
        <v>290</v>
      </c>
      <c r="AD121" s="8">
        <v>270</v>
      </c>
      <c r="AE121" s="8">
        <v>360</v>
      </c>
      <c r="AF121" s="8">
        <v>80</v>
      </c>
      <c r="AG121" s="8">
        <v>-100</v>
      </c>
      <c r="AH121" s="8">
        <v>130</v>
      </c>
      <c r="AI121" s="29">
        <v>390</v>
      </c>
      <c r="AJ121" s="29">
        <v>1540</v>
      </c>
      <c r="AK121" s="29">
        <v>3160</v>
      </c>
      <c r="AL121" s="31">
        <v>3990</v>
      </c>
      <c r="AM121" s="17" t="s">
        <v>70</v>
      </c>
      <c r="AN121" s="9">
        <v>3.1402439024390327E-2</v>
      </c>
      <c r="AO121" s="9">
        <v>8.5722731303576882E-3</v>
      </c>
      <c r="AP121" s="9">
        <v>7.9132473622509636E-3</v>
      </c>
      <c r="AQ121" s="9">
        <v>1.0468159348647754E-2</v>
      </c>
      <c r="AR121" s="9">
        <v>2.3021582733813162E-3</v>
      </c>
      <c r="AS121" s="9">
        <v>-2.8710881424059975E-3</v>
      </c>
      <c r="AT121" s="9">
        <v>3.7431615318168632E-3</v>
      </c>
      <c r="AU121" s="33">
        <v>1.1187607573149849E-2</v>
      </c>
      <c r="AV121" s="33">
        <v>4.3687943262411322E-2</v>
      </c>
      <c r="AW121" s="270">
        <v>8.5892905680891474E-2</v>
      </c>
      <c r="AX121" s="35">
        <v>0.21798780487804881</v>
      </c>
      <c r="AY121" s="760"/>
      <c r="AZ121" s="511"/>
      <c r="BA121" s="21">
        <v>7182.0000000000009</v>
      </c>
      <c r="BB121" s="87">
        <v>0.99902439024390244</v>
      </c>
      <c r="BC121" s="762"/>
    </row>
    <row r="122" spans="1:55" ht="18.75" customHeight="1">
      <c r="A122" s="156" t="s">
        <v>31</v>
      </c>
      <c r="B122" s="148" t="s">
        <v>19</v>
      </c>
      <c r="C122" s="758" t="s">
        <v>10</v>
      </c>
      <c r="D122" s="15" t="s">
        <v>11</v>
      </c>
      <c r="E122" s="21">
        <v>25460</v>
      </c>
      <c r="F122" s="7">
        <v>26190</v>
      </c>
      <c r="G122" s="7">
        <v>26330</v>
      </c>
      <c r="H122" s="7">
        <v>26520</v>
      </c>
      <c r="I122" s="7">
        <v>26770</v>
      </c>
      <c r="J122" s="7">
        <v>26840</v>
      </c>
      <c r="K122" s="7">
        <v>26770</v>
      </c>
      <c r="L122" s="7">
        <v>26870</v>
      </c>
      <c r="M122" s="22">
        <v>27140</v>
      </c>
      <c r="N122" s="22">
        <v>28260</v>
      </c>
      <c r="O122" s="22">
        <v>30490</v>
      </c>
      <c r="P122" s="18">
        <v>230</v>
      </c>
      <c r="Q122" s="7">
        <v>240</v>
      </c>
      <c r="R122" s="7">
        <v>230</v>
      </c>
      <c r="S122" s="7">
        <v>240</v>
      </c>
      <c r="T122" s="7">
        <v>250</v>
      </c>
      <c r="U122" s="7">
        <v>250</v>
      </c>
      <c r="V122" s="7">
        <v>250</v>
      </c>
      <c r="W122" s="7">
        <v>250</v>
      </c>
      <c r="X122" s="25">
        <v>250</v>
      </c>
      <c r="Y122" s="25">
        <v>260</v>
      </c>
      <c r="Z122" s="262">
        <v>280</v>
      </c>
      <c r="AA122" s="20" t="s">
        <v>70</v>
      </c>
      <c r="AB122" s="8">
        <v>730</v>
      </c>
      <c r="AC122" s="8">
        <v>140</v>
      </c>
      <c r="AD122" s="8">
        <v>190</v>
      </c>
      <c r="AE122" s="8">
        <v>250</v>
      </c>
      <c r="AF122" s="8">
        <v>70</v>
      </c>
      <c r="AG122" s="8">
        <v>-70</v>
      </c>
      <c r="AH122" s="8">
        <v>100</v>
      </c>
      <c r="AI122" s="29">
        <v>270</v>
      </c>
      <c r="AJ122" s="29">
        <v>1120</v>
      </c>
      <c r="AK122" s="29">
        <v>2230</v>
      </c>
      <c r="AL122" s="31">
        <v>2800</v>
      </c>
      <c r="AM122" s="17" t="s">
        <v>70</v>
      </c>
      <c r="AN122" s="9">
        <v>2.8672427336999151E-2</v>
      </c>
      <c r="AO122" s="9">
        <v>5.3455517373042216E-3</v>
      </c>
      <c r="AP122" s="9">
        <v>7.2161033042157374E-3</v>
      </c>
      <c r="AQ122" s="9">
        <v>9.4268476621417463E-3</v>
      </c>
      <c r="AR122" s="9">
        <v>2.6148673888681806E-3</v>
      </c>
      <c r="AS122" s="9">
        <v>-2.6080476900148808E-3</v>
      </c>
      <c r="AT122" s="9">
        <v>3.7355248412402897E-3</v>
      </c>
      <c r="AU122" s="33">
        <v>1.0048381094156955E-2</v>
      </c>
      <c r="AV122" s="33">
        <v>4.1267501842299215E-2</v>
      </c>
      <c r="AW122" s="270">
        <v>7.8910120311394216E-2</v>
      </c>
      <c r="AX122" s="35">
        <v>0.19756480754124106</v>
      </c>
      <c r="AY122" s="759">
        <v>0.20528671943029997</v>
      </c>
      <c r="AZ122" s="511"/>
      <c r="BA122" s="21">
        <v>5292</v>
      </c>
      <c r="BB122" s="87">
        <v>0.98970934799685784</v>
      </c>
      <c r="BC122" s="761">
        <v>0.99357538916489008</v>
      </c>
    </row>
    <row r="123" spans="1:55" ht="18.75" customHeight="1">
      <c r="A123" s="156" t="s">
        <v>31</v>
      </c>
      <c r="B123" s="148" t="s">
        <v>19</v>
      </c>
      <c r="C123" s="758"/>
      <c r="D123" s="15" t="s">
        <v>12</v>
      </c>
      <c r="E123" s="21">
        <v>32440</v>
      </c>
      <c r="F123" s="7">
        <v>33440</v>
      </c>
      <c r="G123" s="7">
        <v>33650</v>
      </c>
      <c r="H123" s="7">
        <v>33920</v>
      </c>
      <c r="I123" s="7">
        <v>34270</v>
      </c>
      <c r="J123" s="7">
        <v>34350</v>
      </c>
      <c r="K123" s="7">
        <v>34250</v>
      </c>
      <c r="L123" s="7">
        <v>34380</v>
      </c>
      <c r="M123" s="22">
        <v>34760</v>
      </c>
      <c r="N123" s="22">
        <v>36270</v>
      </c>
      <c r="O123" s="22">
        <v>39350</v>
      </c>
      <c r="P123" s="18">
        <v>300</v>
      </c>
      <c r="Q123" s="7">
        <v>310</v>
      </c>
      <c r="R123" s="7">
        <v>310</v>
      </c>
      <c r="S123" s="7">
        <v>320</v>
      </c>
      <c r="T123" s="7">
        <v>320</v>
      </c>
      <c r="U123" s="7">
        <v>320</v>
      </c>
      <c r="V123" s="7">
        <v>320</v>
      </c>
      <c r="W123" s="7">
        <v>320</v>
      </c>
      <c r="X123" s="25">
        <v>330</v>
      </c>
      <c r="Y123" s="25">
        <v>340</v>
      </c>
      <c r="Z123" s="262">
        <v>370</v>
      </c>
      <c r="AA123" s="20" t="s">
        <v>70</v>
      </c>
      <c r="AB123" s="8">
        <v>1000</v>
      </c>
      <c r="AC123" s="8">
        <v>210</v>
      </c>
      <c r="AD123" s="8">
        <v>270</v>
      </c>
      <c r="AE123" s="8">
        <v>350</v>
      </c>
      <c r="AF123" s="8">
        <v>80</v>
      </c>
      <c r="AG123" s="8">
        <v>-100</v>
      </c>
      <c r="AH123" s="8">
        <v>130</v>
      </c>
      <c r="AI123" s="29">
        <v>380</v>
      </c>
      <c r="AJ123" s="29">
        <v>1510</v>
      </c>
      <c r="AK123" s="29">
        <v>3080</v>
      </c>
      <c r="AL123" s="31">
        <v>3830</v>
      </c>
      <c r="AM123" s="17" t="s">
        <v>70</v>
      </c>
      <c r="AN123" s="9">
        <v>3.082614056720101E-2</v>
      </c>
      <c r="AO123" s="9">
        <v>6.2799043062200521E-3</v>
      </c>
      <c r="AP123" s="9">
        <v>8.0237741456166134E-3</v>
      </c>
      <c r="AQ123" s="9">
        <v>1.0318396226415061E-2</v>
      </c>
      <c r="AR123" s="9">
        <v>2.3344032681644755E-3</v>
      </c>
      <c r="AS123" s="9">
        <v>-2.9112081513827937E-3</v>
      </c>
      <c r="AT123" s="9">
        <v>3.7956204379561154E-3</v>
      </c>
      <c r="AU123" s="33">
        <v>1.105293775450833E-2</v>
      </c>
      <c r="AV123" s="33">
        <v>4.3440736478711273E-2</v>
      </c>
      <c r="AW123" s="270">
        <v>8.4918665563826767E-2</v>
      </c>
      <c r="AX123" s="35">
        <v>0.21300863131935888</v>
      </c>
      <c r="AY123" s="760"/>
      <c r="AZ123" s="511"/>
      <c r="BA123" s="21">
        <v>6993</v>
      </c>
      <c r="BB123" s="87">
        <v>0.99744143033292232</v>
      </c>
      <c r="BC123" s="762"/>
    </row>
    <row r="124" spans="1:55" ht="18.75" customHeight="1">
      <c r="A124" s="156" t="s">
        <v>31</v>
      </c>
      <c r="B124" s="148" t="s">
        <v>20</v>
      </c>
      <c r="C124" s="758" t="s">
        <v>10</v>
      </c>
      <c r="D124" s="15" t="s">
        <v>11</v>
      </c>
      <c r="E124" s="21">
        <v>24570</v>
      </c>
      <c r="F124" s="7">
        <v>25270</v>
      </c>
      <c r="G124" s="7">
        <v>25420</v>
      </c>
      <c r="H124" s="7">
        <v>25600</v>
      </c>
      <c r="I124" s="7">
        <v>25840</v>
      </c>
      <c r="J124" s="7">
        <v>25920</v>
      </c>
      <c r="K124" s="7">
        <v>25850</v>
      </c>
      <c r="L124" s="7">
        <v>25940</v>
      </c>
      <c r="M124" s="22">
        <v>26210</v>
      </c>
      <c r="N124" s="22">
        <v>27310</v>
      </c>
      <c r="O124" s="22">
        <v>29480</v>
      </c>
      <c r="P124" s="18">
        <v>220</v>
      </c>
      <c r="Q124" s="7">
        <v>230</v>
      </c>
      <c r="R124" s="7">
        <v>230</v>
      </c>
      <c r="S124" s="7">
        <v>230</v>
      </c>
      <c r="T124" s="7">
        <v>240</v>
      </c>
      <c r="U124" s="7">
        <v>240</v>
      </c>
      <c r="V124" s="7">
        <v>240</v>
      </c>
      <c r="W124" s="7">
        <v>240</v>
      </c>
      <c r="X124" s="25">
        <v>240</v>
      </c>
      <c r="Y124" s="25">
        <v>250</v>
      </c>
      <c r="Z124" s="262">
        <v>270</v>
      </c>
      <c r="AA124" s="20" t="s">
        <v>70</v>
      </c>
      <c r="AB124" s="8">
        <v>700</v>
      </c>
      <c r="AC124" s="8">
        <v>150</v>
      </c>
      <c r="AD124" s="8">
        <v>180</v>
      </c>
      <c r="AE124" s="8">
        <v>240</v>
      </c>
      <c r="AF124" s="8">
        <v>80</v>
      </c>
      <c r="AG124" s="8">
        <v>-70</v>
      </c>
      <c r="AH124" s="8">
        <v>90</v>
      </c>
      <c r="AI124" s="29">
        <v>270</v>
      </c>
      <c r="AJ124" s="29">
        <v>1100</v>
      </c>
      <c r="AK124" s="29">
        <v>2170</v>
      </c>
      <c r="AL124" s="31">
        <v>2740</v>
      </c>
      <c r="AM124" s="17" t="s">
        <v>70</v>
      </c>
      <c r="AN124" s="9">
        <v>2.8490028490028463E-2</v>
      </c>
      <c r="AO124" s="9">
        <v>5.9358923624852622E-3</v>
      </c>
      <c r="AP124" s="9">
        <v>7.0810385523210062E-3</v>
      </c>
      <c r="AQ124" s="9">
        <v>9.3749999999999112E-3</v>
      </c>
      <c r="AR124" s="9">
        <v>3.0959752321981782E-3</v>
      </c>
      <c r="AS124" s="9">
        <v>-2.700617283950657E-3</v>
      </c>
      <c r="AT124" s="9">
        <v>3.4816247582205584E-3</v>
      </c>
      <c r="AU124" s="33">
        <v>1.0408635312258996E-2</v>
      </c>
      <c r="AV124" s="33">
        <v>4.1968714231209514E-2</v>
      </c>
      <c r="AW124" s="270">
        <v>7.9458073965580356E-2</v>
      </c>
      <c r="AX124" s="35">
        <v>0.19983719983719994</v>
      </c>
      <c r="AY124" s="759">
        <v>0.20752557297723706</v>
      </c>
      <c r="AZ124" s="511"/>
      <c r="BA124" s="21">
        <v>5103</v>
      </c>
      <c r="BB124" s="87">
        <v>0.9921448921448921</v>
      </c>
      <c r="BC124" s="761">
        <v>0.99585057602490246</v>
      </c>
    </row>
    <row r="125" spans="1:55" ht="18.75" customHeight="1">
      <c r="A125" s="156" t="s">
        <v>31</v>
      </c>
      <c r="B125" s="148" t="s">
        <v>20</v>
      </c>
      <c r="C125" s="758"/>
      <c r="D125" s="15" t="s">
        <v>12</v>
      </c>
      <c r="E125" s="21">
        <v>31550</v>
      </c>
      <c r="F125" s="7">
        <v>32520</v>
      </c>
      <c r="G125" s="7">
        <v>32740</v>
      </c>
      <c r="H125" s="7">
        <v>33000</v>
      </c>
      <c r="I125" s="7">
        <v>33340</v>
      </c>
      <c r="J125" s="7">
        <v>33430</v>
      </c>
      <c r="K125" s="7">
        <v>33330</v>
      </c>
      <c r="L125" s="7">
        <v>33450</v>
      </c>
      <c r="M125" s="22">
        <v>33830</v>
      </c>
      <c r="N125" s="22">
        <v>35320</v>
      </c>
      <c r="O125" s="22">
        <v>38340</v>
      </c>
      <c r="P125" s="18">
        <v>290</v>
      </c>
      <c r="Q125" s="7">
        <v>300</v>
      </c>
      <c r="R125" s="7">
        <v>300</v>
      </c>
      <c r="S125" s="7">
        <v>310</v>
      </c>
      <c r="T125" s="7">
        <v>310</v>
      </c>
      <c r="U125" s="7">
        <v>310</v>
      </c>
      <c r="V125" s="7">
        <v>310</v>
      </c>
      <c r="W125" s="7">
        <v>310</v>
      </c>
      <c r="X125" s="25">
        <v>320</v>
      </c>
      <c r="Y125" s="25">
        <v>330</v>
      </c>
      <c r="Z125" s="262">
        <v>360</v>
      </c>
      <c r="AA125" s="20" t="s">
        <v>70</v>
      </c>
      <c r="AB125" s="8">
        <v>970</v>
      </c>
      <c r="AC125" s="8">
        <v>220</v>
      </c>
      <c r="AD125" s="8">
        <v>260</v>
      </c>
      <c r="AE125" s="8">
        <v>340</v>
      </c>
      <c r="AF125" s="8">
        <v>90</v>
      </c>
      <c r="AG125" s="8">
        <v>-100</v>
      </c>
      <c r="AH125" s="8">
        <v>120</v>
      </c>
      <c r="AI125" s="29">
        <v>380</v>
      </c>
      <c r="AJ125" s="29">
        <v>1490</v>
      </c>
      <c r="AK125" s="29">
        <v>3020</v>
      </c>
      <c r="AL125" s="31">
        <v>3770</v>
      </c>
      <c r="AM125" s="17" t="s">
        <v>70</v>
      </c>
      <c r="AN125" s="9">
        <v>3.0744849445324851E-2</v>
      </c>
      <c r="AO125" s="9">
        <v>6.7650676506765262E-3</v>
      </c>
      <c r="AP125" s="9">
        <v>7.9413561392791543E-3</v>
      </c>
      <c r="AQ125" s="9">
        <v>1.0303030303030258E-2</v>
      </c>
      <c r="AR125" s="9">
        <v>2.6994601079783909E-3</v>
      </c>
      <c r="AS125" s="9">
        <v>-2.9913251570445887E-3</v>
      </c>
      <c r="AT125" s="9">
        <v>3.6003600360035026E-3</v>
      </c>
      <c r="AU125" s="33">
        <v>1.1360239162929719E-2</v>
      </c>
      <c r="AV125" s="33">
        <v>4.4043748152527318E-2</v>
      </c>
      <c r="AW125" s="270">
        <v>8.5503963759909318E-2</v>
      </c>
      <c r="AX125" s="35">
        <v>0.21521394611727418</v>
      </c>
      <c r="AY125" s="760"/>
      <c r="AZ125" s="511"/>
      <c r="BA125" s="21">
        <v>6804.0000000000009</v>
      </c>
      <c r="BB125" s="87">
        <v>0.99955625990491281</v>
      </c>
      <c r="BC125" s="762"/>
    </row>
    <row r="126" spans="1:55" ht="18.75" customHeight="1">
      <c r="A126" s="156" t="s">
        <v>31</v>
      </c>
      <c r="B126" s="148" t="s">
        <v>21</v>
      </c>
      <c r="C126" s="758" t="s">
        <v>10</v>
      </c>
      <c r="D126" s="15" t="s">
        <v>11</v>
      </c>
      <c r="E126" s="21">
        <v>24500</v>
      </c>
      <c r="F126" s="7">
        <v>25180</v>
      </c>
      <c r="G126" s="7">
        <v>25330</v>
      </c>
      <c r="H126" s="7">
        <v>25510</v>
      </c>
      <c r="I126" s="7">
        <v>25100</v>
      </c>
      <c r="J126" s="7">
        <v>25170</v>
      </c>
      <c r="K126" s="7">
        <v>25110</v>
      </c>
      <c r="L126" s="7">
        <v>25200</v>
      </c>
      <c r="M126" s="22">
        <v>25460</v>
      </c>
      <c r="N126" s="22">
        <v>26550</v>
      </c>
      <c r="O126" s="22">
        <v>28680</v>
      </c>
      <c r="P126" s="18">
        <v>220</v>
      </c>
      <c r="Q126" s="7">
        <v>230</v>
      </c>
      <c r="R126" s="7">
        <v>230</v>
      </c>
      <c r="S126" s="7">
        <v>230</v>
      </c>
      <c r="T126" s="7">
        <v>230</v>
      </c>
      <c r="U126" s="7">
        <v>230</v>
      </c>
      <c r="V126" s="7">
        <v>230</v>
      </c>
      <c r="W126" s="7">
        <v>230</v>
      </c>
      <c r="X126" s="25">
        <v>230</v>
      </c>
      <c r="Y126" s="25">
        <v>240</v>
      </c>
      <c r="Z126" s="262">
        <v>260</v>
      </c>
      <c r="AA126" s="20" t="s">
        <v>70</v>
      </c>
      <c r="AB126" s="8">
        <v>680</v>
      </c>
      <c r="AC126" s="8">
        <v>150</v>
      </c>
      <c r="AD126" s="8">
        <v>180</v>
      </c>
      <c r="AE126" s="8">
        <v>-410</v>
      </c>
      <c r="AF126" s="8">
        <v>70</v>
      </c>
      <c r="AG126" s="8">
        <v>-60</v>
      </c>
      <c r="AH126" s="8">
        <v>90</v>
      </c>
      <c r="AI126" s="29">
        <v>260</v>
      </c>
      <c r="AJ126" s="29">
        <v>1090</v>
      </c>
      <c r="AK126" s="29">
        <v>2130</v>
      </c>
      <c r="AL126" s="31">
        <v>2050</v>
      </c>
      <c r="AM126" s="17" t="s">
        <v>70</v>
      </c>
      <c r="AN126" s="9">
        <v>2.7755102040816437E-2</v>
      </c>
      <c r="AO126" s="9">
        <v>5.9571088165211172E-3</v>
      </c>
      <c r="AP126" s="9">
        <v>7.1061981839715127E-3</v>
      </c>
      <c r="AQ126" s="9">
        <v>-1.6072128577028666E-2</v>
      </c>
      <c r="AR126" s="9">
        <v>2.7888446215138529E-3</v>
      </c>
      <c r="AS126" s="9">
        <v>-2.3837902264600697E-3</v>
      </c>
      <c r="AT126" s="9">
        <v>3.5842293906809264E-3</v>
      </c>
      <c r="AU126" s="33">
        <v>1.0317460317460281E-2</v>
      </c>
      <c r="AV126" s="33">
        <v>4.2812254516889192E-2</v>
      </c>
      <c r="AW126" s="270">
        <v>8.0225988700564965E-2</v>
      </c>
      <c r="AX126" s="35">
        <v>0.17061224489795923</v>
      </c>
      <c r="AY126" s="759">
        <v>0.18155771075901772</v>
      </c>
      <c r="AZ126" s="511"/>
      <c r="BA126" s="21">
        <v>4914.0000000000009</v>
      </c>
      <c r="BB126" s="87">
        <v>0.97004081632653061</v>
      </c>
      <c r="BC126" s="761">
        <v>0.97620528745170243</v>
      </c>
    </row>
    <row r="127" spans="1:55" ht="18.75" customHeight="1">
      <c r="A127" s="156" t="s">
        <v>31</v>
      </c>
      <c r="B127" s="148" t="s">
        <v>21</v>
      </c>
      <c r="C127" s="758"/>
      <c r="D127" s="15" t="s">
        <v>12</v>
      </c>
      <c r="E127" s="21">
        <v>31480</v>
      </c>
      <c r="F127" s="7">
        <v>32430</v>
      </c>
      <c r="G127" s="7">
        <v>32650</v>
      </c>
      <c r="H127" s="7">
        <v>32910</v>
      </c>
      <c r="I127" s="7">
        <v>32600</v>
      </c>
      <c r="J127" s="7">
        <v>32680</v>
      </c>
      <c r="K127" s="7">
        <v>32590</v>
      </c>
      <c r="L127" s="7">
        <v>32710</v>
      </c>
      <c r="M127" s="22">
        <v>33080</v>
      </c>
      <c r="N127" s="22">
        <v>34560</v>
      </c>
      <c r="O127" s="22">
        <v>37540</v>
      </c>
      <c r="P127" s="18">
        <v>290</v>
      </c>
      <c r="Q127" s="7">
        <v>300</v>
      </c>
      <c r="R127" s="7">
        <v>300</v>
      </c>
      <c r="S127" s="7">
        <v>310</v>
      </c>
      <c r="T127" s="7">
        <v>300</v>
      </c>
      <c r="U127" s="7">
        <v>310</v>
      </c>
      <c r="V127" s="7">
        <v>300</v>
      </c>
      <c r="W127" s="7">
        <v>310</v>
      </c>
      <c r="X127" s="25">
        <v>310</v>
      </c>
      <c r="Y127" s="25">
        <v>320</v>
      </c>
      <c r="Z127" s="262">
        <v>350</v>
      </c>
      <c r="AA127" s="20" t="s">
        <v>70</v>
      </c>
      <c r="AB127" s="8">
        <v>950</v>
      </c>
      <c r="AC127" s="8">
        <v>220</v>
      </c>
      <c r="AD127" s="8">
        <v>260</v>
      </c>
      <c r="AE127" s="8">
        <v>-310</v>
      </c>
      <c r="AF127" s="8">
        <v>80</v>
      </c>
      <c r="AG127" s="8">
        <v>-90</v>
      </c>
      <c r="AH127" s="8">
        <v>120</v>
      </c>
      <c r="AI127" s="29">
        <v>370</v>
      </c>
      <c r="AJ127" s="29">
        <v>1480</v>
      </c>
      <c r="AK127" s="29">
        <v>2980</v>
      </c>
      <c r="AL127" s="31">
        <v>3080</v>
      </c>
      <c r="AM127" s="17" t="s">
        <v>70</v>
      </c>
      <c r="AN127" s="9">
        <v>3.0177890724269352E-2</v>
      </c>
      <c r="AO127" s="9">
        <v>6.7838421214925226E-3</v>
      </c>
      <c r="AP127" s="9">
        <v>7.9632465543644226E-3</v>
      </c>
      <c r="AQ127" s="9">
        <v>-9.4196292920084579E-3</v>
      </c>
      <c r="AR127" s="9">
        <v>2.4539877300613355E-3</v>
      </c>
      <c r="AS127" s="9">
        <v>-2.7539779681762244E-3</v>
      </c>
      <c r="AT127" s="9">
        <v>3.6821110770175469E-3</v>
      </c>
      <c r="AU127" s="33">
        <v>1.1311525527361699E-2</v>
      </c>
      <c r="AV127" s="33">
        <v>4.4740024183796967E-2</v>
      </c>
      <c r="AW127" s="270">
        <v>8.622685185185186E-2</v>
      </c>
      <c r="AX127" s="35">
        <v>0.19250317662007621</v>
      </c>
      <c r="AY127" s="760"/>
      <c r="AZ127" s="511"/>
      <c r="BA127" s="21">
        <v>6615</v>
      </c>
      <c r="BB127" s="87">
        <v>0.98236975857687425</v>
      </c>
      <c r="BC127" s="762"/>
    </row>
    <row r="128" spans="1:55" ht="18.75" customHeight="1">
      <c r="A128" s="156" t="s">
        <v>31</v>
      </c>
      <c r="B128" s="148" t="s">
        <v>22</v>
      </c>
      <c r="C128" s="758" t="s">
        <v>10</v>
      </c>
      <c r="D128" s="15" t="s">
        <v>11</v>
      </c>
      <c r="E128" s="21">
        <v>23880</v>
      </c>
      <c r="F128" s="7">
        <v>24550</v>
      </c>
      <c r="G128" s="7">
        <v>24700</v>
      </c>
      <c r="H128" s="7">
        <v>24870</v>
      </c>
      <c r="I128" s="7">
        <v>24530</v>
      </c>
      <c r="J128" s="7">
        <v>24600</v>
      </c>
      <c r="K128" s="7">
        <v>24530</v>
      </c>
      <c r="L128" s="7">
        <v>24620</v>
      </c>
      <c r="M128" s="22">
        <v>24880</v>
      </c>
      <c r="N128" s="22">
        <v>25960</v>
      </c>
      <c r="O128" s="22">
        <v>28050</v>
      </c>
      <c r="P128" s="18">
        <v>220</v>
      </c>
      <c r="Q128" s="7">
        <v>220</v>
      </c>
      <c r="R128" s="7">
        <v>220</v>
      </c>
      <c r="S128" s="7">
        <v>230</v>
      </c>
      <c r="T128" s="7">
        <v>220</v>
      </c>
      <c r="U128" s="7">
        <v>220</v>
      </c>
      <c r="V128" s="7">
        <v>220</v>
      </c>
      <c r="W128" s="7">
        <v>220</v>
      </c>
      <c r="X128" s="25">
        <v>230</v>
      </c>
      <c r="Y128" s="25">
        <v>240</v>
      </c>
      <c r="Z128" s="262">
        <v>260</v>
      </c>
      <c r="AA128" s="20" t="s">
        <v>70</v>
      </c>
      <c r="AB128" s="8">
        <v>670</v>
      </c>
      <c r="AC128" s="8">
        <v>150</v>
      </c>
      <c r="AD128" s="8">
        <v>170</v>
      </c>
      <c r="AE128" s="8">
        <v>-340</v>
      </c>
      <c r="AF128" s="8">
        <v>70</v>
      </c>
      <c r="AG128" s="8">
        <v>-70</v>
      </c>
      <c r="AH128" s="8">
        <v>90</v>
      </c>
      <c r="AI128" s="29">
        <v>260</v>
      </c>
      <c r="AJ128" s="29">
        <v>1080</v>
      </c>
      <c r="AK128" s="29">
        <v>2090</v>
      </c>
      <c r="AL128" s="31">
        <v>2080</v>
      </c>
      <c r="AM128" s="17" t="s">
        <v>70</v>
      </c>
      <c r="AN128" s="9">
        <v>2.8056951423785614E-2</v>
      </c>
      <c r="AO128" s="9">
        <v>6.109979633401208E-3</v>
      </c>
      <c r="AP128" s="9">
        <v>6.8825910931173961E-3</v>
      </c>
      <c r="AQ128" s="9">
        <v>-1.3671089666264624E-2</v>
      </c>
      <c r="AR128" s="9">
        <v>2.8536485935588551E-3</v>
      </c>
      <c r="AS128" s="9">
        <v>-2.8455284552845184E-3</v>
      </c>
      <c r="AT128" s="9">
        <v>3.6689767631472581E-3</v>
      </c>
      <c r="AU128" s="33">
        <v>1.0560519902518273E-2</v>
      </c>
      <c r="AV128" s="33">
        <v>4.3408360128617263E-2</v>
      </c>
      <c r="AW128" s="270">
        <v>8.0508474576271194E-2</v>
      </c>
      <c r="AX128" s="35">
        <v>0.17462311557788945</v>
      </c>
      <c r="AY128" s="759">
        <v>0.18533488896198425</v>
      </c>
      <c r="AZ128" s="511"/>
      <c r="BA128" s="21">
        <v>4914.0000000000009</v>
      </c>
      <c r="BB128" s="87">
        <v>0.96884422110552759</v>
      </c>
      <c r="BC128" s="761">
        <v>0.97833008203688565</v>
      </c>
    </row>
    <row r="129" spans="1:55" ht="18.75" customHeight="1">
      <c r="A129" s="156" t="s">
        <v>31</v>
      </c>
      <c r="B129" s="148" t="s">
        <v>22</v>
      </c>
      <c r="C129" s="758"/>
      <c r="D129" s="15" t="s">
        <v>12</v>
      </c>
      <c r="E129" s="21">
        <v>30860</v>
      </c>
      <c r="F129" s="7">
        <v>31800</v>
      </c>
      <c r="G129" s="7">
        <v>32020</v>
      </c>
      <c r="H129" s="7">
        <v>32270</v>
      </c>
      <c r="I129" s="7">
        <v>32030</v>
      </c>
      <c r="J129" s="7">
        <v>32110</v>
      </c>
      <c r="K129" s="7">
        <v>32010</v>
      </c>
      <c r="L129" s="7">
        <v>32130</v>
      </c>
      <c r="M129" s="22">
        <v>32500</v>
      </c>
      <c r="N129" s="22">
        <v>33970</v>
      </c>
      <c r="O129" s="22">
        <v>36910</v>
      </c>
      <c r="P129" s="18">
        <v>290</v>
      </c>
      <c r="Q129" s="7">
        <v>300</v>
      </c>
      <c r="R129" s="7">
        <v>290</v>
      </c>
      <c r="S129" s="7">
        <v>300</v>
      </c>
      <c r="T129" s="7">
        <v>300</v>
      </c>
      <c r="U129" s="7">
        <v>300</v>
      </c>
      <c r="V129" s="7">
        <v>300</v>
      </c>
      <c r="W129" s="7">
        <v>300</v>
      </c>
      <c r="X129" s="25">
        <v>300</v>
      </c>
      <c r="Y129" s="25">
        <v>320</v>
      </c>
      <c r="Z129" s="262">
        <v>340</v>
      </c>
      <c r="AA129" s="20" t="s">
        <v>70</v>
      </c>
      <c r="AB129" s="8">
        <v>940</v>
      </c>
      <c r="AC129" s="8">
        <v>220</v>
      </c>
      <c r="AD129" s="8">
        <v>250</v>
      </c>
      <c r="AE129" s="8">
        <v>-240</v>
      </c>
      <c r="AF129" s="8">
        <v>80</v>
      </c>
      <c r="AG129" s="8">
        <v>-100</v>
      </c>
      <c r="AH129" s="8">
        <v>120</v>
      </c>
      <c r="AI129" s="29">
        <v>370</v>
      </c>
      <c r="AJ129" s="29">
        <v>1470</v>
      </c>
      <c r="AK129" s="29">
        <v>2940</v>
      </c>
      <c r="AL129" s="31">
        <v>3110</v>
      </c>
      <c r="AM129" s="17" t="s">
        <v>70</v>
      </c>
      <c r="AN129" s="9">
        <v>3.0460142579390892E-2</v>
      </c>
      <c r="AO129" s="9">
        <v>6.9182389937108013E-3</v>
      </c>
      <c r="AP129" s="9">
        <v>7.8076202373515979E-3</v>
      </c>
      <c r="AQ129" s="9">
        <v>-7.4372482181592758E-3</v>
      </c>
      <c r="AR129" s="9">
        <v>2.4976584452076622E-3</v>
      </c>
      <c r="AS129" s="9">
        <v>-3.1142946122703075E-3</v>
      </c>
      <c r="AT129" s="9">
        <v>3.7488284910964786E-3</v>
      </c>
      <c r="AU129" s="33">
        <v>1.1515717398070446E-2</v>
      </c>
      <c r="AV129" s="33">
        <v>4.5230769230769186E-2</v>
      </c>
      <c r="AW129" s="270">
        <v>8.6546953193994636E-2</v>
      </c>
      <c r="AX129" s="35">
        <v>0.19604666234607904</v>
      </c>
      <c r="AY129" s="760"/>
      <c r="AZ129" s="511"/>
      <c r="BA129" s="21">
        <v>6426.0000000000009</v>
      </c>
      <c r="BB129" s="87">
        <v>0.98781594296824371</v>
      </c>
      <c r="BC129" s="762"/>
    </row>
    <row r="130" spans="1:55" ht="18.75" customHeight="1">
      <c r="A130" s="156" t="s">
        <v>31</v>
      </c>
      <c r="B130" s="148" t="s">
        <v>23</v>
      </c>
      <c r="C130" s="758" t="s">
        <v>10</v>
      </c>
      <c r="D130" s="15" t="s">
        <v>11</v>
      </c>
      <c r="E130" s="21">
        <v>22940</v>
      </c>
      <c r="F130" s="7">
        <v>23590</v>
      </c>
      <c r="G130" s="7">
        <v>23730</v>
      </c>
      <c r="H130" s="7">
        <v>23910</v>
      </c>
      <c r="I130" s="7">
        <v>23650</v>
      </c>
      <c r="J130" s="7">
        <v>23720</v>
      </c>
      <c r="K130" s="7">
        <v>23660</v>
      </c>
      <c r="L130" s="7">
        <v>23740</v>
      </c>
      <c r="M130" s="22">
        <v>24000</v>
      </c>
      <c r="N130" s="22">
        <v>25050</v>
      </c>
      <c r="O130" s="22">
        <v>27100</v>
      </c>
      <c r="P130" s="18">
        <v>210</v>
      </c>
      <c r="Q130" s="7">
        <v>210</v>
      </c>
      <c r="R130" s="7">
        <v>210</v>
      </c>
      <c r="S130" s="7">
        <v>220</v>
      </c>
      <c r="T130" s="7">
        <v>210</v>
      </c>
      <c r="U130" s="7">
        <v>220</v>
      </c>
      <c r="V130" s="7">
        <v>210</v>
      </c>
      <c r="W130" s="7">
        <v>220</v>
      </c>
      <c r="X130" s="25">
        <v>220</v>
      </c>
      <c r="Y130" s="25">
        <v>230</v>
      </c>
      <c r="Z130" s="262">
        <v>250</v>
      </c>
      <c r="AA130" s="20" t="s">
        <v>70</v>
      </c>
      <c r="AB130" s="8">
        <v>650</v>
      </c>
      <c r="AC130" s="8">
        <v>140</v>
      </c>
      <c r="AD130" s="8">
        <v>180</v>
      </c>
      <c r="AE130" s="8">
        <v>-260</v>
      </c>
      <c r="AF130" s="8">
        <v>70</v>
      </c>
      <c r="AG130" s="8">
        <v>-60</v>
      </c>
      <c r="AH130" s="8">
        <v>80</v>
      </c>
      <c r="AI130" s="29">
        <v>260</v>
      </c>
      <c r="AJ130" s="29">
        <v>1050</v>
      </c>
      <c r="AK130" s="29">
        <v>2050</v>
      </c>
      <c r="AL130" s="31">
        <v>2110</v>
      </c>
      <c r="AM130" s="17" t="s">
        <v>70</v>
      </c>
      <c r="AN130" s="9">
        <v>2.8334786399302425E-2</v>
      </c>
      <c r="AO130" s="9">
        <v>5.9347181008901906E-3</v>
      </c>
      <c r="AP130" s="9">
        <v>7.5853350189634128E-3</v>
      </c>
      <c r="AQ130" s="9">
        <v>-1.0874111250522844E-2</v>
      </c>
      <c r="AR130" s="9">
        <v>2.9598308668075113E-3</v>
      </c>
      <c r="AS130" s="9">
        <v>-2.5295109612141209E-3</v>
      </c>
      <c r="AT130" s="9">
        <v>3.3812341504648735E-3</v>
      </c>
      <c r="AU130" s="33">
        <v>1.0951979780960297E-2</v>
      </c>
      <c r="AV130" s="33">
        <v>4.3749999999999956E-2</v>
      </c>
      <c r="AW130" s="270">
        <v>8.1836327345309323E-2</v>
      </c>
      <c r="AX130" s="35">
        <v>0.1813426329555361</v>
      </c>
      <c r="AY130" s="759">
        <v>0.19160714535477341</v>
      </c>
      <c r="AZ130" s="511"/>
      <c r="BA130" s="21">
        <v>4725.0000000000009</v>
      </c>
      <c r="BB130" s="87">
        <v>0.97537053182214473</v>
      </c>
      <c r="BC130" s="761">
        <v>0.981234731151714</v>
      </c>
    </row>
    <row r="131" spans="1:55" ht="18.75" customHeight="1">
      <c r="A131" s="156" t="s">
        <v>31</v>
      </c>
      <c r="B131" s="148" t="s">
        <v>23</v>
      </c>
      <c r="C131" s="758"/>
      <c r="D131" s="15" t="s">
        <v>12</v>
      </c>
      <c r="E131" s="21">
        <v>29920</v>
      </c>
      <c r="F131" s="7">
        <v>30840</v>
      </c>
      <c r="G131" s="7">
        <v>31050</v>
      </c>
      <c r="H131" s="7">
        <v>31310</v>
      </c>
      <c r="I131" s="7">
        <v>31150</v>
      </c>
      <c r="J131" s="7">
        <v>31230</v>
      </c>
      <c r="K131" s="7">
        <v>31140</v>
      </c>
      <c r="L131" s="7">
        <v>31250</v>
      </c>
      <c r="M131" s="22">
        <v>31620</v>
      </c>
      <c r="N131" s="22">
        <v>33060</v>
      </c>
      <c r="O131" s="22">
        <v>35960</v>
      </c>
      <c r="P131" s="18">
        <v>280</v>
      </c>
      <c r="Q131" s="7">
        <v>290</v>
      </c>
      <c r="R131" s="7">
        <v>280</v>
      </c>
      <c r="S131" s="7">
        <v>290</v>
      </c>
      <c r="T131" s="7">
        <v>290</v>
      </c>
      <c r="U131" s="7">
        <v>290</v>
      </c>
      <c r="V131" s="7">
        <v>290</v>
      </c>
      <c r="W131" s="7">
        <v>290</v>
      </c>
      <c r="X131" s="25">
        <v>290</v>
      </c>
      <c r="Y131" s="25">
        <v>310</v>
      </c>
      <c r="Z131" s="262">
        <v>340</v>
      </c>
      <c r="AA131" s="20" t="s">
        <v>70</v>
      </c>
      <c r="AB131" s="8">
        <v>920</v>
      </c>
      <c r="AC131" s="8">
        <v>210</v>
      </c>
      <c r="AD131" s="8">
        <v>260</v>
      </c>
      <c r="AE131" s="8">
        <v>-160</v>
      </c>
      <c r="AF131" s="8">
        <v>80</v>
      </c>
      <c r="AG131" s="8">
        <v>-90</v>
      </c>
      <c r="AH131" s="8">
        <v>110</v>
      </c>
      <c r="AI131" s="29">
        <v>370</v>
      </c>
      <c r="AJ131" s="29">
        <v>1440</v>
      </c>
      <c r="AK131" s="29">
        <v>2900</v>
      </c>
      <c r="AL131" s="31">
        <v>3140</v>
      </c>
      <c r="AM131" s="17" t="s">
        <v>70</v>
      </c>
      <c r="AN131" s="9">
        <v>3.074866310160429E-2</v>
      </c>
      <c r="AO131" s="9">
        <v>6.809338521400754E-3</v>
      </c>
      <c r="AP131" s="9">
        <v>8.3735909822866272E-3</v>
      </c>
      <c r="AQ131" s="9">
        <v>-5.1101884381986595E-3</v>
      </c>
      <c r="AR131" s="9">
        <v>2.5682182985553581E-3</v>
      </c>
      <c r="AS131" s="9">
        <v>-2.8818443804035088E-3</v>
      </c>
      <c r="AT131" s="9">
        <v>3.5324341682723137E-3</v>
      </c>
      <c r="AU131" s="33">
        <v>1.1840000000000073E-2</v>
      </c>
      <c r="AV131" s="33">
        <v>4.5540796963946972E-2</v>
      </c>
      <c r="AW131" s="270">
        <v>8.7719298245614086E-2</v>
      </c>
      <c r="AX131" s="35">
        <v>0.20187165775401072</v>
      </c>
      <c r="AY131" s="760"/>
      <c r="AZ131" s="511"/>
      <c r="BA131" s="21">
        <v>6426.0000000000009</v>
      </c>
      <c r="BB131" s="87">
        <v>0.98709893048128339</v>
      </c>
      <c r="BC131" s="762"/>
    </row>
    <row r="132" spans="1:55" ht="18.75" customHeight="1">
      <c r="A132" s="156" t="s">
        <v>31</v>
      </c>
      <c r="B132" s="148" t="s">
        <v>24</v>
      </c>
      <c r="C132" s="758" t="s">
        <v>10</v>
      </c>
      <c r="D132" s="15" t="s">
        <v>11</v>
      </c>
      <c r="E132" s="21">
        <v>22250</v>
      </c>
      <c r="F132" s="7">
        <v>22880</v>
      </c>
      <c r="G132" s="7">
        <v>23030</v>
      </c>
      <c r="H132" s="7">
        <v>23200</v>
      </c>
      <c r="I132" s="7">
        <v>23010</v>
      </c>
      <c r="J132" s="7">
        <v>23080</v>
      </c>
      <c r="K132" s="7">
        <v>23020</v>
      </c>
      <c r="L132" s="7">
        <v>23100</v>
      </c>
      <c r="M132" s="22">
        <v>23350</v>
      </c>
      <c r="N132" s="22">
        <v>24390</v>
      </c>
      <c r="O132" s="22">
        <v>26400</v>
      </c>
      <c r="P132" s="18">
        <v>200</v>
      </c>
      <c r="Q132" s="7">
        <v>210</v>
      </c>
      <c r="R132" s="7">
        <v>200</v>
      </c>
      <c r="S132" s="7">
        <v>210</v>
      </c>
      <c r="T132" s="7">
        <v>210</v>
      </c>
      <c r="U132" s="7">
        <v>210</v>
      </c>
      <c r="V132" s="7">
        <v>210</v>
      </c>
      <c r="W132" s="7">
        <v>210</v>
      </c>
      <c r="X132" s="25">
        <v>210</v>
      </c>
      <c r="Y132" s="25">
        <v>220</v>
      </c>
      <c r="Z132" s="262">
        <v>240</v>
      </c>
      <c r="AA132" s="20" t="s">
        <v>70</v>
      </c>
      <c r="AB132" s="8">
        <v>630</v>
      </c>
      <c r="AC132" s="8">
        <v>150</v>
      </c>
      <c r="AD132" s="8">
        <v>170</v>
      </c>
      <c r="AE132" s="8">
        <v>-190</v>
      </c>
      <c r="AF132" s="8">
        <v>70</v>
      </c>
      <c r="AG132" s="8">
        <v>-60</v>
      </c>
      <c r="AH132" s="8">
        <v>80</v>
      </c>
      <c r="AI132" s="29">
        <v>250</v>
      </c>
      <c r="AJ132" s="29">
        <v>1040</v>
      </c>
      <c r="AK132" s="29">
        <v>2010</v>
      </c>
      <c r="AL132" s="31">
        <v>2140</v>
      </c>
      <c r="AM132" s="17" t="s">
        <v>70</v>
      </c>
      <c r="AN132" s="9">
        <v>2.8314606741572934E-2</v>
      </c>
      <c r="AO132" s="9">
        <v>6.5559440559439519E-3</v>
      </c>
      <c r="AP132" s="9">
        <v>7.3816760746852061E-3</v>
      </c>
      <c r="AQ132" s="9">
        <v>-8.1896551724137678E-3</v>
      </c>
      <c r="AR132" s="9">
        <v>3.042155584528361E-3</v>
      </c>
      <c r="AS132" s="9">
        <v>-2.5996533795493715E-3</v>
      </c>
      <c r="AT132" s="9">
        <v>3.4752389226759828E-3</v>
      </c>
      <c r="AU132" s="33">
        <v>1.0822510822510845E-2</v>
      </c>
      <c r="AV132" s="33">
        <v>4.4539614561027729E-2</v>
      </c>
      <c r="AW132" s="270">
        <v>8.2410824108241076E-2</v>
      </c>
      <c r="AX132" s="35">
        <v>0.18651685393258433</v>
      </c>
      <c r="AY132" s="759">
        <v>0.19640587821500921</v>
      </c>
      <c r="AZ132" s="511"/>
      <c r="BA132" s="21">
        <v>4536.0000000000009</v>
      </c>
      <c r="BB132" s="87">
        <v>0.98265168539325842</v>
      </c>
      <c r="BC132" s="761">
        <v>0.98778496004182248</v>
      </c>
    </row>
    <row r="133" spans="1:55" ht="18.75" customHeight="1">
      <c r="A133" s="156" t="s">
        <v>31</v>
      </c>
      <c r="B133" s="148" t="s">
        <v>24</v>
      </c>
      <c r="C133" s="758"/>
      <c r="D133" s="15" t="s">
        <v>12</v>
      </c>
      <c r="E133" s="21">
        <v>29230</v>
      </c>
      <c r="F133" s="7">
        <v>30130</v>
      </c>
      <c r="G133" s="7">
        <v>30350</v>
      </c>
      <c r="H133" s="7">
        <v>30600</v>
      </c>
      <c r="I133" s="7">
        <v>30510</v>
      </c>
      <c r="J133" s="7">
        <v>30590</v>
      </c>
      <c r="K133" s="7">
        <v>30500</v>
      </c>
      <c r="L133" s="7">
        <v>30610</v>
      </c>
      <c r="M133" s="22">
        <v>30970</v>
      </c>
      <c r="N133" s="22">
        <v>32400</v>
      </c>
      <c r="O133" s="22">
        <v>35260</v>
      </c>
      <c r="P133" s="18">
        <v>270</v>
      </c>
      <c r="Q133" s="7">
        <v>280</v>
      </c>
      <c r="R133" s="7">
        <v>280</v>
      </c>
      <c r="S133" s="7">
        <v>280</v>
      </c>
      <c r="T133" s="7">
        <v>280</v>
      </c>
      <c r="U133" s="7">
        <v>280</v>
      </c>
      <c r="V133" s="7">
        <v>280</v>
      </c>
      <c r="W133" s="7">
        <v>280</v>
      </c>
      <c r="X133" s="25">
        <v>290</v>
      </c>
      <c r="Y133" s="25">
        <v>300</v>
      </c>
      <c r="Z133" s="262">
        <v>330</v>
      </c>
      <c r="AA133" s="20" t="s">
        <v>70</v>
      </c>
      <c r="AB133" s="8">
        <v>900</v>
      </c>
      <c r="AC133" s="8">
        <v>220</v>
      </c>
      <c r="AD133" s="8">
        <v>250</v>
      </c>
      <c r="AE133" s="8">
        <v>-90</v>
      </c>
      <c r="AF133" s="8">
        <v>80</v>
      </c>
      <c r="AG133" s="8">
        <v>-90</v>
      </c>
      <c r="AH133" s="8">
        <v>110</v>
      </c>
      <c r="AI133" s="29">
        <v>360</v>
      </c>
      <c r="AJ133" s="29">
        <v>1430</v>
      </c>
      <c r="AK133" s="29">
        <v>2860</v>
      </c>
      <c r="AL133" s="31">
        <v>3170</v>
      </c>
      <c r="AM133" s="17" t="s">
        <v>70</v>
      </c>
      <c r="AN133" s="9">
        <v>3.0790283954840847E-2</v>
      </c>
      <c r="AO133" s="9">
        <v>7.3016926651179315E-3</v>
      </c>
      <c r="AP133" s="9">
        <v>8.2372322899506578E-3</v>
      </c>
      <c r="AQ133" s="9">
        <v>-2.9411764705882248E-3</v>
      </c>
      <c r="AR133" s="9">
        <v>2.6220911176664252E-3</v>
      </c>
      <c r="AS133" s="9">
        <v>-2.94213795357956E-3</v>
      </c>
      <c r="AT133" s="9">
        <v>3.6065573770491799E-3</v>
      </c>
      <c r="AU133" s="33">
        <v>1.1760862463247257E-2</v>
      </c>
      <c r="AV133" s="33">
        <v>4.6173716499838591E-2</v>
      </c>
      <c r="AW133" s="270">
        <v>8.8271604938271686E-2</v>
      </c>
      <c r="AX133" s="35">
        <v>0.2062949024974341</v>
      </c>
      <c r="AY133" s="760"/>
      <c r="AZ133" s="511"/>
      <c r="BA133" s="21">
        <v>6237.0000000000009</v>
      </c>
      <c r="BB133" s="87">
        <v>0.99291823469038654</v>
      </c>
      <c r="BC133" s="762"/>
    </row>
    <row r="134" spans="1:55" ht="18.75" customHeight="1">
      <c r="A134" s="156" t="s">
        <v>31</v>
      </c>
      <c r="B134" s="148" t="s">
        <v>25</v>
      </c>
      <c r="C134" s="758" t="s">
        <v>10</v>
      </c>
      <c r="D134" s="15" t="s">
        <v>11</v>
      </c>
      <c r="E134" s="21">
        <v>21750</v>
      </c>
      <c r="F134" s="7">
        <v>22370</v>
      </c>
      <c r="G134" s="7">
        <v>22520</v>
      </c>
      <c r="H134" s="7">
        <v>22680</v>
      </c>
      <c r="I134" s="7">
        <v>22540</v>
      </c>
      <c r="J134" s="7">
        <v>22610</v>
      </c>
      <c r="K134" s="7">
        <v>22550</v>
      </c>
      <c r="L134" s="7">
        <v>22630</v>
      </c>
      <c r="M134" s="22">
        <v>22880</v>
      </c>
      <c r="N134" s="22">
        <v>23910</v>
      </c>
      <c r="O134" s="22">
        <v>25890</v>
      </c>
      <c r="P134" s="18">
        <v>200</v>
      </c>
      <c r="Q134" s="7">
        <v>200</v>
      </c>
      <c r="R134" s="7">
        <v>200</v>
      </c>
      <c r="S134" s="7">
        <v>210</v>
      </c>
      <c r="T134" s="7">
        <v>200</v>
      </c>
      <c r="U134" s="7">
        <v>200</v>
      </c>
      <c r="V134" s="7">
        <v>200</v>
      </c>
      <c r="W134" s="7">
        <v>200</v>
      </c>
      <c r="X134" s="25">
        <v>210</v>
      </c>
      <c r="Y134" s="25">
        <v>220</v>
      </c>
      <c r="Z134" s="262">
        <v>230</v>
      </c>
      <c r="AA134" s="20" t="s">
        <v>70</v>
      </c>
      <c r="AB134" s="8">
        <v>620</v>
      </c>
      <c r="AC134" s="8">
        <v>150</v>
      </c>
      <c r="AD134" s="8">
        <v>160</v>
      </c>
      <c r="AE134" s="8">
        <v>-140</v>
      </c>
      <c r="AF134" s="8">
        <v>70</v>
      </c>
      <c r="AG134" s="8">
        <v>-60</v>
      </c>
      <c r="AH134" s="8">
        <v>80</v>
      </c>
      <c r="AI134" s="29">
        <v>250</v>
      </c>
      <c r="AJ134" s="29">
        <v>1030</v>
      </c>
      <c r="AK134" s="29">
        <v>1980</v>
      </c>
      <c r="AL134" s="31">
        <v>2160</v>
      </c>
      <c r="AM134" s="17" t="s">
        <v>70</v>
      </c>
      <c r="AN134" s="9">
        <v>2.850574712643672E-2</v>
      </c>
      <c r="AO134" s="9">
        <v>6.7054090299507596E-3</v>
      </c>
      <c r="AP134" s="9">
        <v>7.1047957371226378E-3</v>
      </c>
      <c r="AQ134" s="9">
        <v>-6.1728395061728669E-3</v>
      </c>
      <c r="AR134" s="9">
        <v>3.1055900621117516E-3</v>
      </c>
      <c r="AS134" s="9">
        <v>-2.6536930561698036E-3</v>
      </c>
      <c r="AT134" s="9">
        <v>3.5476718403548713E-3</v>
      </c>
      <c r="AU134" s="33">
        <v>1.1047282368537248E-2</v>
      </c>
      <c r="AV134" s="33">
        <v>4.5017482517482499E-2</v>
      </c>
      <c r="AW134" s="270">
        <v>8.2810539523211935E-2</v>
      </c>
      <c r="AX134" s="35">
        <v>0.19034482758620697</v>
      </c>
      <c r="AY134" s="759">
        <v>0.1999409484258915</v>
      </c>
      <c r="AZ134" s="511"/>
      <c r="BA134" s="21">
        <v>4347</v>
      </c>
      <c r="BB134" s="87">
        <v>0.99048275862068969</v>
      </c>
      <c r="BC134" s="761">
        <v>0.99475408380042496</v>
      </c>
    </row>
    <row r="135" spans="1:55" ht="18.75" customHeight="1">
      <c r="A135" s="156" t="s">
        <v>31</v>
      </c>
      <c r="B135" s="148" t="s">
        <v>25</v>
      </c>
      <c r="C135" s="758"/>
      <c r="D135" s="15" t="s">
        <v>12</v>
      </c>
      <c r="E135" s="21">
        <v>28730</v>
      </c>
      <c r="F135" s="7">
        <v>29620</v>
      </c>
      <c r="G135" s="7">
        <v>29840</v>
      </c>
      <c r="H135" s="7">
        <v>30080</v>
      </c>
      <c r="I135" s="7">
        <v>30040</v>
      </c>
      <c r="J135" s="7">
        <v>30120</v>
      </c>
      <c r="K135" s="7">
        <v>30030</v>
      </c>
      <c r="L135" s="7">
        <v>30140</v>
      </c>
      <c r="M135" s="22">
        <v>30500</v>
      </c>
      <c r="N135" s="22">
        <v>31920</v>
      </c>
      <c r="O135" s="22">
        <v>34750</v>
      </c>
      <c r="P135" s="18">
        <v>270</v>
      </c>
      <c r="Q135" s="7">
        <v>270</v>
      </c>
      <c r="R135" s="7">
        <v>270</v>
      </c>
      <c r="S135" s="7">
        <v>280</v>
      </c>
      <c r="T135" s="7">
        <v>280</v>
      </c>
      <c r="U135" s="7">
        <v>280</v>
      </c>
      <c r="V135" s="7">
        <v>280</v>
      </c>
      <c r="W135" s="7">
        <v>280</v>
      </c>
      <c r="X135" s="25">
        <v>280</v>
      </c>
      <c r="Y135" s="25">
        <v>300</v>
      </c>
      <c r="Z135" s="262">
        <v>320</v>
      </c>
      <c r="AA135" s="20" t="s">
        <v>70</v>
      </c>
      <c r="AB135" s="8">
        <v>890</v>
      </c>
      <c r="AC135" s="8">
        <v>220</v>
      </c>
      <c r="AD135" s="8">
        <v>240</v>
      </c>
      <c r="AE135" s="8">
        <v>-40</v>
      </c>
      <c r="AF135" s="8">
        <v>80</v>
      </c>
      <c r="AG135" s="8">
        <v>-90</v>
      </c>
      <c r="AH135" s="8">
        <v>110</v>
      </c>
      <c r="AI135" s="29">
        <v>360</v>
      </c>
      <c r="AJ135" s="29">
        <v>1420</v>
      </c>
      <c r="AK135" s="29">
        <v>2830</v>
      </c>
      <c r="AL135" s="31">
        <v>3190</v>
      </c>
      <c r="AM135" s="17" t="s">
        <v>70</v>
      </c>
      <c r="AN135" s="9">
        <v>3.0978071702053578E-2</v>
      </c>
      <c r="AO135" s="9">
        <v>7.4274139095205083E-3</v>
      </c>
      <c r="AP135" s="9">
        <v>8.0428954423592547E-3</v>
      </c>
      <c r="AQ135" s="9">
        <v>-1.3297872340425343E-3</v>
      </c>
      <c r="AR135" s="9">
        <v>2.6631158455392434E-3</v>
      </c>
      <c r="AS135" s="9">
        <v>-2.9880478087649376E-3</v>
      </c>
      <c r="AT135" s="9">
        <v>3.66300366300365E-3</v>
      </c>
      <c r="AU135" s="33">
        <v>1.1944260119442607E-2</v>
      </c>
      <c r="AV135" s="33">
        <v>4.6557377049180282E-2</v>
      </c>
      <c r="AW135" s="270">
        <v>8.8659147869674104E-2</v>
      </c>
      <c r="AX135" s="35">
        <v>0.20953706926557603</v>
      </c>
      <c r="AY135" s="760"/>
      <c r="AZ135" s="511"/>
      <c r="BA135" s="21">
        <v>6048</v>
      </c>
      <c r="BB135" s="87">
        <v>0.99902540898016012</v>
      </c>
      <c r="BC135" s="762"/>
    </row>
    <row r="136" spans="1:55" ht="18.75" customHeight="1">
      <c r="A136" s="156" t="s">
        <v>31</v>
      </c>
      <c r="B136" s="148" t="s">
        <v>26</v>
      </c>
      <c r="C136" s="758" t="s">
        <v>10</v>
      </c>
      <c r="D136" s="15" t="s">
        <v>11</v>
      </c>
      <c r="E136" s="21">
        <v>21360</v>
      </c>
      <c r="F136" s="7">
        <v>21970</v>
      </c>
      <c r="G136" s="7">
        <v>22120</v>
      </c>
      <c r="H136" s="7">
        <v>22280</v>
      </c>
      <c r="I136" s="7">
        <v>22170</v>
      </c>
      <c r="J136" s="7">
        <v>22250</v>
      </c>
      <c r="K136" s="7">
        <v>22190</v>
      </c>
      <c r="L136" s="7">
        <v>22270</v>
      </c>
      <c r="M136" s="22">
        <v>22510</v>
      </c>
      <c r="N136" s="22">
        <v>23540</v>
      </c>
      <c r="O136" s="22">
        <v>25490</v>
      </c>
      <c r="P136" s="18">
        <v>190</v>
      </c>
      <c r="Q136" s="7">
        <v>200</v>
      </c>
      <c r="R136" s="7">
        <v>200</v>
      </c>
      <c r="S136" s="7">
        <v>200</v>
      </c>
      <c r="T136" s="7">
        <v>200</v>
      </c>
      <c r="U136" s="7">
        <v>200</v>
      </c>
      <c r="V136" s="7">
        <v>200</v>
      </c>
      <c r="W136" s="7">
        <v>200</v>
      </c>
      <c r="X136" s="25">
        <v>200</v>
      </c>
      <c r="Y136" s="25">
        <v>210</v>
      </c>
      <c r="Z136" s="262">
        <v>230</v>
      </c>
      <c r="AA136" s="20" t="s">
        <v>70</v>
      </c>
      <c r="AB136" s="8">
        <v>610</v>
      </c>
      <c r="AC136" s="8">
        <v>150</v>
      </c>
      <c r="AD136" s="8">
        <v>160</v>
      </c>
      <c r="AE136" s="8">
        <v>-110</v>
      </c>
      <c r="AF136" s="8">
        <v>80</v>
      </c>
      <c r="AG136" s="8">
        <v>-60</v>
      </c>
      <c r="AH136" s="8">
        <v>80</v>
      </c>
      <c r="AI136" s="29">
        <v>240</v>
      </c>
      <c r="AJ136" s="29">
        <v>1030</v>
      </c>
      <c r="AK136" s="29">
        <v>1950</v>
      </c>
      <c r="AL136" s="31">
        <v>2180</v>
      </c>
      <c r="AM136" s="17" t="s">
        <v>70</v>
      </c>
      <c r="AN136" s="9">
        <v>2.855805243445686E-2</v>
      </c>
      <c r="AO136" s="9">
        <v>6.8274920345925416E-3</v>
      </c>
      <c r="AP136" s="9">
        <v>7.2332730560578096E-3</v>
      </c>
      <c r="AQ136" s="9">
        <v>-4.9371633752244293E-3</v>
      </c>
      <c r="AR136" s="9">
        <v>3.6084799278304214E-3</v>
      </c>
      <c r="AS136" s="9">
        <v>-2.696629213483126E-3</v>
      </c>
      <c r="AT136" s="9">
        <v>3.6052275799909328E-3</v>
      </c>
      <c r="AU136" s="33">
        <v>1.0776829815895894E-2</v>
      </c>
      <c r="AV136" s="33">
        <v>4.5757441137272314E-2</v>
      </c>
      <c r="AW136" s="270">
        <v>8.2837723024638876E-2</v>
      </c>
      <c r="AX136" s="35">
        <v>0.19335205992509352</v>
      </c>
      <c r="AY136" s="759">
        <v>0.20270990434504499</v>
      </c>
      <c r="AZ136" s="511"/>
      <c r="BA136" s="21">
        <v>4347</v>
      </c>
      <c r="BB136" s="87">
        <v>0.98984082397003748</v>
      </c>
      <c r="BC136" s="761">
        <v>0.99424998149807453</v>
      </c>
    </row>
    <row r="137" spans="1:55" ht="18.75" customHeight="1">
      <c r="A137" s="156" t="s">
        <v>31</v>
      </c>
      <c r="B137" s="148" t="s">
        <v>26</v>
      </c>
      <c r="C137" s="758"/>
      <c r="D137" s="15" t="s">
        <v>12</v>
      </c>
      <c r="E137" s="21">
        <v>28340</v>
      </c>
      <c r="F137" s="7">
        <v>29220</v>
      </c>
      <c r="G137" s="7">
        <v>29440</v>
      </c>
      <c r="H137" s="7">
        <v>29680</v>
      </c>
      <c r="I137" s="7">
        <v>29670</v>
      </c>
      <c r="J137" s="7">
        <v>29760</v>
      </c>
      <c r="K137" s="7">
        <v>29670</v>
      </c>
      <c r="L137" s="7">
        <v>29780</v>
      </c>
      <c r="M137" s="22">
        <v>30130</v>
      </c>
      <c r="N137" s="22">
        <v>31550</v>
      </c>
      <c r="O137" s="22">
        <v>34350</v>
      </c>
      <c r="P137" s="18">
        <v>260</v>
      </c>
      <c r="Q137" s="7">
        <v>270</v>
      </c>
      <c r="R137" s="7">
        <v>270</v>
      </c>
      <c r="S137" s="7">
        <v>280</v>
      </c>
      <c r="T137" s="7">
        <v>280</v>
      </c>
      <c r="U137" s="7">
        <v>280</v>
      </c>
      <c r="V137" s="7">
        <v>280</v>
      </c>
      <c r="W137" s="7">
        <v>280</v>
      </c>
      <c r="X137" s="25">
        <v>280</v>
      </c>
      <c r="Y137" s="25">
        <v>290</v>
      </c>
      <c r="Z137" s="262">
        <v>320</v>
      </c>
      <c r="AA137" s="20" t="s">
        <v>70</v>
      </c>
      <c r="AB137" s="8">
        <v>880</v>
      </c>
      <c r="AC137" s="8">
        <v>220</v>
      </c>
      <c r="AD137" s="8">
        <v>240</v>
      </c>
      <c r="AE137" s="8">
        <v>-10</v>
      </c>
      <c r="AF137" s="8">
        <v>90</v>
      </c>
      <c r="AG137" s="8">
        <v>-90</v>
      </c>
      <c r="AH137" s="8">
        <v>110</v>
      </c>
      <c r="AI137" s="29">
        <v>350</v>
      </c>
      <c r="AJ137" s="29">
        <v>1420</v>
      </c>
      <c r="AK137" s="29">
        <v>2800</v>
      </c>
      <c r="AL137" s="31">
        <v>3210</v>
      </c>
      <c r="AM137" s="17" t="s">
        <v>70</v>
      </c>
      <c r="AN137" s="9">
        <v>3.1051517290049402E-2</v>
      </c>
      <c r="AO137" s="9">
        <v>7.5290896646131866E-3</v>
      </c>
      <c r="AP137" s="9">
        <v>8.152173913043459E-3</v>
      </c>
      <c r="AQ137" s="9">
        <v>-3.369272237196963E-4</v>
      </c>
      <c r="AR137" s="9">
        <v>3.0333670374114163E-3</v>
      </c>
      <c r="AS137" s="9">
        <v>-3.0241935483871218E-3</v>
      </c>
      <c r="AT137" s="9">
        <v>3.707448601280694E-3</v>
      </c>
      <c r="AU137" s="33">
        <v>1.1752854264607038E-2</v>
      </c>
      <c r="AV137" s="33">
        <v>4.7129107202124043E-2</v>
      </c>
      <c r="AW137" s="270">
        <v>8.8748019017432567E-2</v>
      </c>
      <c r="AX137" s="35">
        <v>0.21206774876499646</v>
      </c>
      <c r="AY137" s="760"/>
      <c r="AZ137" s="511"/>
      <c r="BA137" s="21">
        <v>6048</v>
      </c>
      <c r="BB137" s="87">
        <v>0.99865913902611148</v>
      </c>
      <c r="BC137" s="762"/>
    </row>
    <row r="138" spans="1:55" ht="18.75" customHeight="1">
      <c r="A138" s="156" t="s">
        <v>31</v>
      </c>
      <c r="B138" s="148" t="s">
        <v>27</v>
      </c>
      <c r="C138" s="758" t="s">
        <v>10</v>
      </c>
      <c r="D138" s="15" t="s">
        <v>11</v>
      </c>
      <c r="E138" s="21">
        <v>21040</v>
      </c>
      <c r="F138" s="7">
        <v>21650</v>
      </c>
      <c r="G138" s="7">
        <v>21800</v>
      </c>
      <c r="H138" s="7">
        <v>21960</v>
      </c>
      <c r="I138" s="7">
        <v>21880</v>
      </c>
      <c r="J138" s="7">
        <v>21950</v>
      </c>
      <c r="K138" s="7">
        <v>21900</v>
      </c>
      <c r="L138" s="7">
        <v>21980</v>
      </c>
      <c r="M138" s="22">
        <v>22210</v>
      </c>
      <c r="N138" s="22">
        <v>23240</v>
      </c>
      <c r="O138" s="22">
        <v>25170</v>
      </c>
      <c r="P138" s="18">
        <v>190</v>
      </c>
      <c r="Q138" s="7">
        <v>190</v>
      </c>
      <c r="R138" s="7">
        <v>190</v>
      </c>
      <c r="S138" s="7">
        <v>200</v>
      </c>
      <c r="T138" s="7">
        <v>200</v>
      </c>
      <c r="U138" s="7">
        <v>200</v>
      </c>
      <c r="V138" s="7">
        <v>200</v>
      </c>
      <c r="W138" s="7">
        <v>200</v>
      </c>
      <c r="X138" s="25">
        <v>200</v>
      </c>
      <c r="Y138" s="25">
        <v>210</v>
      </c>
      <c r="Z138" s="262">
        <v>230</v>
      </c>
      <c r="AA138" s="20" t="s">
        <v>70</v>
      </c>
      <c r="AB138" s="8">
        <v>610</v>
      </c>
      <c r="AC138" s="8">
        <v>150</v>
      </c>
      <c r="AD138" s="8">
        <v>160</v>
      </c>
      <c r="AE138" s="8">
        <v>-80</v>
      </c>
      <c r="AF138" s="8">
        <v>70</v>
      </c>
      <c r="AG138" s="8">
        <v>-50</v>
      </c>
      <c r="AH138" s="8">
        <v>80</v>
      </c>
      <c r="AI138" s="29">
        <v>230</v>
      </c>
      <c r="AJ138" s="29">
        <v>1030</v>
      </c>
      <c r="AK138" s="29">
        <v>1930</v>
      </c>
      <c r="AL138" s="31">
        <v>2200</v>
      </c>
      <c r="AM138" s="17" t="s">
        <v>70</v>
      </c>
      <c r="AN138" s="9">
        <v>2.8992395437262397E-2</v>
      </c>
      <c r="AO138" s="9">
        <v>6.9284064665127154E-3</v>
      </c>
      <c r="AP138" s="9">
        <v>7.3394495412844041E-3</v>
      </c>
      <c r="AQ138" s="9">
        <v>-3.6429872495445936E-3</v>
      </c>
      <c r="AR138" s="9">
        <v>3.1992687385740126E-3</v>
      </c>
      <c r="AS138" s="9">
        <v>-2.277904328018221E-3</v>
      </c>
      <c r="AT138" s="9">
        <v>3.6529680365295913E-3</v>
      </c>
      <c r="AU138" s="33">
        <v>1.0464058234758822E-2</v>
      </c>
      <c r="AV138" s="33">
        <v>4.6375506528590682E-2</v>
      </c>
      <c r="AW138" s="270">
        <v>8.3046471600688454E-2</v>
      </c>
      <c r="AX138" s="35">
        <v>0.19629277566539916</v>
      </c>
      <c r="AY138" s="759">
        <v>0.20539121295761031</v>
      </c>
      <c r="AZ138" s="511"/>
      <c r="BA138" s="21">
        <v>4347</v>
      </c>
      <c r="BB138" s="87">
        <v>0.98968631178707223</v>
      </c>
      <c r="BC138" s="761">
        <v>0.99416506881287936</v>
      </c>
    </row>
    <row r="139" spans="1:55" ht="18.75" customHeight="1">
      <c r="A139" s="156" t="s">
        <v>31</v>
      </c>
      <c r="B139" s="148" t="s">
        <v>27</v>
      </c>
      <c r="C139" s="758"/>
      <c r="D139" s="15" t="s">
        <v>12</v>
      </c>
      <c r="E139" s="21">
        <v>28020</v>
      </c>
      <c r="F139" s="7">
        <v>28900</v>
      </c>
      <c r="G139" s="7">
        <v>29120</v>
      </c>
      <c r="H139" s="7">
        <v>29360</v>
      </c>
      <c r="I139" s="7">
        <v>29380</v>
      </c>
      <c r="J139" s="7">
        <v>29460</v>
      </c>
      <c r="K139" s="7">
        <v>29380</v>
      </c>
      <c r="L139" s="7">
        <v>29490</v>
      </c>
      <c r="M139" s="22">
        <v>29830</v>
      </c>
      <c r="N139" s="22">
        <v>31250</v>
      </c>
      <c r="O139" s="22">
        <v>34030</v>
      </c>
      <c r="P139" s="18">
        <v>260</v>
      </c>
      <c r="Q139" s="7">
        <v>270</v>
      </c>
      <c r="R139" s="7">
        <v>270</v>
      </c>
      <c r="S139" s="7">
        <v>270</v>
      </c>
      <c r="T139" s="7">
        <v>270</v>
      </c>
      <c r="U139" s="7">
        <v>270</v>
      </c>
      <c r="V139" s="7">
        <v>270</v>
      </c>
      <c r="W139" s="7">
        <v>270</v>
      </c>
      <c r="X139" s="25">
        <v>280</v>
      </c>
      <c r="Y139" s="25">
        <v>290</v>
      </c>
      <c r="Z139" s="262">
        <v>320</v>
      </c>
      <c r="AA139" s="20" t="s">
        <v>70</v>
      </c>
      <c r="AB139" s="8">
        <v>880</v>
      </c>
      <c r="AC139" s="8">
        <v>220</v>
      </c>
      <c r="AD139" s="8">
        <v>240</v>
      </c>
      <c r="AE139" s="8">
        <v>20</v>
      </c>
      <c r="AF139" s="8">
        <v>80</v>
      </c>
      <c r="AG139" s="8">
        <v>-80</v>
      </c>
      <c r="AH139" s="8">
        <v>110</v>
      </c>
      <c r="AI139" s="29">
        <v>340</v>
      </c>
      <c r="AJ139" s="29">
        <v>1420</v>
      </c>
      <c r="AK139" s="29">
        <v>2780</v>
      </c>
      <c r="AL139" s="31">
        <v>3230</v>
      </c>
      <c r="AM139" s="17" t="s">
        <v>70</v>
      </c>
      <c r="AN139" s="9">
        <v>3.1406138472519718E-2</v>
      </c>
      <c r="AO139" s="9">
        <v>7.6124567474047389E-3</v>
      </c>
      <c r="AP139" s="9">
        <v>8.2417582417582125E-3</v>
      </c>
      <c r="AQ139" s="9">
        <v>6.8119891008167066E-4</v>
      </c>
      <c r="AR139" s="9">
        <v>2.7229407760380742E-3</v>
      </c>
      <c r="AS139" s="9">
        <v>-2.7155465037338455E-3</v>
      </c>
      <c r="AT139" s="9">
        <v>3.7440435670523797E-3</v>
      </c>
      <c r="AU139" s="33">
        <v>1.1529331976941393E-2</v>
      </c>
      <c r="AV139" s="33">
        <v>4.7603084143479801E-2</v>
      </c>
      <c r="AW139" s="270">
        <v>8.8959999999999928E-2</v>
      </c>
      <c r="AX139" s="35">
        <v>0.21448965024982147</v>
      </c>
      <c r="AY139" s="760"/>
      <c r="AZ139" s="511"/>
      <c r="BA139" s="21">
        <v>6048</v>
      </c>
      <c r="BB139" s="87">
        <v>0.99864382583868661</v>
      </c>
      <c r="BC139" s="762"/>
    </row>
    <row r="140" spans="1:55" ht="18.75" customHeight="1">
      <c r="A140" s="156" t="s">
        <v>31</v>
      </c>
      <c r="B140" s="148" t="s">
        <v>28</v>
      </c>
      <c r="C140" s="758" t="s">
        <v>10</v>
      </c>
      <c r="D140" s="15" t="s">
        <v>11</v>
      </c>
      <c r="E140" s="21">
        <v>20790</v>
      </c>
      <c r="F140" s="7">
        <v>21380</v>
      </c>
      <c r="G140" s="7">
        <v>21540</v>
      </c>
      <c r="H140" s="7">
        <v>21700</v>
      </c>
      <c r="I140" s="7">
        <v>21650</v>
      </c>
      <c r="J140" s="7">
        <v>21720</v>
      </c>
      <c r="K140" s="7">
        <v>21660</v>
      </c>
      <c r="L140" s="7">
        <v>21740</v>
      </c>
      <c r="M140" s="22">
        <v>21970</v>
      </c>
      <c r="N140" s="22">
        <v>22990</v>
      </c>
      <c r="O140" s="22">
        <v>24910</v>
      </c>
      <c r="P140" s="18">
        <v>190</v>
      </c>
      <c r="Q140" s="7">
        <v>190</v>
      </c>
      <c r="R140" s="7">
        <v>0</v>
      </c>
      <c r="S140" s="7">
        <v>200</v>
      </c>
      <c r="T140" s="7">
        <v>190</v>
      </c>
      <c r="U140" s="7">
        <v>200</v>
      </c>
      <c r="V140" s="7">
        <v>190</v>
      </c>
      <c r="W140" s="7">
        <v>200</v>
      </c>
      <c r="X140" s="25">
        <v>200</v>
      </c>
      <c r="Y140" s="25">
        <v>210</v>
      </c>
      <c r="Z140" s="262">
        <v>220</v>
      </c>
      <c r="AA140" s="20" t="s">
        <v>70</v>
      </c>
      <c r="AB140" s="8">
        <v>590</v>
      </c>
      <c r="AC140" s="8">
        <v>160</v>
      </c>
      <c r="AD140" s="8">
        <v>160</v>
      </c>
      <c r="AE140" s="8">
        <v>-50</v>
      </c>
      <c r="AF140" s="8">
        <v>70</v>
      </c>
      <c r="AG140" s="8">
        <v>-60</v>
      </c>
      <c r="AH140" s="8">
        <v>80</v>
      </c>
      <c r="AI140" s="29">
        <v>230</v>
      </c>
      <c r="AJ140" s="29">
        <v>1020</v>
      </c>
      <c r="AK140" s="29">
        <v>1920</v>
      </c>
      <c r="AL140" s="31">
        <v>2200</v>
      </c>
      <c r="AM140" s="17" t="s">
        <v>70</v>
      </c>
      <c r="AN140" s="9">
        <v>2.8379028379028393E-2</v>
      </c>
      <c r="AO140" s="9">
        <v>7.4836295603366576E-3</v>
      </c>
      <c r="AP140" s="9">
        <v>7.4280408542246601E-3</v>
      </c>
      <c r="AQ140" s="9">
        <v>-2.3041474654378336E-3</v>
      </c>
      <c r="AR140" s="9">
        <v>3.2332563510393264E-3</v>
      </c>
      <c r="AS140" s="9">
        <v>-2.7624309392265678E-3</v>
      </c>
      <c r="AT140" s="9">
        <v>3.6934441366573978E-3</v>
      </c>
      <c r="AU140" s="33">
        <v>1.0579576816927228E-2</v>
      </c>
      <c r="AV140" s="33">
        <v>4.6426945835229771E-2</v>
      </c>
      <c r="AW140" s="270">
        <v>8.3514571552849137E-2</v>
      </c>
      <c r="AX140" s="35">
        <v>0.19817219817219822</v>
      </c>
      <c r="AY140" s="759">
        <v>0.20711634755567054</v>
      </c>
      <c r="AZ140" s="511"/>
      <c r="BA140" s="21">
        <v>4158</v>
      </c>
      <c r="BB140" s="87">
        <v>0.99817219817219816</v>
      </c>
      <c r="BC140" s="761">
        <v>1.0016248099251339</v>
      </c>
    </row>
    <row r="141" spans="1:55" ht="18.75" customHeight="1" thickBot="1">
      <c r="A141" s="156" t="s">
        <v>31</v>
      </c>
      <c r="B141" s="151" t="s">
        <v>28</v>
      </c>
      <c r="C141" s="763"/>
      <c r="D141" s="16" t="s">
        <v>12</v>
      </c>
      <c r="E141" s="23">
        <v>27770</v>
      </c>
      <c r="F141" s="12">
        <v>28630</v>
      </c>
      <c r="G141" s="12">
        <v>28860</v>
      </c>
      <c r="H141" s="12">
        <v>29100</v>
      </c>
      <c r="I141" s="12">
        <v>29150</v>
      </c>
      <c r="J141" s="12">
        <v>29230</v>
      </c>
      <c r="K141" s="12">
        <v>29140</v>
      </c>
      <c r="L141" s="12">
        <v>29250</v>
      </c>
      <c r="M141" s="24">
        <v>29590</v>
      </c>
      <c r="N141" s="24">
        <v>31000</v>
      </c>
      <c r="O141" s="24">
        <v>33770</v>
      </c>
      <c r="P141" s="19">
        <v>260</v>
      </c>
      <c r="Q141" s="12">
        <v>260</v>
      </c>
      <c r="R141" s="12">
        <v>0</v>
      </c>
      <c r="S141" s="12">
        <v>270</v>
      </c>
      <c r="T141" s="12">
        <v>270</v>
      </c>
      <c r="U141" s="12">
        <v>270</v>
      </c>
      <c r="V141" s="12">
        <v>270</v>
      </c>
      <c r="W141" s="12">
        <v>270</v>
      </c>
      <c r="X141" s="26">
        <v>270</v>
      </c>
      <c r="Y141" s="26">
        <v>290</v>
      </c>
      <c r="Z141" s="265">
        <v>310</v>
      </c>
      <c r="AA141" s="28" t="s">
        <v>70</v>
      </c>
      <c r="AB141" s="13">
        <v>860</v>
      </c>
      <c r="AC141" s="13">
        <v>230</v>
      </c>
      <c r="AD141" s="13">
        <v>240</v>
      </c>
      <c r="AE141" s="13">
        <v>50</v>
      </c>
      <c r="AF141" s="13">
        <v>80</v>
      </c>
      <c r="AG141" s="13">
        <v>-90</v>
      </c>
      <c r="AH141" s="13">
        <v>110</v>
      </c>
      <c r="AI141" s="30">
        <v>340</v>
      </c>
      <c r="AJ141" s="30">
        <v>1410</v>
      </c>
      <c r="AK141" s="30">
        <v>2770</v>
      </c>
      <c r="AL141" s="32">
        <v>3230</v>
      </c>
      <c r="AM141" s="27" t="s">
        <v>70</v>
      </c>
      <c r="AN141" s="14">
        <v>3.0968671227943778E-2</v>
      </c>
      <c r="AO141" s="14">
        <v>8.0335312609152165E-3</v>
      </c>
      <c r="AP141" s="14">
        <v>8.3160083160083165E-3</v>
      </c>
      <c r="AQ141" s="14">
        <v>1.7182130584192379E-3</v>
      </c>
      <c r="AR141" s="14">
        <v>2.7444253859347789E-3</v>
      </c>
      <c r="AS141" s="14">
        <v>-3.0790283954841291E-3</v>
      </c>
      <c r="AT141" s="14">
        <v>3.7748798901853231E-3</v>
      </c>
      <c r="AU141" s="34">
        <v>1.1623931623931716E-2</v>
      </c>
      <c r="AV141" s="34">
        <v>4.7651233524839576E-2</v>
      </c>
      <c r="AW141" s="274">
        <v>8.935483870967742E-2</v>
      </c>
      <c r="AX141" s="36">
        <v>0.21606049693914287</v>
      </c>
      <c r="AY141" s="764"/>
      <c r="AZ141" s="772"/>
      <c r="BA141" s="23">
        <v>5859.0000000000009</v>
      </c>
      <c r="BB141" s="88">
        <v>1.0050774216780698</v>
      </c>
      <c r="BC141" s="765"/>
    </row>
    <row r="142" spans="1:55" ht="18.75" customHeight="1">
      <c r="A142" s="155" t="s">
        <v>32</v>
      </c>
      <c r="B142" s="149" t="s">
        <v>9</v>
      </c>
      <c r="C142" s="776" t="s">
        <v>10</v>
      </c>
      <c r="D142" s="68" t="s">
        <v>11</v>
      </c>
      <c r="E142" s="69">
        <v>82440</v>
      </c>
      <c r="F142" s="70">
        <v>84790</v>
      </c>
      <c r="G142" s="70">
        <v>85490</v>
      </c>
      <c r="H142" s="70">
        <v>86040</v>
      </c>
      <c r="I142" s="70">
        <v>80990</v>
      </c>
      <c r="J142" s="70">
        <v>81130</v>
      </c>
      <c r="K142" s="70">
        <v>80900</v>
      </c>
      <c r="L142" s="70">
        <v>81210</v>
      </c>
      <c r="M142" s="71">
        <v>82000</v>
      </c>
      <c r="N142" s="71">
        <v>84800</v>
      </c>
      <c r="O142" s="71">
        <v>91320</v>
      </c>
      <c r="P142" s="72">
        <v>800</v>
      </c>
      <c r="Q142" s="70">
        <v>830</v>
      </c>
      <c r="R142" s="70">
        <v>830</v>
      </c>
      <c r="S142" s="70">
        <v>840</v>
      </c>
      <c r="T142" s="70">
        <v>790</v>
      </c>
      <c r="U142" s="70">
        <v>790</v>
      </c>
      <c r="V142" s="70">
        <v>790</v>
      </c>
      <c r="W142" s="70">
        <v>790</v>
      </c>
      <c r="X142" s="73">
        <v>800</v>
      </c>
      <c r="Y142" s="73">
        <v>820</v>
      </c>
      <c r="Z142" s="261">
        <v>890</v>
      </c>
      <c r="AA142" s="74" t="s">
        <v>70</v>
      </c>
      <c r="AB142" s="75">
        <v>2350</v>
      </c>
      <c r="AC142" s="75">
        <v>700</v>
      </c>
      <c r="AD142" s="75">
        <v>550</v>
      </c>
      <c r="AE142" s="75">
        <v>-5050</v>
      </c>
      <c r="AF142" s="75">
        <v>140</v>
      </c>
      <c r="AG142" s="75">
        <v>-230</v>
      </c>
      <c r="AH142" s="75">
        <v>310</v>
      </c>
      <c r="AI142" s="76">
        <v>790</v>
      </c>
      <c r="AJ142" s="76">
        <v>2800</v>
      </c>
      <c r="AK142" s="76">
        <v>6520</v>
      </c>
      <c r="AL142" s="77">
        <v>2360</v>
      </c>
      <c r="AM142" s="78" t="s">
        <v>70</v>
      </c>
      <c r="AN142" s="79">
        <v>2.8505579815623516E-2</v>
      </c>
      <c r="AO142" s="79">
        <v>8.2556905295436689E-3</v>
      </c>
      <c r="AP142" s="79">
        <v>6.4335009942684263E-3</v>
      </c>
      <c r="AQ142" s="79">
        <v>-5.8693630869363078E-2</v>
      </c>
      <c r="AR142" s="79">
        <v>1.7286084701815252E-3</v>
      </c>
      <c r="AS142" s="79">
        <v>-2.834956243066733E-3</v>
      </c>
      <c r="AT142" s="79">
        <v>3.8318912237329528E-3</v>
      </c>
      <c r="AU142" s="80">
        <v>9.7278660263513395E-3</v>
      </c>
      <c r="AV142" s="80">
        <v>3.4146341463414664E-2</v>
      </c>
      <c r="AW142" s="271">
        <v>7.6886792452830255E-2</v>
      </c>
      <c r="AX142" s="81">
        <v>0.10771470160116459</v>
      </c>
      <c r="AY142" s="770">
        <v>0.11392901130892408</v>
      </c>
      <c r="AZ142" s="780">
        <v>0.18515460282924281</v>
      </c>
      <c r="BA142" s="69">
        <v>16821</v>
      </c>
      <c r="BB142" s="89">
        <v>0.90367540029112081</v>
      </c>
      <c r="BC142" s="773">
        <v>0.90821436569253167</v>
      </c>
    </row>
    <row r="143" spans="1:55" ht="18.75" customHeight="1">
      <c r="A143" s="156" t="s">
        <v>32</v>
      </c>
      <c r="B143" s="148" t="s">
        <v>9</v>
      </c>
      <c r="C143" s="758"/>
      <c r="D143" s="15" t="s">
        <v>12</v>
      </c>
      <c r="E143" s="21">
        <v>89310</v>
      </c>
      <c r="F143" s="7">
        <v>91920</v>
      </c>
      <c r="G143" s="7">
        <v>92700</v>
      </c>
      <c r="H143" s="7">
        <v>93320</v>
      </c>
      <c r="I143" s="7">
        <v>88360</v>
      </c>
      <c r="J143" s="7">
        <v>88510</v>
      </c>
      <c r="K143" s="7">
        <v>88260</v>
      </c>
      <c r="L143" s="7">
        <v>88600</v>
      </c>
      <c r="M143" s="22">
        <v>89490</v>
      </c>
      <c r="N143" s="22">
        <v>92680</v>
      </c>
      <c r="O143" s="22">
        <v>100040</v>
      </c>
      <c r="P143" s="18">
        <v>870</v>
      </c>
      <c r="Q143" s="7">
        <v>900</v>
      </c>
      <c r="R143" s="7">
        <v>910</v>
      </c>
      <c r="S143" s="7">
        <v>910</v>
      </c>
      <c r="T143" s="7">
        <v>860</v>
      </c>
      <c r="U143" s="7">
        <v>860</v>
      </c>
      <c r="V143" s="7">
        <v>860</v>
      </c>
      <c r="W143" s="7">
        <v>860</v>
      </c>
      <c r="X143" s="25">
        <v>870</v>
      </c>
      <c r="Y143" s="25">
        <v>900</v>
      </c>
      <c r="Z143" s="262">
        <v>980</v>
      </c>
      <c r="AA143" s="20" t="s">
        <v>70</v>
      </c>
      <c r="AB143" s="8">
        <v>2610</v>
      </c>
      <c r="AC143" s="8">
        <v>780</v>
      </c>
      <c r="AD143" s="8">
        <v>620</v>
      </c>
      <c r="AE143" s="8">
        <v>-4960</v>
      </c>
      <c r="AF143" s="8">
        <v>150</v>
      </c>
      <c r="AG143" s="8">
        <v>-250</v>
      </c>
      <c r="AH143" s="8">
        <v>340</v>
      </c>
      <c r="AI143" s="29">
        <v>890</v>
      </c>
      <c r="AJ143" s="29">
        <v>3190</v>
      </c>
      <c r="AK143" s="29">
        <v>7360</v>
      </c>
      <c r="AL143" s="31">
        <v>3370</v>
      </c>
      <c r="AM143" s="17" t="s">
        <v>70</v>
      </c>
      <c r="AN143" s="9">
        <v>2.9224051058112099E-2</v>
      </c>
      <c r="AO143" s="9">
        <v>8.4856396866841433E-3</v>
      </c>
      <c r="AP143" s="9">
        <v>6.688241639698056E-3</v>
      </c>
      <c r="AQ143" s="9">
        <v>-5.3150450064294863E-2</v>
      </c>
      <c r="AR143" s="9">
        <v>1.6976007243096891E-3</v>
      </c>
      <c r="AS143" s="9">
        <v>-2.8245396000451395E-3</v>
      </c>
      <c r="AT143" s="9">
        <v>3.8522547020167774E-3</v>
      </c>
      <c r="AU143" s="33">
        <v>1.0045146726862297E-2</v>
      </c>
      <c r="AV143" s="33">
        <v>3.5646440943122082E-2</v>
      </c>
      <c r="AW143" s="270">
        <v>7.9413034095813462E-2</v>
      </c>
      <c r="AX143" s="35">
        <v>0.12014332101668357</v>
      </c>
      <c r="AY143" s="760"/>
      <c r="AZ143" s="511"/>
      <c r="BA143" s="21">
        <v>18522</v>
      </c>
      <c r="BB143" s="87">
        <v>0.91275333109394241</v>
      </c>
      <c r="BC143" s="762"/>
    </row>
    <row r="144" spans="1:55" ht="18.75" customHeight="1">
      <c r="A144" s="156" t="s">
        <v>32</v>
      </c>
      <c r="B144" s="148" t="s">
        <v>13</v>
      </c>
      <c r="C144" s="758" t="s">
        <v>10</v>
      </c>
      <c r="D144" s="15" t="s">
        <v>11</v>
      </c>
      <c r="E144" s="21">
        <v>51150</v>
      </c>
      <c r="F144" s="7">
        <v>52560</v>
      </c>
      <c r="G144" s="7">
        <v>52980</v>
      </c>
      <c r="H144" s="7">
        <v>53310</v>
      </c>
      <c r="I144" s="7">
        <v>50280</v>
      </c>
      <c r="J144" s="7">
        <v>50390</v>
      </c>
      <c r="K144" s="7">
        <v>50250</v>
      </c>
      <c r="L144" s="7">
        <v>50440</v>
      </c>
      <c r="M144" s="22">
        <v>50910</v>
      </c>
      <c r="N144" s="22">
        <v>52670</v>
      </c>
      <c r="O144" s="22">
        <v>56600</v>
      </c>
      <c r="P144" s="18">
        <v>490</v>
      </c>
      <c r="Q144" s="7">
        <v>500</v>
      </c>
      <c r="R144" s="7">
        <v>510</v>
      </c>
      <c r="S144" s="7">
        <v>510</v>
      </c>
      <c r="T144" s="7">
        <v>480</v>
      </c>
      <c r="U144" s="7">
        <v>480</v>
      </c>
      <c r="V144" s="7">
        <v>480</v>
      </c>
      <c r="W144" s="7">
        <v>480</v>
      </c>
      <c r="X144" s="25">
        <v>490</v>
      </c>
      <c r="Y144" s="25">
        <v>500</v>
      </c>
      <c r="Z144" s="262">
        <v>540</v>
      </c>
      <c r="AA144" s="20" t="s">
        <v>70</v>
      </c>
      <c r="AB144" s="8">
        <v>1410</v>
      </c>
      <c r="AC144" s="8">
        <v>420</v>
      </c>
      <c r="AD144" s="8">
        <v>330</v>
      </c>
      <c r="AE144" s="8">
        <v>-3030</v>
      </c>
      <c r="AF144" s="8">
        <v>110</v>
      </c>
      <c r="AG144" s="8">
        <v>-140</v>
      </c>
      <c r="AH144" s="8">
        <v>190</v>
      </c>
      <c r="AI144" s="29">
        <v>470</v>
      </c>
      <c r="AJ144" s="29">
        <v>1760</v>
      </c>
      <c r="AK144" s="29">
        <v>3930</v>
      </c>
      <c r="AL144" s="31">
        <v>1520</v>
      </c>
      <c r="AM144" s="17" t="s">
        <v>70</v>
      </c>
      <c r="AN144" s="9">
        <v>2.7565982404692102E-2</v>
      </c>
      <c r="AO144" s="9">
        <v>7.9908675799087447E-3</v>
      </c>
      <c r="AP144" s="9">
        <v>6.2287655719139856E-3</v>
      </c>
      <c r="AQ144" s="9">
        <v>-5.6837366347777141E-2</v>
      </c>
      <c r="AR144" s="9">
        <v>2.1877486077963582E-3</v>
      </c>
      <c r="AS144" s="9">
        <v>-2.7783290335383626E-3</v>
      </c>
      <c r="AT144" s="9">
        <v>3.7810945273630825E-3</v>
      </c>
      <c r="AU144" s="33">
        <v>9.3180015860427901E-3</v>
      </c>
      <c r="AV144" s="33">
        <v>3.4570811235513643E-2</v>
      </c>
      <c r="AW144" s="270">
        <v>7.4615530662616392E-2</v>
      </c>
      <c r="AX144" s="35">
        <v>0.10654936461388065</v>
      </c>
      <c r="AY144" s="759">
        <v>0.11618402391328297</v>
      </c>
      <c r="AZ144" s="511"/>
      <c r="BA144" s="21">
        <v>10206</v>
      </c>
      <c r="BB144" s="87">
        <v>0.90701857282502441</v>
      </c>
      <c r="BC144" s="761">
        <v>0.91380745945629016</v>
      </c>
    </row>
    <row r="145" spans="1:55" ht="18.75" customHeight="1">
      <c r="A145" s="156" t="s">
        <v>32</v>
      </c>
      <c r="B145" s="148" t="s">
        <v>13</v>
      </c>
      <c r="C145" s="758"/>
      <c r="D145" s="15" t="s">
        <v>12</v>
      </c>
      <c r="E145" s="21">
        <v>58020</v>
      </c>
      <c r="F145" s="7">
        <v>59690</v>
      </c>
      <c r="G145" s="7">
        <v>60190</v>
      </c>
      <c r="H145" s="7">
        <v>60590</v>
      </c>
      <c r="I145" s="7">
        <v>57650</v>
      </c>
      <c r="J145" s="7">
        <v>57770</v>
      </c>
      <c r="K145" s="7">
        <v>57610</v>
      </c>
      <c r="L145" s="7">
        <v>57830</v>
      </c>
      <c r="M145" s="22">
        <v>58400</v>
      </c>
      <c r="N145" s="22">
        <v>60550</v>
      </c>
      <c r="O145" s="22">
        <v>65320</v>
      </c>
      <c r="P145" s="18">
        <v>560</v>
      </c>
      <c r="Q145" s="7">
        <v>580</v>
      </c>
      <c r="R145" s="7">
        <v>580</v>
      </c>
      <c r="S145" s="7">
        <v>580</v>
      </c>
      <c r="T145" s="7">
        <v>550</v>
      </c>
      <c r="U145" s="7">
        <v>560</v>
      </c>
      <c r="V145" s="7">
        <v>550</v>
      </c>
      <c r="W145" s="7">
        <v>560</v>
      </c>
      <c r="X145" s="25">
        <v>560</v>
      </c>
      <c r="Y145" s="25">
        <v>580</v>
      </c>
      <c r="Z145" s="262">
        <v>630</v>
      </c>
      <c r="AA145" s="20" t="s">
        <v>70</v>
      </c>
      <c r="AB145" s="8">
        <v>1670</v>
      </c>
      <c r="AC145" s="8">
        <v>500</v>
      </c>
      <c r="AD145" s="8">
        <v>400</v>
      </c>
      <c r="AE145" s="8">
        <v>-2940</v>
      </c>
      <c r="AF145" s="8">
        <v>120</v>
      </c>
      <c r="AG145" s="8">
        <v>-160</v>
      </c>
      <c r="AH145" s="8">
        <v>220</v>
      </c>
      <c r="AI145" s="29">
        <v>570</v>
      </c>
      <c r="AJ145" s="29">
        <v>2150</v>
      </c>
      <c r="AK145" s="29">
        <v>4770</v>
      </c>
      <c r="AL145" s="31">
        <v>2530</v>
      </c>
      <c r="AM145" s="17" t="s">
        <v>70</v>
      </c>
      <c r="AN145" s="9">
        <v>2.8783178214408789E-2</v>
      </c>
      <c r="AO145" s="9">
        <v>8.3766124979058887E-3</v>
      </c>
      <c r="AP145" s="9">
        <v>6.6456221963782092E-3</v>
      </c>
      <c r="AQ145" s="9">
        <v>-4.8522858557517701E-2</v>
      </c>
      <c r="AR145" s="9">
        <v>2.0815264527320743E-3</v>
      </c>
      <c r="AS145" s="9">
        <v>-2.7696036004847269E-3</v>
      </c>
      <c r="AT145" s="9">
        <v>3.8187814615517901E-3</v>
      </c>
      <c r="AU145" s="33">
        <v>9.8564758775721018E-3</v>
      </c>
      <c r="AV145" s="33">
        <v>3.6815068493150749E-2</v>
      </c>
      <c r="AW145" s="270">
        <v>7.8777869529314648E-2</v>
      </c>
      <c r="AX145" s="35">
        <v>0.1258186832126853</v>
      </c>
      <c r="AY145" s="760"/>
      <c r="AZ145" s="511"/>
      <c r="BA145" s="21">
        <v>11907.000000000002</v>
      </c>
      <c r="BB145" s="87">
        <v>0.92059634608755603</v>
      </c>
      <c r="BC145" s="762"/>
    </row>
    <row r="146" spans="1:55" ht="18.75" customHeight="1">
      <c r="A146" s="156" t="s">
        <v>32</v>
      </c>
      <c r="B146" s="148" t="s">
        <v>14</v>
      </c>
      <c r="C146" s="758" t="s">
        <v>10</v>
      </c>
      <c r="D146" s="15" t="s">
        <v>11</v>
      </c>
      <c r="E146" s="21">
        <v>39740</v>
      </c>
      <c r="F146" s="7">
        <v>40820</v>
      </c>
      <c r="G146" s="7">
        <v>41140</v>
      </c>
      <c r="H146" s="7">
        <v>41400</v>
      </c>
      <c r="I146" s="7">
        <v>39260</v>
      </c>
      <c r="J146" s="7">
        <v>39350</v>
      </c>
      <c r="K146" s="7">
        <v>39250</v>
      </c>
      <c r="L146" s="7">
        <v>39390</v>
      </c>
      <c r="M146" s="22">
        <v>39770</v>
      </c>
      <c r="N146" s="22">
        <v>41180</v>
      </c>
      <c r="O146" s="22">
        <v>44260</v>
      </c>
      <c r="P146" s="18">
        <v>380</v>
      </c>
      <c r="Q146" s="7">
        <v>390</v>
      </c>
      <c r="R146" s="7">
        <v>390</v>
      </c>
      <c r="S146" s="7">
        <v>390</v>
      </c>
      <c r="T146" s="7">
        <v>370</v>
      </c>
      <c r="U146" s="7">
        <v>370</v>
      </c>
      <c r="V146" s="7">
        <v>370</v>
      </c>
      <c r="W146" s="7">
        <v>370</v>
      </c>
      <c r="X146" s="25">
        <v>380</v>
      </c>
      <c r="Y146" s="25">
        <v>390</v>
      </c>
      <c r="Z146" s="262">
        <v>420</v>
      </c>
      <c r="AA146" s="20" t="s">
        <v>70</v>
      </c>
      <c r="AB146" s="8">
        <v>1080</v>
      </c>
      <c r="AC146" s="8">
        <v>320</v>
      </c>
      <c r="AD146" s="8">
        <v>260</v>
      </c>
      <c r="AE146" s="8">
        <v>-2140</v>
      </c>
      <c r="AF146" s="8">
        <v>90</v>
      </c>
      <c r="AG146" s="8">
        <v>-100</v>
      </c>
      <c r="AH146" s="8">
        <v>140</v>
      </c>
      <c r="AI146" s="29">
        <v>380</v>
      </c>
      <c r="AJ146" s="29">
        <v>1410</v>
      </c>
      <c r="AK146" s="29">
        <v>3080</v>
      </c>
      <c r="AL146" s="31">
        <v>1440</v>
      </c>
      <c r="AM146" s="17" t="s">
        <v>70</v>
      </c>
      <c r="AN146" s="9">
        <v>2.7176648213387056E-2</v>
      </c>
      <c r="AO146" s="9">
        <v>7.8392944634981809E-3</v>
      </c>
      <c r="AP146" s="9">
        <v>6.3198833252309239E-3</v>
      </c>
      <c r="AQ146" s="9">
        <v>-5.1690821256038633E-2</v>
      </c>
      <c r="AR146" s="9">
        <v>2.2924095771776898E-3</v>
      </c>
      <c r="AS146" s="9">
        <v>-2.5412960609910717E-3</v>
      </c>
      <c r="AT146" s="9">
        <v>3.5668789808918078E-3</v>
      </c>
      <c r="AU146" s="33">
        <v>9.6471185580095931E-3</v>
      </c>
      <c r="AV146" s="33">
        <v>3.5453859693236112E-2</v>
      </c>
      <c r="AW146" s="270">
        <v>7.4793589120932591E-2</v>
      </c>
      <c r="AX146" s="35">
        <v>0.11373930548565681</v>
      </c>
      <c r="AY146" s="759">
        <v>0.12520262849910391</v>
      </c>
      <c r="AZ146" s="511"/>
      <c r="BA146" s="21">
        <v>7938</v>
      </c>
      <c r="BB146" s="87">
        <v>0.9139909411172622</v>
      </c>
      <c r="BC146" s="761">
        <v>0.92192788849469631</v>
      </c>
    </row>
    <row r="147" spans="1:55" ht="18.75" customHeight="1">
      <c r="A147" s="156" t="s">
        <v>32</v>
      </c>
      <c r="B147" s="148" t="s">
        <v>14</v>
      </c>
      <c r="C147" s="758"/>
      <c r="D147" s="15" t="s">
        <v>12</v>
      </c>
      <c r="E147" s="21">
        <v>46610</v>
      </c>
      <c r="F147" s="7">
        <v>47950</v>
      </c>
      <c r="G147" s="7">
        <v>48350</v>
      </c>
      <c r="H147" s="7">
        <v>48680</v>
      </c>
      <c r="I147" s="7">
        <v>46630</v>
      </c>
      <c r="J147" s="7">
        <v>46730</v>
      </c>
      <c r="K147" s="7">
        <v>46610</v>
      </c>
      <c r="L147" s="7">
        <v>46780</v>
      </c>
      <c r="M147" s="22">
        <v>47260</v>
      </c>
      <c r="N147" s="22">
        <v>49060</v>
      </c>
      <c r="O147" s="22">
        <v>52980</v>
      </c>
      <c r="P147" s="18">
        <v>440</v>
      </c>
      <c r="Q147" s="7">
        <v>460</v>
      </c>
      <c r="R147" s="7">
        <v>460</v>
      </c>
      <c r="S147" s="7">
        <v>470</v>
      </c>
      <c r="T147" s="7">
        <v>440</v>
      </c>
      <c r="U147" s="7">
        <v>450</v>
      </c>
      <c r="V147" s="7">
        <v>440</v>
      </c>
      <c r="W147" s="7">
        <v>450</v>
      </c>
      <c r="X147" s="25">
        <v>450</v>
      </c>
      <c r="Y147" s="25">
        <v>470</v>
      </c>
      <c r="Z147" s="262">
        <v>510</v>
      </c>
      <c r="AA147" s="20" t="s">
        <v>70</v>
      </c>
      <c r="AB147" s="8">
        <v>1340</v>
      </c>
      <c r="AC147" s="8">
        <v>400</v>
      </c>
      <c r="AD147" s="8">
        <v>330</v>
      </c>
      <c r="AE147" s="8">
        <v>-2050</v>
      </c>
      <c r="AF147" s="8">
        <v>100</v>
      </c>
      <c r="AG147" s="8">
        <v>-120</v>
      </c>
      <c r="AH147" s="8">
        <v>170</v>
      </c>
      <c r="AI147" s="29">
        <v>480</v>
      </c>
      <c r="AJ147" s="29">
        <v>1800</v>
      </c>
      <c r="AK147" s="29">
        <v>3920</v>
      </c>
      <c r="AL147" s="31">
        <v>2450</v>
      </c>
      <c r="AM147" s="17" t="s">
        <v>70</v>
      </c>
      <c r="AN147" s="9">
        <v>2.8749195451619913E-2</v>
      </c>
      <c r="AO147" s="9">
        <v>8.3420229405630764E-3</v>
      </c>
      <c r="AP147" s="9">
        <v>6.8252326783868611E-3</v>
      </c>
      <c r="AQ147" s="9">
        <v>-4.2111750205423126E-2</v>
      </c>
      <c r="AR147" s="9">
        <v>2.1445421402530584E-3</v>
      </c>
      <c r="AS147" s="9">
        <v>-2.56794350524292E-3</v>
      </c>
      <c r="AT147" s="9">
        <v>3.6472859901308663E-3</v>
      </c>
      <c r="AU147" s="33">
        <v>1.0260795211628926E-2</v>
      </c>
      <c r="AV147" s="33">
        <v>3.8087177316969978E-2</v>
      </c>
      <c r="AW147" s="270">
        <v>7.9902160619649498E-2</v>
      </c>
      <c r="AX147" s="35">
        <v>0.13666595151255101</v>
      </c>
      <c r="AY147" s="760"/>
      <c r="AZ147" s="511"/>
      <c r="BA147" s="21">
        <v>9639</v>
      </c>
      <c r="BB147" s="87">
        <v>0.92986483587213042</v>
      </c>
      <c r="BC147" s="762"/>
    </row>
    <row r="148" spans="1:55" ht="18.75" customHeight="1">
      <c r="A148" s="156" t="s">
        <v>32</v>
      </c>
      <c r="B148" s="148" t="s">
        <v>15</v>
      </c>
      <c r="C148" s="758" t="s">
        <v>10</v>
      </c>
      <c r="D148" s="15" t="s">
        <v>11</v>
      </c>
      <c r="E148" s="21">
        <v>33020</v>
      </c>
      <c r="F148" s="7">
        <v>33980</v>
      </c>
      <c r="G148" s="7">
        <v>34260</v>
      </c>
      <c r="H148" s="7">
        <v>34500</v>
      </c>
      <c r="I148" s="7">
        <v>34810</v>
      </c>
      <c r="J148" s="7">
        <v>34900</v>
      </c>
      <c r="K148" s="7">
        <v>34800</v>
      </c>
      <c r="L148" s="7">
        <v>34930</v>
      </c>
      <c r="M148" s="22">
        <v>35270</v>
      </c>
      <c r="N148" s="22">
        <v>36580</v>
      </c>
      <c r="O148" s="22">
        <v>39360</v>
      </c>
      <c r="P148" s="18">
        <v>310</v>
      </c>
      <c r="Q148" s="7">
        <v>320</v>
      </c>
      <c r="R148" s="7">
        <v>320</v>
      </c>
      <c r="S148" s="7">
        <v>320</v>
      </c>
      <c r="T148" s="7">
        <v>330</v>
      </c>
      <c r="U148" s="7">
        <v>330</v>
      </c>
      <c r="V148" s="7">
        <v>330</v>
      </c>
      <c r="W148" s="7">
        <v>330</v>
      </c>
      <c r="X148" s="25">
        <v>330</v>
      </c>
      <c r="Y148" s="25">
        <v>340</v>
      </c>
      <c r="Z148" s="262">
        <v>370</v>
      </c>
      <c r="AA148" s="20" t="s">
        <v>70</v>
      </c>
      <c r="AB148" s="8">
        <v>960</v>
      </c>
      <c r="AC148" s="8">
        <v>280</v>
      </c>
      <c r="AD148" s="8">
        <v>240</v>
      </c>
      <c r="AE148" s="8">
        <v>310</v>
      </c>
      <c r="AF148" s="8">
        <v>90</v>
      </c>
      <c r="AG148" s="8">
        <v>-100</v>
      </c>
      <c r="AH148" s="8">
        <v>130</v>
      </c>
      <c r="AI148" s="29">
        <v>340</v>
      </c>
      <c r="AJ148" s="29">
        <v>1310</v>
      </c>
      <c r="AK148" s="29">
        <v>2780</v>
      </c>
      <c r="AL148" s="31">
        <v>3560</v>
      </c>
      <c r="AM148" s="17" t="s">
        <v>70</v>
      </c>
      <c r="AN148" s="9">
        <v>2.9073288915808515E-2</v>
      </c>
      <c r="AO148" s="9">
        <v>8.2401412595645152E-3</v>
      </c>
      <c r="AP148" s="9">
        <v>7.0052539404552583E-3</v>
      </c>
      <c r="AQ148" s="9">
        <v>8.9855072463769226E-3</v>
      </c>
      <c r="AR148" s="9">
        <v>2.585463947141653E-3</v>
      </c>
      <c r="AS148" s="9">
        <v>-2.8653295128939771E-3</v>
      </c>
      <c r="AT148" s="9">
        <v>3.7356321839081552E-3</v>
      </c>
      <c r="AU148" s="33">
        <v>9.7337532207271149E-3</v>
      </c>
      <c r="AV148" s="33">
        <v>3.7142047065494843E-2</v>
      </c>
      <c r="AW148" s="270">
        <v>7.5997813012575133E-2</v>
      </c>
      <c r="AX148" s="35">
        <v>0.19200484554815267</v>
      </c>
      <c r="AY148" s="759">
        <v>0.19865973036996498</v>
      </c>
      <c r="AZ148" s="511"/>
      <c r="BA148" s="21">
        <v>6993</v>
      </c>
      <c r="BB148" s="87">
        <v>0.98022410660205939</v>
      </c>
      <c r="BC148" s="761">
        <v>0.98379468052589814</v>
      </c>
    </row>
    <row r="149" spans="1:55" ht="18.75" customHeight="1">
      <c r="A149" s="156" t="s">
        <v>32</v>
      </c>
      <c r="B149" s="148" t="s">
        <v>15</v>
      </c>
      <c r="C149" s="758"/>
      <c r="D149" s="15" t="s">
        <v>12</v>
      </c>
      <c r="E149" s="21">
        <v>39890</v>
      </c>
      <c r="F149" s="7">
        <v>41110</v>
      </c>
      <c r="G149" s="7">
        <v>41470</v>
      </c>
      <c r="H149" s="7">
        <v>41780</v>
      </c>
      <c r="I149" s="7">
        <v>42180</v>
      </c>
      <c r="J149" s="7">
        <v>42280</v>
      </c>
      <c r="K149" s="7">
        <v>42160</v>
      </c>
      <c r="L149" s="7">
        <v>42320</v>
      </c>
      <c r="M149" s="22">
        <v>42760</v>
      </c>
      <c r="N149" s="22">
        <v>44460</v>
      </c>
      <c r="O149" s="22">
        <v>48080</v>
      </c>
      <c r="P149" s="18">
        <v>380</v>
      </c>
      <c r="Q149" s="7">
        <v>390</v>
      </c>
      <c r="R149" s="7">
        <v>390</v>
      </c>
      <c r="S149" s="7">
        <v>400</v>
      </c>
      <c r="T149" s="7">
        <v>400</v>
      </c>
      <c r="U149" s="7">
        <v>400</v>
      </c>
      <c r="V149" s="7">
        <v>400</v>
      </c>
      <c r="W149" s="7">
        <v>400</v>
      </c>
      <c r="X149" s="25">
        <v>410</v>
      </c>
      <c r="Y149" s="25">
        <v>420</v>
      </c>
      <c r="Z149" s="262">
        <v>460</v>
      </c>
      <c r="AA149" s="20" t="s">
        <v>70</v>
      </c>
      <c r="AB149" s="8">
        <v>1220</v>
      </c>
      <c r="AC149" s="8">
        <v>360</v>
      </c>
      <c r="AD149" s="8">
        <v>310</v>
      </c>
      <c r="AE149" s="8">
        <v>400</v>
      </c>
      <c r="AF149" s="8">
        <v>100</v>
      </c>
      <c r="AG149" s="8">
        <v>-120</v>
      </c>
      <c r="AH149" s="8">
        <v>160</v>
      </c>
      <c r="AI149" s="29">
        <v>440</v>
      </c>
      <c r="AJ149" s="29">
        <v>1700</v>
      </c>
      <c r="AK149" s="29">
        <v>3620</v>
      </c>
      <c r="AL149" s="31">
        <v>4570</v>
      </c>
      <c r="AM149" s="17" t="s">
        <v>70</v>
      </c>
      <c r="AN149" s="9">
        <v>3.0584106292303792E-2</v>
      </c>
      <c r="AO149" s="9">
        <v>8.7569934322548892E-3</v>
      </c>
      <c r="AP149" s="9">
        <v>7.4752833373523675E-3</v>
      </c>
      <c r="AQ149" s="9">
        <v>9.5739588319769808E-3</v>
      </c>
      <c r="AR149" s="9">
        <v>2.3707918444759724E-3</v>
      </c>
      <c r="AS149" s="9">
        <v>-2.8382213812677692E-3</v>
      </c>
      <c r="AT149" s="9">
        <v>3.7950664136623402E-3</v>
      </c>
      <c r="AU149" s="33">
        <v>1.0396975425330801E-2</v>
      </c>
      <c r="AV149" s="33">
        <v>3.9756782039289007E-2</v>
      </c>
      <c r="AW149" s="270">
        <v>8.1421502474134044E-2</v>
      </c>
      <c r="AX149" s="35">
        <v>0.20531461519177729</v>
      </c>
      <c r="AY149" s="760"/>
      <c r="AZ149" s="511"/>
      <c r="BA149" s="21">
        <v>8694</v>
      </c>
      <c r="BB149" s="87">
        <v>0.98736525444973677</v>
      </c>
      <c r="BC149" s="762"/>
    </row>
    <row r="150" spans="1:55" ht="18.75" customHeight="1">
      <c r="A150" s="156" t="s">
        <v>32</v>
      </c>
      <c r="B150" s="148" t="s">
        <v>16</v>
      </c>
      <c r="C150" s="758" t="s">
        <v>10</v>
      </c>
      <c r="D150" s="15" t="s">
        <v>11</v>
      </c>
      <c r="E150" s="21">
        <v>29240</v>
      </c>
      <c r="F150" s="7">
        <v>30090</v>
      </c>
      <c r="G150" s="7">
        <v>30340</v>
      </c>
      <c r="H150" s="7">
        <v>30550</v>
      </c>
      <c r="I150" s="7">
        <v>30830</v>
      </c>
      <c r="J150" s="7">
        <v>30920</v>
      </c>
      <c r="K150" s="7">
        <v>30830</v>
      </c>
      <c r="L150" s="7">
        <v>30950</v>
      </c>
      <c r="M150" s="22">
        <v>31250</v>
      </c>
      <c r="N150" s="22">
        <v>32480</v>
      </c>
      <c r="O150" s="22">
        <v>35000</v>
      </c>
      <c r="P150" s="18">
        <v>270</v>
      </c>
      <c r="Q150" s="7">
        <v>280</v>
      </c>
      <c r="R150" s="7">
        <v>280</v>
      </c>
      <c r="S150" s="7">
        <v>280</v>
      </c>
      <c r="T150" s="7">
        <v>290</v>
      </c>
      <c r="U150" s="7">
        <v>290</v>
      </c>
      <c r="V150" s="7">
        <v>290</v>
      </c>
      <c r="W150" s="7">
        <v>290</v>
      </c>
      <c r="X150" s="25">
        <v>290</v>
      </c>
      <c r="Y150" s="25">
        <v>300</v>
      </c>
      <c r="Z150" s="262">
        <v>330</v>
      </c>
      <c r="AA150" s="20" t="s">
        <v>70</v>
      </c>
      <c r="AB150" s="8">
        <v>850</v>
      </c>
      <c r="AC150" s="8">
        <v>250</v>
      </c>
      <c r="AD150" s="8">
        <v>210</v>
      </c>
      <c r="AE150" s="8">
        <v>280</v>
      </c>
      <c r="AF150" s="8">
        <v>90</v>
      </c>
      <c r="AG150" s="8">
        <v>-90</v>
      </c>
      <c r="AH150" s="8">
        <v>120</v>
      </c>
      <c r="AI150" s="29">
        <v>300</v>
      </c>
      <c r="AJ150" s="29">
        <v>1230</v>
      </c>
      <c r="AK150" s="29">
        <v>2520</v>
      </c>
      <c r="AL150" s="31">
        <v>3240</v>
      </c>
      <c r="AM150" s="17" t="s">
        <v>70</v>
      </c>
      <c r="AN150" s="9">
        <v>2.9069767441860517E-2</v>
      </c>
      <c r="AO150" s="9">
        <v>8.3084081090063489E-3</v>
      </c>
      <c r="AP150" s="9">
        <v>6.9215557020434471E-3</v>
      </c>
      <c r="AQ150" s="9">
        <v>9.1653027823239697E-3</v>
      </c>
      <c r="AR150" s="9">
        <v>2.9192345118391749E-3</v>
      </c>
      <c r="AS150" s="9">
        <v>-2.910737386804696E-3</v>
      </c>
      <c r="AT150" s="9">
        <v>3.8923126824521592E-3</v>
      </c>
      <c r="AU150" s="33">
        <v>9.6930533117931539E-3</v>
      </c>
      <c r="AV150" s="33">
        <v>3.9360000000000062E-2</v>
      </c>
      <c r="AW150" s="270">
        <v>7.7586206896551824E-2</v>
      </c>
      <c r="AX150" s="35">
        <v>0.19699042407660738</v>
      </c>
      <c r="AY150" s="759">
        <v>0.20386768503747288</v>
      </c>
      <c r="AZ150" s="511"/>
      <c r="BA150" s="21">
        <v>6237.0000000000009</v>
      </c>
      <c r="BB150" s="87">
        <v>0.98368673050615596</v>
      </c>
      <c r="BC150" s="761">
        <v>0.98991869064770555</v>
      </c>
    </row>
    <row r="151" spans="1:55" ht="18.75" customHeight="1">
      <c r="A151" s="156" t="s">
        <v>32</v>
      </c>
      <c r="B151" s="148" t="s">
        <v>16</v>
      </c>
      <c r="C151" s="758"/>
      <c r="D151" s="15" t="s">
        <v>12</v>
      </c>
      <c r="E151" s="21">
        <v>36110</v>
      </c>
      <c r="F151" s="7">
        <v>37220</v>
      </c>
      <c r="G151" s="7">
        <v>37550</v>
      </c>
      <c r="H151" s="7">
        <v>37830</v>
      </c>
      <c r="I151" s="7">
        <v>38200</v>
      </c>
      <c r="J151" s="7">
        <v>38300</v>
      </c>
      <c r="K151" s="7">
        <v>38190</v>
      </c>
      <c r="L151" s="7">
        <v>38340</v>
      </c>
      <c r="M151" s="22">
        <v>38740</v>
      </c>
      <c r="N151" s="22">
        <v>40360</v>
      </c>
      <c r="O151" s="22">
        <v>43720</v>
      </c>
      <c r="P151" s="18">
        <v>340</v>
      </c>
      <c r="Q151" s="7">
        <v>350</v>
      </c>
      <c r="R151" s="7">
        <v>350</v>
      </c>
      <c r="S151" s="7">
        <v>360</v>
      </c>
      <c r="T151" s="7">
        <v>360</v>
      </c>
      <c r="U151" s="7">
        <v>360</v>
      </c>
      <c r="V151" s="7">
        <v>360</v>
      </c>
      <c r="W151" s="7">
        <v>360</v>
      </c>
      <c r="X151" s="25">
        <v>370</v>
      </c>
      <c r="Y151" s="25">
        <v>380</v>
      </c>
      <c r="Z151" s="262">
        <v>410</v>
      </c>
      <c r="AA151" s="20" t="s">
        <v>70</v>
      </c>
      <c r="AB151" s="8">
        <v>1110</v>
      </c>
      <c r="AC151" s="8">
        <v>330</v>
      </c>
      <c r="AD151" s="8">
        <v>280</v>
      </c>
      <c r="AE151" s="8">
        <v>370</v>
      </c>
      <c r="AF151" s="8">
        <v>100</v>
      </c>
      <c r="AG151" s="8">
        <v>-110</v>
      </c>
      <c r="AH151" s="8">
        <v>150</v>
      </c>
      <c r="AI151" s="29">
        <v>400</v>
      </c>
      <c r="AJ151" s="29">
        <v>1620</v>
      </c>
      <c r="AK151" s="29">
        <v>3360</v>
      </c>
      <c r="AL151" s="31">
        <v>4250</v>
      </c>
      <c r="AM151" s="17" t="s">
        <v>70</v>
      </c>
      <c r="AN151" s="9">
        <v>3.0739407366380478E-2</v>
      </c>
      <c r="AO151" s="9">
        <v>8.8662009672220154E-3</v>
      </c>
      <c r="AP151" s="9">
        <v>7.4567243675098815E-3</v>
      </c>
      <c r="AQ151" s="9">
        <v>9.7805974094633541E-3</v>
      </c>
      <c r="AR151" s="9">
        <v>2.6178010471205049E-3</v>
      </c>
      <c r="AS151" s="9">
        <v>-2.872062663185404E-3</v>
      </c>
      <c r="AT151" s="9">
        <v>3.9277297721915794E-3</v>
      </c>
      <c r="AU151" s="33">
        <v>1.0432968179447055E-2</v>
      </c>
      <c r="AV151" s="33">
        <v>4.1817243159524953E-2</v>
      </c>
      <c r="AW151" s="270">
        <v>8.3250743310208097E-2</v>
      </c>
      <c r="AX151" s="35">
        <v>0.21074494599833837</v>
      </c>
      <c r="AY151" s="760"/>
      <c r="AZ151" s="511"/>
      <c r="BA151" s="21">
        <v>7749.0000000000009</v>
      </c>
      <c r="BB151" s="87">
        <v>0.99615065078925502</v>
      </c>
      <c r="BC151" s="762"/>
    </row>
    <row r="152" spans="1:55" ht="18.75" customHeight="1">
      <c r="A152" s="156" t="s">
        <v>32</v>
      </c>
      <c r="B152" s="148" t="s">
        <v>17</v>
      </c>
      <c r="C152" s="758" t="s">
        <v>10</v>
      </c>
      <c r="D152" s="15" t="s">
        <v>11</v>
      </c>
      <c r="E152" s="21">
        <v>27020</v>
      </c>
      <c r="F152" s="7">
        <v>27800</v>
      </c>
      <c r="G152" s="7">
        <v>28030</v>
      </c>
      <c r="H152" s="7">
        <v>28230</v>
      </c>
      <c r="I152" s="7">
        <v>28490</v>
      </c>
      <c r="J152" s="7">
        <v>28570</v>
      </c>
      <c r="K152" s="7">
        <v>28490</v>
      </c>
      <c r="L152" s="7">
        <v>28600</v>
      </c>
      <c r="M152" s="22">
        <v>28890</v>
      </c>
      <c r="N152" s="22">
        <v>30060</v>
      </c>
      <c r="O152" s="22">
        <v>32430</v>
      </c>
      <c r="P152" s="18">
        <v>250</v>
      </c>
      <c r="Q152" s="7">
        <v>260</v>
      </c>
      <c r="R152" s="7">
        <v>260</v>
      </c>
      <c r="S152" s="7">
        <v>260</v>
      </c>
      <c r="T152" s="7">
        <v>260</v>
      </c>
      <c r="U152" s="7">
        <v>260</v>
      </c>
      <c r="V152" s="7">
        <v>260</v>
      </c>
      <c r="W152" s="7">
        <v>260</v>
      </c>
      <c r="X152" s="25">
        <v>270</v>
      </c>
      <c r="Y152" s="25">
        <v>280</v>
      </c>
      <c r="Z152" s="262">
        <v>300</v>
      </c>
      <c r="AA152" s="20" t="s">
        <v>70</v>
      </c>
      <c r="AB152" s="8">
        <v>780</v>
      </c>
      <c r="AC152" s="8">
        <v>230</v>
      </c>
      <c r="AD152" s="8">
        <v>200</v>
      </c>
      <c r="AE152" s="8">
        <v>260</v>
      </c>
      <c r="AF152" s="8">
        <v>80</v>
      </c>
      <c r="AG152" s="8">
        <v>-80</v>
      </c>
      <c r="AH152" s="8">
        <v>110</v>
      </c>
      <c r="AI152" s="29">
        <v>290</v>
      </c>
      <c r="AJ152" s="29">
        <v>1170</v>
      </c>
      <c r="AK152" s="29">
        <v>2370</v>
      </c>
      <c r="AL152" s="31">
        <v>3040</v>
      </c>
      <c r="AM152" s="17" t="s">
        <v>70</v>
      </c>
      <c r="AN152" s="9">
        <v>2.8867505551443351E-2</v>
      </c>
      <c r="AO152" s="9">
        <v>8.2733812949640217E-3</v>
      </c>
      <c r="AP152" s="9">
        <v>7.1352122725651945E-3</v>
      </c>
      <c r="AQ152" s="9">
        <v>9.2100602196245607E-3</v>
      </c>
      <c r="AR152" s="9">
        <v>2.8080028080028629E-3</v>
      </c>
      <c r="AS152" s="9">
        <v>-2.8001400070003513E-3</v>
      </c>
      <c r="AT152" s="9">
        <v>3.8610038610038533E-3</v>
      </c>
      <c r="AU152" s="33">
        <v>1.0139860139860124E-2</v>
      </c>
      <c r="AV152" s="33">
        <v>4.049844236760114E-2</v>
      </c>
      <c r="AW152" s="270">
        <v>7.8842315369261451E-2</v>
      </c>
      <c r="AX152" s="35">
        <v>0.20022205773501112</v>
      </c>
      <c r="AY152" s="759">
        <v>0.20722227112185787</v>
      </c>
      <c r="AZ152" s="511"/>
      <c r="BA152" s="21">
        <v>5670.0000000000009</v>
      </c>
      <c r="BB152" s="87">
        <v>0.99037749814951892</v>
      </c>
      <c r="BC152" s="761">
        <v>0.99355109785020945</v>
      </c>
    </row>
    <row r="153" spans="1:55" ht="18.75" customHeight="1">
      <c r="A153" s="156" t="s">
        <v>32</v>
      </c>
      <c r="B153" s="148" t="s">
        <v>17</v>
      </c>
      <c r="C153" s="758"/>
      <c r="D153" s="15" t="s">
        <v>12</v>
      </c>
      <c r="E153" s="21">
        <v>33890</v>
      </c>
      <c r="F153" s="7">
        <v>34930</v>
      </c>
      <c r="G153" s="7">
        <v>35240</v>
      </c>
      <c r="H153" s="7">
        <v>35510</v>
      </c>
      <c r="I153" s="7">
        <v>35860</v>
      </c>
      <c r="J153" s="7">
        <v>35950</v>
      </c>
      <c r="K153" s="7">
        <v>35850</v>
      </c>
      <c r="L153" s="7">
        <v>35990</v>
      </c>
      <c r="M153" s="22">
        <v>36380</v>
      </c>
      <c r="N153" s="22">
        <v>37940</v>
      </c>
      <c r="O153" s="22">
        <v>41150</v>
      </c>
      <c r="P153" s="18">
        <v>320</v>
      </c>
      <c r="Q153" s="7">
        <v>330</v>
      </c>
      <c r="R153" s="7">
        <v>330</v>
      </c>
      <c r="S153" s="7">
        <v>330</v>
      </c>
      <c r="T153" s="7">
        <v>340</v>
      </c>
      <c r="U153" s="7">
        <v>340</v>
      </c>
      <c r="V153" s="7">
        <v>340</v>
      </c>
      <c r="W153" s="7">
        <v>340</v>
      </c>
      <c r="X153" s="25">
        <v>340</v>
      </c>
      <c r="Y153" s="25">
        <v>360</v>
      </c>
      <c r="Z153" s="262">
        <v>390</v>
      </c>
      <c r="AA153" s="20" t="s">
        <v>70</v>
      </c>
      <c r="AB153" s="8">
        <v>1040</v>
      </c>
      <c r="AC153" s="8">
        <v>310</v>
      </c>
      <c r="AD153" s="8">
        <v>270</v>
      </c>
      <c r="AE153" s="8">
        <v>350</v>
      </c>
      <c r="AF153" s="8">
        <v>90</v>
      </c>
      <c r="AG153" s="8">
        <v>-100</v>
      </c>
      <c r="AH153" s="8">
        <v>140</v>
      </c>
      <c r="AI153" s="29">
        <v>390</v>
      </c>
      <c r="AJ153" s="29">
        <v>1560</v>
      </c>
      <c r="AK153" s="29">
        <v>3210</v>
      </c>
      <c r="AL153" s="31">
        <v>4050</v>
      </c>
      <c r="AM153" s="17" t="s">
        <v>70</v>
      </c>
      <c r="AN153" s="9">
        <v>3.0687518442018336E-2</v>
      </c>
      <c r="AO153" s="9">
        <v>8.8748926424278007E-3</v>
      </c>
      <c r="AP153" s="9">
        <v>7.6617480136209615E-3</v>
      </c>
      <c r="AQ153" s="9">
        <v>9.8563784849339253E-3</v>
      </c>
      <c r="AR153" s="9">
        <v>2.5097601784718204E-3</v>
      </c>
      <c r="AS153" s="9">
        <v>-2.7816411682892728E-3</v>
      </c>
      <c r="AT153" s="9">
        <v>3.905160390516027E-3</v>
      </c>
      <c r="AU153" s="33">
        <v>1.0836343428730189E-2</v>
      </c>
      <c r="AV153" s="33">
        <v>4.2880703683342514E-2</v>
      </c>
      <c r="AW153" s="270">
        <v>8.4607274644175057E-2</v>
      </c>
      <c r="AX153" s="35">
        <v>0.21422248450870462</v>
      </c>
      <c r="AY153" s="760"/>
      <c r="AZ153" s="511"/>
      <c r="BA153" s="21">
        <v>7371.0000000000009</v>
      </c>
      <c r="BB153" s="87">
        <v>0.99672469755089999</v>
      </c>
      <c r="BC153" s="762"/>
    </row>
    <row r="154" spans="1:55" ht="18.75" customHeight="1">
      <c r="A154" s="156" t="s">
        <v>32</v>
      </c>
      <c r="B154" s="148" t="s">
        <v>18</v>
      </c>
      <c r="C154" s="758" t="s">
        <v>10</v>
      </c>
      <c r="D154" s="15" t="s">
        <v>11</v>
      </c>
      <c r="E154" s="21">
        <v>25490</v>
      </c>
      <c r="F154" s="7">
        <v>26240</v>
      </c>
      <c r="G154" s="7">
        <v>26450</v>
      </c>
      <c r="H154" s="7">
        <v>26650</v>
      </c>
      <c r="I154" s="7">
        <v>26900</v>
      </c>
      <c r="J154" s="7">
        <v>26970</v>
      </c>
      <c r="K154" s="7">
        <v>26900</v>
      </c>
      <c r="L154" s="7">
        <v>27000</v>
      </c>
      <c r="M154" s="22">
        <v>27280</v>
      </c>
      <c r="N154" s="22">
        <v>28410</v>
      </c>
      <c r="O154" s="22">
        <v>30670</v>
      </c>
      <c r="P154" s="18">
        <v>230</v>
      </c>
      <c r="Q154" s="7">
        <v>240</v>
      </c>
      <c r="R154" s="7">
        <v>240</v>
      </c>
      <c r="S154" s="7">
        <v>240</v>
      </c>
      <c r="T154" s="7">
        <v>250</v>
      </c>
      <c r="U154" s="7">
        <v>250</v>
      </c>
      <c r="V154" s="7">
        <v>250</v>
      </c>
      <c r="W154" s="7">
        <v>250</v>
      </c>
      <c r="X154" s="25">
        <v>250</v>
      </c>
      <c r="Y154" s="25">
        <v>260</v>
      </c>
      <c r="Z154" s="262">
        <v>280</v>
      </c>
      <c r="AA154" s="20" t="s">
        <v>70</v>
      </c>
      <c r="AB154" s="8">
        <v>750</v>
      </c>
      <c r="AC154" s="8">
        <v>210</v>
      </c>
      <c r="AD154" s="8">
        <v>200</v>
      </c>
      <c r="AE154" s="8">
        <v>250</v>
      </c>
      <c r="AF154" s="8">
        <v>70</v>
      </c>
      <c r="AG154" s="8">
        <v>-70</v>
      </c>
      <c r="AH154" s="8">
        <v>100</v>
      </c>
      <c r="AI154" s="29">
        <v>280</v>
      </c>
      <c r="AJ154" s="29">
        <v>1130</v>
      </c>
      <c r="AK154" s="29">
        <v>2260</v>
      </c>
      <c r="AL154" s="31">
        <v>2920</v>
      </c>
      <c r="AM154" s="17" t="s">
        <v>70</v>
      </c>
      <c r="AN154" s="9">
        <v>2.9423303256178812E-2</v>
      </c>
      <c r="AO154" s="9">
        <v>8.0030487804878536E-3</v>
      </c>
      <c r="AP154" s="9">
        <v>7.5614366729679361E-3</v>
      </c>
      <c r="AQ154" s="9">
        <v>9.3808630393996673E-3</v>
      </c>
      <c r="AR154" s="9">
        <v>2.6022304832713505E-3</v>
      </c>
      <c r="AS154" s="9">
        <v>-2.5954764553207665E-3</v>
      </c>
      <c r="AT154" s="9">
        <v>3.7174721189590088E-3</v>
      </c>
      <c r="AU154" s="33">
        <v>1.0370370370370363E-2</v>
      </c>
      <c r="AV154" s="33">
        <v>4.14222873900294E-2</v>
      </c>
      <c r="AW154" s="270">
        <v>7.9549454417458643E-2</v>
      </c>
      <c r="AX154" s="35">
        <v>0.20321694782267552</v>
      </c>
      <c r="AY154" s="759">
        <v>0.21023022916473699</v>
      </c>
      <c r="AZ154" s="511"/>
      <c r="BA154" s="21">
        <v>5292</v>
      </c>
      <c r="BB154" s="87">
        <v>0.99560612004707727</v>
      </c>
      <c r="BC154" s="761">
        <v>0.99837475347224069</v>
      </c>
    </row>
    <row r="155" spans="1:55" ht="18.75" customHeight="1">
      <c r="A155" s="156" t="s">
        <v>32</v>
      </c>
      <c r="B155" s="148" t="s">
        <v>18</v>
      </c>
      <c r="C155" s="758"/>
      <c r="D155" s="15" t="s">
        <v>12</v>
      </c>
      <c r="E155" s="21">
        <v>32360</v>
      </c>
      <c r="F155" s="7">
        <v>33370</v>
      </c>
      <c r="G155" s="7">
        <v>33660</v>
      </c>
      <c r="H155" s="7">
        <v>33930</v>
      </c>
      <c r="I155" s="7">
        <v>34270</v>
      </c>
      <c r="J155" s="7">
        <v>34350</v>
      </c>
      <c r="K155" s="7">
        <v>34260</v>
      </c>
      <c r="L155" s="7">
        <v>34390</v>
      </c>
      <c r="M155" s="22">
        <v>34770</v>
      </c>
      <c r="N155" s="22">
        <v>36290</v>
      </c>
      <c r="O155" s="22">
        <v>39390</v>
      </c>
      <c r="P155" s="18">
        <v>300</v>
      </c>
      <c r="Q155" s="7">
        <v>310</v>
      </c>
      <c r="R155" s="7">
        <v>320</v>
      </c>
      <c r="S155" s="7">
        <v>320</v>
      </c>
      <c r="T155" s="7">
        <v>320</v>
      </c>
      <c r="U155" s="7">
        <v>320</v>
      </c>
      <c r="V155" s="7">
        <v>320</v>
      </c>
      <c r="W155" s="7">
        <v>320</v>
      </c>
      <c r="X155" s="25">
        <v>330</v>
      </c>
      <c r="Y155" s="25">
        <v>340</v>
      </c>
      <c r="Z155" s="262">
        <v>370</v>
      </c>
      <c r="AA155" s="20" t="s">
        <v>70</v>
      </c>
      <c r="AB155" s="8">
        <v>1010</v>
      </c>
      <c r="AC155" s="8">
        <v>290</v>
      </c>
      <c r="AD155" s="8">
        <v>270</v>
      </c>
      <c r="AE155" s="8">
        <v>340</v>
      </c>
      <c r="AF155" s="8">
        <v>80</v>
      </c>
      <c r="AG155" s="8">
        <v>-90</v>
      </c>
      <c r="AH155" s="8">
        <v>130</v>
      </c>
      <c r="AI155" s="29">
        <v>380</v>
      </c>
      <c r="AJ155" s="29">
        <v>1520</v>
      </c>
      <c r="AK155" s="29">
        <v>3100</v>
      </c>
      <c r="AL155" s="31">
        <v>3930</v>
      </c>
      <c r="AM155" s="17" t="s">
        <v>70</v>
      </c>
      <c r="AN155" s="9">
        <v>3.1211372064276821E-2</v>
      </c>
      <c r="AO155" s="9">
        <v>8.6904405154331066E-3</v>
      </c>
      <c r="AP155" s="9">
        <v>8.0213903743315829E-3</v>
      </c>
      <c r="AQ155" s="9">
        <v>1.0020630710285916E-2</v>
      </c>
      <c r="AR155" s="9">
        <v>2.3344032681644755E-3</v>
      </c>
      <c r="AS155" s="9">
        <v>-2.6200873362445254E-3</v>
      </c>
      <c r="AT155" s="9">
        <v>3.7945125510798761E-3</v>
      </c>
      <c r="AU155" s="33">
        <v>1.1049723756906049E-2</v>
      </c>
      <c r="AV155" s="33">
        <v>4.3715846994535568E-2</v>
      </c>
      <c r="AW155" s="270">
        <v>8.542298153761374E-2</v>
      </c>
      <c r="AX155" s="35">
        <v>0.21724351050679847</v>
      </c>
      <c r="AY155" s="760"/>
      <c r="AZ155" s="511"/>
      <c r="BA155" s="21">
        <v>6993</v>
      </c>
      <c r="BB155" s="87">
        <v>1.0011433868974042</v>
      </c>
      <c r="BC155" s="762"/>
    </row>
    <row r="156" spans="1:55" ht="18.75" customHeight="1">
      <c r="A156" s="156" t="s">
        <v>32</v>
      </c>
      <c r="B156" s="148" t="s">
        <v>19</v>
      </c>
      <c r="C156" s="758" t="s">
        <v>10</v>
      </c>
      <c r="D156" s="15" t="s">
        <v>11</v>
      </c>
      <c r="E156" s="21">
        <v>25150</v>
      </c>
      <c r="F156" s="7">
        <v>25860</v>
      </c>
      <c r="G156" s="7">
        <v>26000</v>
      </c>
      <c r="H156" s="7">
        <v>26190</v>
      </c>
      <c r="I156" s="7">
        <v>26430</v>
      </c>
      <c r="J156" s="7">
        <v>26510</v>
      </c>
      <c r="K156" s="7">
        <v>26440</v>
      </c>
      <c r="L156" s="7">
        <v>26530</v>
      </c>
      <c r="M156" s="22">
        <v>26800</v>
      </c>
      <c r="N156" s="22">
        <v>27910</v>
      </c>
      <c r="O156" s="22">
        <v>30100</v>
      </c>
      <c r="P156" s="18">
        <v>230</v>
      </c>
      <c r="Q156" s="7">
        <v>240</v>
      </c>
      <c r="R156" s="7">
        <v>240</v>
      </c>
      <c r="S156" s="7">
        <v>240</v>
      </c>
      <c r="T156" s="7">
        <v>240</v>
      </c>
      <c r="U156" s="7">
        <v>240</v>
      </c>
      <c r="V156" s="7">
        <v>240</v>
      </c>
      <c r="W156" s="7">
        <v>240</v>
      </c>
      <c r="X156" s="25">
        <v>250</v>
      </c>
      <c r="Y156" s="25">
        <v>260</v>
      </c>
      <c r="Z156" s="262">
        <v>280</v>
      </c>
      <c r="AA156" s="20" t="s">
        <v>70</v>
      </c>
      <c r="AB156" s="8">
        <v>710</v>
      </c>
      <c r="AC156" s="8">
        <v>140</v>
      </c>
      <c r="AD156" s="8">
        <v>190</v>
      </c>
      <c r="AE156" s="8">
        <v>240</v>
      </c>
      <c r="AF156" s="8">
        <v>80</v>
      </c>
      <c r="AG156" s="8">
        <v>-70</v>
      </c>
      <c r="AH156" s="8">
        <v>90</v>
      </c>
      <c r="AI156" s="29">
        <v>270</v>
      </c>
      <c r="AJ156" s="29">
        <v>1110</v>
      </c>
      <c r="AK156" s="29">
        <v>2190</v>
      </c>
      <c r="AL156" s="31">
        <v>2760</v>
      </c>
      <c r="AM156" s="17" t="s">
        <v>70</v>
      </c>
      <c r="AN156" s="9">
        <v>2.8230616302186817E-2</v>
      </c>
      <c r="AO156" s="9">
        <v>5.4137664346480818E-3</v>
      </c>
      <c r="AP156" s="9">
        <v>7.3076923076922373E-3</v>
      </c>
      <c r="AQ156" s="9">
        <v>9.1638029782359354E-3</v>
      </c>
      <c r="AR156" s="9">
        <v>3.0268634127885718E-3</v>
      </c>
      <c r="AS156" s="9">
        <v>-2.6405130139569577E-3</v>
      </c>
      <c r="AT156" s="9">
        <v>3.4039334341906535E-3</v>
      </c>
      <c r="AU156" s="33">
        <v>1.0177157934413872E-2</v>
      </c>
      <c r="AV156" s="33">
        <v>4.1417910447761219E-2</v>
      </c>
      <c r="AW156" s="270">
        <v>7.8466499462558126E-2</v>
      </c>
      <c r="AX156" s="35">
        <v>0.19681908548707749</v>
      </c>
      <c r="AY156" s="759">
        <v>0.20459317797152121</v>
      </c>
      <c r="AZ156" s="511"/>
      <c r="BA156" s="21">
        <v>5292</v>
      </c>
      <c r="BB156" s="87">
        <v>0.98640159045725651</v>
      </c>
      <c r="BC156" s="761">
        <v>0.99313833426672948</v>
      </c>
    </row>
    <row r="157" spans="1:55" ht="18.75" customHeight="1">
      <c r="A157" s="156" t="s">
        <v>32</v>
      </c>
      <c r="B157" s="148" t="s">
        <v>19</v>
      </c>
      <c r="C157" s="758"/>
      <c r="D157" s="15" t="s">
        <v>12</v>
      </c>
      <c r="E157" s="21">
        <v>32020</v>
      </c>
      <c r="F157" s="7">
        <v>32990</v>
      </c>
      <c r="G157" s="7">
        <v>33210</v>
      </c>
      <c r="H157" s="7">
        <v>33470</v>
      </c>
      <c r="I157" s="7">
        <v>33800</v>
      </c>
      <c r="J157" s="7">
        <v>33890</v>
      </c>
      <c r="K157" s="7">
        <v>33800</v>
      </c>
      <c r="L157" s="7">
        <v>33920</v>
      </c>
      <c r="M157" s="22">
        <v>34290</v>
      </c>
      <c r="N157" s="22">
        <v>35790</v>
      </c>
      <c r="O157" s="22">
        <v>38820</v>
      </c>
      <c r="P157" s="18">
        <v>300</v>
      </c>
      <c r="Q157" s="7">
        <v>310</v>
      </c>
      <c r="R157" s="7">
        <v>310</v>
      </c>
      <c r="S157" s="7">
        <v>310</v>
      </c>
      <c r="T157" s="7">
        <v>320</v>
      </c>
      <c r="U157" s="7">
        <v>320</v>
      </c>
      <c r="V157" s="7">
        <v>320</v>
      </c>
      <c r="W157" s="7">
        <v>320</v>
      </c>
      <c r="X157" s="25">
        <v>320</v>
      </c>
      <c r="Y157" s="25">
        <v>330</v>
      </c>
      <c r="Z157" s="262">
        <v>360</v>
      </c>
      <c r="AA157" s="20" t="s">
        <v>70</v>
      </c>
      <c r="AB157" s="8">
        <v>970</v>
      </c>
      <c r="AC157" s="8">
        <v>220</v>
      </c>
      <c r="AD157" s="8">
        <v>260</v>
      </c>
      <c r="AE157" s="8">
        <v>330</v>
      </c>
      <c r="AF157" s="8">
        <v>90</v>
      </c>
      <c r="AG157" s="8">
        <v>-90</v>
      </c>
      <c r="AH157" s="8">
        <v>120</v>
      </c>
      <c r="AI157" s="29">
        <v>370</v>
      </c>
      <c r="AJ157" s="29">
        <v>1500</v>
      </c>
      <c r="AK157" s="29">
        <v>3030</v>
      </c>
      <c r="AL157" s="31">
        <v>3770</v>
      </c>
      <c r="AM157" s="17" t="s">
        <v>70</v>
      </c>
      <c r="AN157" s="9">
        <v>3.029356652092452E-2</v>
      </c>
      <c r="AO157" s="9">
        <v>6.6686874810548691E-3</v>
      </c>
      <c r="AP157" s="9">
        <v>7.8289671785607418E-3</v>
      </c>
      <c r="AQ157" s="9">
        <v>9.8595757394681627E-3</v>
      </c>
      <c r="AR157" s="9">
        <v>2.662721893491149E-3</v>
      </c>
      <c r="AS157" s="9">
        <v>-2.6556506344054265E-3</v>
      </c>
      <c r="AT157" s="9">
        <v>3.5502958579882726E-3</v>
      </c>
      <c r="AU157" s="33">
        <v>1.0908018867924474E-2</v>
      </c>
      <c r="AV157" s="33">
        <v>4.3744531933508357E-2</v>
      </c>
      <c r="AW157" s="270">
        <v>8.4660519698239733E-2</v>
      </c>
      <c r="AX157" s="35">
        <v>0.21236727045596493</v>
      </c>
      <c r="AY157" s="760"/>
      <c r="AZ157" s="511"/>
      <c r="BA157" s="21">
        <v>6804.0000000000009</v>
      </c>
      <c r="BB157" s="87">
        <v>0.99987507807620235</v>
      </c>
      <c r="BC157" s="762"/>
    </row>
    <row r="158" spans="1:55" ht="18.75" customHeight="1">
      <c r="A158" s="156" t="s">
        <v>32</v>
      </c>
      <c r="B158" s="148" t="s">
        <v>20</v>
      </c>
      <c r="C158" s="758" t="s">
        <v>10</v>
      </c>
      <c r="D158" s="15" t="s">
        <v>11</v>
      </c>
      <c r="E158" s="21">
        <v>24270</v>
      </c>
      <c r="F158" s="7">
        <v>24960</v>
      </c>
      <c r="G158" s="7">
        <v>25100</v>
      </c>
      <c r="H158" s="7">
        <v>25280</v>
      </c>
      <c r="I158" s="7">
        <v>25520</v>
      </c>
      <c r="J158" s="7">
        <v>25590</v>
      </c>
      <c r="K158" s="7">
        <v>25520</v>
      </c>
      <c r="L158" s="7">
        <v>25620</v>
      </c>
      <c r="M158" s="22">
        <v>25880</v>
      </c>
      <c r="N158" s="22">
        <v>26970</v>
      </c>
      <c r="O158" s="22">
        <v>29100</v>
      </c>
      <c r="P158" s="18">
        <v>220</v>
      </c>
      <c r="Q158" s="7">
        <v>230</v>
      </c>
      <c r="R158" s="7">
        <v>230</v>
      </c>
      <c r="S158" s="7">
        <v>230</v>
      </c>
      <c r="T158" s="7">
        <v>230</v>
      </c>
      <c r="U158" s="7">
        <v>230</v>
      </c>
      <c r="V158" s="7">
        <v>230</v>
      </c>
      <c r="W158" s="7">
        <v>230</v>
      </c>
      <c r="X158" s="25">
        <v>240</v>
      </c>
      <c r="Y158" s="25">
        <v>250</v>
      </c>
      <c r="Z158" s="262">
        <v>270</v>
      </c>
      <c r="AA158" s="20" t="s">
        <v>70</v>
      </c>
      <c r="AB158" s="8">
        <v>690</v>
      </c>
      <c r="AC158" s="8">
        <v>140</v>
      </c>
      <c r="AD158" s="8">
        <v>180</v>
      </c>
      <c r="AE158" s="8">
        <v>240</v>
      </c>
      <c r="AF158" s="8">
        <v>70</v>
      </c>
      <c r="AG158" s="8">
        <v>-70</v>
      </c>
      <c r="AH158" s="8">
        <v>100</v>
      </c>
      <c r="AI158" s="29">
        <v>260</v>
      </c>
      <c r="AJ158" s="29">
        <v>1090</v>
      </c>
      <c r="AK158" s="29">
        <v>2130</v>
      </c>
      <c r="AL158" s="31">
        <v>2700</v>
      </c>
      <c r="AM158" s="17" t="s">
        <v>70</v>
      </c>
      <c r="AN158" s="9">
        <v>2.8430160692212603E-2</v>
      </c>
      <c r="AO158" s="9">
        <v>5.6089743589744501E-3</v>
      </c>
      <c r="AP158" s="9">
        <v>7.171314741035939E-3</v>
      </c>
      <c r="AQ158" s="9">
        <v>9.493670886076E-3</v>
      </c>
      <c r="AR158" s="9">
        <v>2.742946708463867E-3</v>
      </c>
      <c r="AS158" s="9">
        <v>-2.7354435326298887E-3</v>
      </c>
      <c r="AT158" s="9">
        <v>3.9184952978057463E-3</v>
      </c>
      <c r="AU158" s="33">
        <v>1.0148321623731471E-2</v>
      </c>
      <c r="AV158" s="33">
        <v>4.2117465224111195E-2</v>
      </c>
      <c r="AW158" s="270">
        <v>7.8976640711902135E-2</v>
      </c>
      <c r="AX158" s="35">
        <v>0.19901112484548822</v>
      </c>
      <c r="AY158" s="759">
        <v>0.20676310898664907</v>
      </c>
      <c r="AZ158" s="511"/>
      <c r="BA158" s="21">
        <v>5103</v>
      </c>
      <c r="BB158" s="87">
        <v>0.98875154511742891</v>
      </c>
      <c r="BC158" s="761">
        <v>0.99541944629024948</v>
      </c>
    </row>
    <row r="159" spans="1:55" ht="18.75" customHeight="1">
      <c r="A159" s="156" t="s">
        <v>32</v>
      </c>
      <c r="B159" s="148" t="s">
        <v>20</v>
      </c>
      <c r="C159" s="758"/>
      <c r="D159" s="15" t="s">
        <v>12</v>
      </c>
      <c r="E159" s="21">
        <v>31140</v>
      </c>
      <c r="F159" s="7">
        <v>32090</v>
      </c>
      <c r="G159" s="7">
        <v>32310</v>
      </c>
      <c r="H159" s="7">
        <v>32560</v>
      </c>
      <c r="I159" s="7">
        <v>32890</v>
      </c>
      <c r="J159" s="7">
        <v>32970</v>
      </c>
      <c r="K159" s="7">
        <v>32880</v>
      </c>
      <c r="L159" s="7">
        <v>33010</v>
      </c>
      <c r="M159" s="22">
        <v>33370</v>
      </c>
      <c r="N159" s="22">
        <v>34850</v>
      </c>
      <c r="O159" s="22">
        <v>37820</v>
      </c>
      <c r="P159" s="18">
        <v>290</v>
      </c>
      <c r="Q159" s="7">
        <v>300</v>
      </c>
      <c r="R159" s="7">
        <v>300</v>
      </c>
      <c r="S159" s="7">
        <v>300</v>
      </c>
      <c r="T159" s="7">
        <v>310</v>
      </c>
      <c r="U159" s="7">
        <v>310</v>
      </c>
      <c r="V159" s="7">
        <v>310</v>
      </c>
      <c r="W159" s="7">
        <v>310</v>
      </c>
      <c r="X159" s="25">
        <v>310</v>
      </c>
      <c r="Y159" s="25">
        <v>320</v>
      </c>
      <c r="Z159" s="262">
        <v>350</v>
      </c>
      <c r="AA159" s="20" t="s">
        <v>70</v>
      </c>
      <c r="AB159" s="8">
        <v>950</v>
      </c>
      <c r="AC159" s="8">
        <v>220</v>
      </c>
      <c r="AD159" s="8">
        <v>250</v>
      </c>
      <c r="AE159" s="8">
        <v>330</v>
      </c>
      <c r="AF159" s="8">
        <v>80</v>
      </c>
      <c r="AG159" s="8">
        <v>-90</v>
      </c>
      <c r="AH159" s="8">
        <v>130</v>
      </c>
      <c r="AI159" s="29">
        <v>360</v>
      </c>
      <c r="AJ159" s="29">
        <v>1480</v>
      </c>
      <c r="AK159" s="29">
        <v>2970</v>
      </c>
      <c r="AL159" s="31">
        <v>3710</v>
      </c>
      <c r="AM159" s="17" t="s">
        <v>70</v>
      </c>
      <c r="AN159" s="9">
        <v>3.0507385998715497E-2</v>
      </c>
      <c r="AO159" s="9">
        <v>6.8557182923028037E-3</v>
      </c>
      <c r="AP159" s="9">
        <v>7.7375425564840672E-3</v>
      </c>
      <c r="AQ159" s="9">
        <v>1.0135135135135087E-2</v>
      </c>
      <c r="AR159" s="9">
        <v>2.4323502584371326E-3</v>
      </c>
      <c r="AS159" s="9">
        <v>-2.7297543221109777E-3</v>
      </c>
      <c r="AT159" s="9">
        <v>3.9537712895376664E-3</v>
      </c>
      <c r="AU159" s="33">
        <v>1.0905786125416483E-2</v>
      </c>
      <c r="AV159" s="33">
        <v>4.4351213664968636E-2</v>
      </c>
      <c r="AW159" s="270">
        <v>8.5222381635581046E-2</v>
      </c>
      <c r="AX159" s="35">
        <v>0.21451509312780992</v>
      </c>
      <c r="AY159" s="760"/>
      <c r="AZ159" s="511"/>
      <c r="BA159" s="21">
        <v>6615</v>
      </c>
      <c r="BB159" s="87">
        <v>1.00208734746307</v>
      </c>
      <c r="BC159" s="762"/>
    </row>
    <row r="160" spans="1:55" ht="18.75" customHeight="1">
      <c r="A160" s="156" t="s">
        <v>32</v>
      </c>
      <c r="B160" s="148" t="s">
        <v>21</v>
      </c>
      <c r="C160" s="758" t="s">
        <v>10</v>
      </c>
      <c r="D160" s="15" t="s">
        <v>11</v>
      </c>
      <c r="E160" s="21">
        <v>24210</v>
      </c>
      <c r="F160" s="7">
        <v>24880</v>
      </c>
      <c r="G160" s="7">
        <v>25020</v>
      </c>
      <c r="H160" s="7">
        <v>25200</v>
      </c>
      <c r="I160" s="7">
        <v>24780</v>
      </c>
      <c r="J160" s="7">
        <v>24860</v>
      </c>
      <c r="K160" s="7">
        <v>24790</v>
      </c>
      <c r="L160" s="7">
        <v>24880</v>
      </c>
      <c r="M160" s="22">
        <v>25140</v>
      </c>
      <c r="N160" s="22">
        <v>26210</v>
      </c>
      <c r="O160" s="22">
        <v>28300</v>
      </c>
      <c r="P160" s="18">
        <v>220</v>
      </c>
      <c r="Q160" s="7">
        <v>230</v>
      </c>
      <c r="R160" s="7">
        <v>230</v>
      </c>
      <c r="S160" s="7">
        <v>230</v>
      </c>
      <c r="T160" s="7">
        <v>230</v>
      </c>
      <c r="U160" s="7">
        <v>230</v>
      </c>
      <c r="V160" s="7">
        <v>230</v>
      </c>
      <c r="W160" s="7">
        <v>230</v>
      </c>
      <c r="X160" s="25">
        <v>230</v>
      </c>
      <c r="Y160" s="25">
        <v>240</v>
      </c>
      <c r="Z160" s="262">
        <v>260</v>
      </c>
      <c r="AA160" s="20" t="s">
        <v>70</v>
      </c>
      <c r="AB160" s="8">
        <v>670</v>
      </c>
      <c r="AC160" s="8">
        <v>140</v>
      </c>
      <c r="AD160" s="8">
        <v>180</v>
      </c>
      <c r="AE160" s="8">
        <v>-420</v>
      </c>
      <c r="AF160" s="8">
        <v>80</v>
      </c>
      <c r="AG160" s="8">
        <v>-70</v>
      </c>
      <c r="AH160" s="8">
        <v>90</v>
      </c>
      <c r="AI160" s="29">
        <v>260</v>
      </c>
      <c r="AJ160" s="29">
        <v>1070</v>
      </c>
      <c r="AK160" s="29">
        <v>2090</v>
      </c>
      <c r="AL160" s="31">
        <v>2000</v>
      </c>
      <c r="AM160" s="17" t="s">
        <v>70</v>
      </c>
      <c r="AN160" s="9">
        <v>2.7674514663362348E-2</v>
      </c>
      <c r="AO160" s="9">
        <v>5.6270096463022501E-3</v>
      </c>
      <c r="AP160" s="9">
        <v>7.194244604316502E-3</v>
      </c>
      <c r="AQ160" s="9">
        <v>-1.6666666666666718E-2</v>
      </c>
      <c r="AR160" s="9">
        <v>3.2284100080710587E-3</v>
      </c>
      <c r="AS160" s="9">
        <v>-2.8157683024939706E-3</v>
      </c>
      <c r="AT160" s="9">
        <v>3.6304961678095271E-3</v>
      </c>
      <c r="AU160" s="33">
        <v>1.0450160771704242E-2</v>
      </c>
      <c r="AV160" s="33">
        <v>4.2561654733492382E-2</v>
      </c>
      <c r="AW160" s="270">
        <v>7.9740557039297943E-2</v>
      </c>
      <c r="AX160" s="35">
        <v>0.16893845518380823</v>
      </c>
      <c r="AY160" s="759">
        <v>0.18002907315174965</v>
      </c>
      <c r="AZ160" s="511"/>
      <c r="BA160" s="21">
        <v>4914.0000000000009</v>
      </c>
      <c r="BB160" s="87">
        <v>0.965964477488641</v>
      </c>
      <c r="BC160" s="761">
        <v>0.97212316538524712</v>
      </c>
    </row>
    <row r="161" spans="1:55" ht="18.75" customHeight="1">
      <c r="A161" s="156" t="s">
        <v>32</v>
      </c>
      <c r="B161" s="148" t="s">
        <v>21</v>
      </c>
      <c r="C161" s="758"/>
      <c r="D161" s="15" t="s">
        <v>12</v>
      </c>
      <c r="E161" s="21">
        <v>31080</v>
      </c>
      <c r="F161" s="7">
        <v>32010</v>
      </c>
      <c r="G161" s="7">
        <v>32230</v>
      </c>
      <c r="H161" s="7">
        <v>32480</v>
      </c>
      <c r="I161" s="7">
        <v>32150</v>
      </c>
      <c r="J161" s="7">
        <v>32240</v>
      </c>
      <c r="K161" s="7">
        <v>32150</v>
      </c>
      <c r="L161" s="7">
        <v>32270</v>
      </c>
      <c r="M161" s="22">
        <v>32630</v>
      </c>
      <c r="N161" s="22">
        <v>34090</v>
      </c>
      <c r="O161" s="22">
        <v>37020</v>
      </c>
      <c r="P161" s="18">
        <v>290</v>
      </c>
      <c r="Q161" s="7">
        <v>300</v>
      </c>
      <c r="R161" s="7">
        <v>300</v>
      </c>
      <c r="S161" s="7">
        <v>300</v>
      </c>
      <c r="T161" s="7">
        <v>300</v>
      </c>
      <c r="U161" s="7">
        <v>300</v>
      </c>
      <c r="V161" s="7">
        <v>300</v>
      </c>
      <c r="W161" s="7">
        <v>300</v>
      </c>
      <c r="X161" s="25">
        <v>300</v>
      </c>
      <c r="Y161" s="25">
        <v>320</v>
      </c>
      <c r="Z161" s="262">
        <v>350</v>
      </c>
      <c r="AA161" s="20" t="s">
        <v>70</v>
      </c>
      <c r="AB161" s="8">
        <v>930</v>
      </c>
      <c r="AC161" s="8">
        <v>220</v>
      </c>
      <c r="AD161" s="8">
        <v>250</v>
      </c>
      <c r="AE161" s="8">
        <v>-330</v>
      </c>
      <c r="AF161" s="8">
        <v>90</v>
      </c>
      <c r="AG161" s="8">
        <v>-90</v>
      </c>
      <c r="AH161" s="8">
        <v>120</v>
      </c>
      <c r="AI161" s="29">
        <v>360</v>
      </c>
      <c r="AJ161" s="29">
        <v>1460</v>
      </c>
      <c r="AK161" s="29">
        <v>2930</v>
      </c>
      <c r="AL161" s="31">
        <v>3010</v>
      </c>
      <c r="AM161" s="17" t="s">
        <v>70</v>
      </c>
      <c r="AN161" s="9">
        <v>2.9922779922779918E-2</v>
      </c>
      <c r="AO161" s="9">
        <v>6.8728522336769515E-3</v>
      </c>
      <c r="AP161" s="9">
        <v>7.7567483710827556E-3</v>
      </c>
      <c r="AQ161" s="9">
        <v>-1.0160098522167482E-2</v>
      </c>
      <c r="AR161" s="9">
        <v>2.7993779160186971E-3</v>
      </c>
      <c r="AS161" s="9">
        <v>-2.7915632754342834E-3</v>
      </c>
      <c r="AT161" s="9">
        <v>3.7325038880249295E-3</v>
      </c>
      <c r="AU161" s="33">
        <v>1.1155872327238914E-2</v>
      </c>
      <c r="AV161" s="33">
        <v>4.474410052099298E-2</v>
      </c>
      <c r="AW161" s="270">
        <v>8.5948958638897066E-2</v>
      </c>
      <c r="AX161" s="35">
        <v>0.19111969111969107</v>
      </c>
      <c r="AY161" s="760"/>
      <c r="AZ161" s="511"/>
      <c r="BA161" s="21">
        <v>6615</v>
      </c>
      <c r="BB161" s="87">
        <v>0.97828185328185324</v>
      </c>
      <c r="BC161" s="762"/>
    </row>
    <row r="162" spans="1:55" ht="18.75" customHeight="1">
      <c r="A162" s="156" t="s">
        <v>32</v>
      </c>
      <c r="B162" s="148" t="s">
        <v>22</v>
      </c>
      <c r="C162" s="758" t="s">
        <v>10</v>
      </c>
      <c r="D162" s="15" t="s">
        <v>11</v>
      </c>
      <c r="E162" s="21">
        <v>23600</v>
      </c>
      <c r="F162" s="7">
        <v>24250</v>
      </c>
      <c r="G162" s="7">
        <v>24400</v>
      </c>
      <c r="H162" s="7">
        <v>24570</v>
      </c>
      <c r="I162" s="7">
        <v>24220</v>
      </c>
      <c r="J162" s="7">
        <v>24290</v>
      </c>
      <c r="K162" s="7">
        <v>24230</v>
      </c>
      <c r="L162" s="7">
        <v>24320</v>
      </c>
      <c r="M162" s="22">
        <v>24570</v>
      </c>
      <c r="N162" s="22">
        <v>25630</v>
      </c>
      <c r="O162" s="22">
        <v>27690</v>
      </c>
      <c r="P162" s="18">
        <v>210</v>
      </c>
      <c r="Q162" s="7">
        <v>220</v>
      </c>
      <c r="R162" s="7">
        <v>220</v>
      </c>
      <c r="S162" s="7">
        <v>220</v>
      </c>
      <c r="T162" s="7">
        <v>220</v>
      </c>
      <c r="U162" s="7">
        <v>220</v>
      </c>
      <c r="V162" s="7">
        <v>220</v>
      </c>
      <c r="W162" s="7">
        <v>220</v>
      </c>
      <c r="X162" s="25">
        <v>220</v>
      </c>
      <c r="Y162" s="25">
        <v>230</v>
      </c>
      <c r="Z162" s="262">
        <v>250</v>
      </c>
      <c r="AA162" s="20" t="s">
        <v>70</v>
      </c>
      <c r="AB162" s="8">
        <v>650</v>
      </c>
      <c r="AC162" s="8">
        <v>150</v>
      </c>
      <c r="AD162" s="8">
        <v>170</v>
      </c>
      <c r="AE162" s="8">
        <v>-350</v>
      </c>
      <c r="AF162" s="8">
        <v>70</v>
      </c>
      <c r="AG162" s="8">
        <v>-60</v>
      </c>
      <c r="AH162" s="8">
        <v>90</v>
      </c>
      <c r="AI162" s="29">
        <v>250</v>
      </c>
      <c r="AJ162" s="29">
        <v>1060</v>
      </c>
      <c r="AK162" s="29">
        <v>2060</v>
      </c>
      <c r="AL162" s="31">
        <v>2030</v>
      </c>
      <c r="AM162" s="17" t="s">
        <v>70</v>
      </c>
      <c r="AN162" s="9">
        <v>2.754237288135597E-2</v>
      </c>
      <c r="AO162" s="9">
        <v>6.1855670103092564E-3</v>
      </c>
      <c r="AP162" s="9">
        <v>6.9672131147540117E-3</v>
      </c>
      <c r="AQ162" s="9">
        <v>-1.4245014245014231E-2</v>
      </c>
      <c r="AR162" s="9">
        <v>2.8901734104045396E-3</v>
      </c>
      <c r="AS162" s="9">
        <v>-2.4701523260600711E-3</v>
      </c>
      <c r="AT162" s="9">
        <v>3.7144036318612628E-3</v>
      </c>
      <c r="AU162" s="33">
        <v>1.0279605263157965E-2</v>
      </c>
      <c r="AV162" s="33">
        <v>4.3142043142043063E-2</v>
      </c>
      <c r="AW162" s="270">
        <v>8.0374561061256289E-2</v>
      </c>
      <c r="AX162" s="35">
        <v>0.17330508474576267</v>
      </c>
      <c r="AY162" s="759">
        <v>0.18412546656060702</v>
      </c>
      <c r="AZ162" s="511"/>
      <c r="BA162" s="21">
        <v>4725.0000000000009</v>
      </c>
      <c r="BB162" s="87">
        <v>0.97309322033898304</v>
      </c>
      <c r="BC162" s="761">
        <v>0.97857155273595031</v>
      </c>
    </row>
    <row r="163" spans="1:55" ht="18.75" customHeight="1">
      <c r="A163" s="156" t="s">
        <v>32</v>
      </c>
      <c r="B163" s="148" t="s">
        <v>22</v>
      </c>
      <c r="C163" s="758"/>
      <c r="D163" s="15" t="s">
        <v>12</v>
      </c>
      <c r="E163" s="21">
        <v>30470</v>
      </c>
      <c r="F163" s="7">
        <v>31380</v>
      </c>
      <c r="G163" s="7">
        <v>31610</v>
      </c>
      <c r="H163" s="7">
        <v>31850</v>
      </c>
      <c r="I163" s="7">
        <v>31590</v>
      </c>
      <c r="J163" s="7">
        <v>31670</v>
      </c>
      <c r="K163" s="7">
        <v>31590</v>
      </c>
      <c r="L163" s="7">
        <v>31710</v>
      </c>
      <c r="M163" s="22">
        <v>32060</v>
      </c>
      <c r="N163" s="22">
        <v>33510</v>
      </c>
      <c r="O163" s="22">
        <v>36410</v>
      </c>
      <c r="P163" s="18">
        <v>280</v>
      </c>
      <c r="Q163" s="7">
        <v>290</v>
      </c>
      <c r="R163" s="7">
        <v>290</v>
      </c>
      <c r="S163" s="7">
        <v>300</v>
      </c>
      <c r="T163" s="7">
        <v>290</v>
      </c>
      <c r="U163" s="7">
        <v>300</v>
      </c>
      <c r="V163" s="7">
        <v>290</v>
      </c>
      <c r="W163" s="7">
        <v>300</v>
      </c>
      <c r="X163" s="25">
        <v>300</v>
      </c>
      <c r="Y163" s="25">
        <v>310</v>
      </c>
      <c r="Z163" s="262">
        <v>340</v>
      </c>
      <c r="AA163" s="20" t="s">
        <v>70</v>
      </c>
      <c r="AB163" s="8">
        <v>910</v>
      </c>
      <c r="AC163" s="8">
        <v>230</v>
      </c>
      <c r="AD163" s="8">
        <v>240</v>
      </c>
      <c r="AE163" s="8">
        <v>-260</v>
      </c>
      <c r="AF163" s="8">
        <v>80</v>
      </c>
      <c r="AG163" s="8">
        <v>-80</v>
      </c>
      <c r="AH163" s="8">
        <v>120</v>
      </c>
      <c r="AI163" s="29">
        <v>350</v>
      </c>
      <c r="AJ163" s="29">
        <v>1450</v>
      </c>
      <c r="AK163" s="29">
        <v>2900</v>
      </c>
      <c r="AL163" s="31">
        <v>3040</v>
      </c>
      <c r="AM163" s="17" t="s">
        <v>70</v>
      </c>
      <c r="AN163" s="9">
        <v>2.9865441417787908E-2</v>
      </c>
      <c r="AO163" s="9">
        <v>7.3295092415550656E-3</v>
      </c>
      <c r="AP163" s="9">
        <v>7.5925340082252379E-3</v>
      </c>
      <c r="AQ163" s="9">
        <v>-8.1632653061224358E-3</v>
      </c>
      <c r="AR163" s="9">
        <v>2.5324469768914781E-3</v>
      </c>
      <c r="AS163" s="9">
        <v>-2.5260498894853489E-3</v>
      </c>
      <c r="AT163" s="9">
        <v>3.7986704653372172E-3</v>
      </c>
      <c r="AU163" s="33">
        <v>1.1037527593819041E-2</v>
      </c>
      <c r="AV163" s="33">
        <v>4.5227698066125921E-2</v>
      </c>
      <c r="AW163" s="270">
        <v>8.6541330945986372E-2</v>
      </c>
      <c r="AX163" s="35">
        <v>0.19494584837545137</v>
      </c>
      <c r="AY163" s="760"/>
      <c r="AZ163" s="511"/>
      <c r="BA163" s="21">
        <v>6426.0000000000009</v>
      </c>
      <c r="BB163" s="87">
        <v>0.98404988513291758</v>
      </c>
      <c r="BC163" s="762"/>
    </row>
    <row r="164" spans="1:55" ht="18.75" customHeight="1">
      <c r="A164" s="156" t="s">
        <v>32</v>
      </c>
      <c r="B164" s="148" t="s">
        <v>23</v>
      </c>
      <c r="C164" s="758" t="s">
        <v>10</v>
      </c>
      <c r="D164" s="15" t="s">
        <v>11</v>
      </c>
      <c r="E164" s="21">
        <v>22660</v>
      </c>
      <c r="F164" s="7">
        <v>23300</v>
      </c>
      <c r="G164" s="7">
        <v>23440</v>
      </c>
      <c r="H164" s="7">
        <v>23610</v>
      </c>
      <c r="I164" s="7">
        <v>23350</v>
      </c>
      <c r="J164" s="7">
        <v>23420</v>
      </c>
      <c r="K164" s="7">
        <v>23360</v>
      </c>
      <c r="L164" s="7">
        <v>23450</v>
      </c>
      <c r="M164" s="22">
        <v>23690</v>
      </c>
      <c r="N164" s="22">
        <v>24740</v>
      </c>
      <c r="O164" s="22">
        <v>26740</v>
      </c>
      <c r="P164" s="18">
        <v>210</v>
      </c>
      <c r="Q164" s="7">
        <v>210</v>
      </c>
      <c r="R164" s="7">
        <v>210</v>
      </c>
      <c r="S164" s="7">
        <v>210</v>
      </c>
      <c r="T164" s="7">
        <v>210</v>
      </c>
      <c r="U164" s="7">
        <v>210</v>
      </c>
      <c r="V164" s="7">
        <v>210</v>
      </c>
      <c r="W164" s="7">
        <v>210</v>
      </c>
      <c r="X164" s="25">
        <v>220</v>
      </c>
      <c r="Y164" s="25">
        <v>220</v>
      </c>
      <c r="Z164" s="262">
        <v>240</v>
      </c>
      <c r="AA164" s="20" t="s">
        <v>70</v>
      </c>
      <c r="AB164" s="8">
        <v>640</v>
      </c>
      <c r="AC164" s="8">
        <v>140</v>
      </c>
      <c r="AD164" s="8">
        <v>170</v>
      </c>
      <c r="AE164" s="8">
        <v>-260</v>
      </c>
      <c r="AF164" s="8">
        <v>70</v>
      </c>
      <c r="AG164" s="8">
        <v>-60</v>
      </c>
      <c r="AH164" s="8">
        <v>90</v>
      </c>
      <c r="AI164" s="29">
        <v>240</v>
      </c>
      <c r="AJ164" s="29">
        <v>1050</v>
      </c>
      <c r="AK164" s="29">
        <v>2000</v>
      </c>
      <c r="AL164" s="31">
        <v>2080</v>
      </c>
      <c r="AM164" s="17" t="s">
        <v>70</v>
      </c>
      <c r="AN164" s="9">
        <v>2.8243601059135148E-2</v>
      </c>
      <c r="AO164" s="9">
        <v>6.0085836909871126E-3</v>
      </c>
      <c r="AP164" s="9">
        <v>7.2525597269623709E-3</v>
      </c>
      <c r="AQ164" s="9">
        <v>-1.1012282930961459E-2</v>
      </c>
      <c r="AR164" s="9">
        <v>2.9978586723768963E-3</v>
      </c>
      <c r="AS164" s="9">
        <v>-2.5619128949615488E-3</v>
      </c>
      <c r="AT164" s="9">
        <v>3.8527397260272878E-3</v>
      </c>
      <c r="AU164" s="33">
        <v>1.0234541577825107E-2</v>
      </c>
      <c r="AV164" s="33">
        <v>4.4322498944702415E-2</v>
      </c>
      <c r="AW164" s="270">
        <v>8.0840743734842402E-2</v>
      </c>
      <c r="AX164" s="35">
        <v>0.18005295675198596</v>
      </c>
      <c r="AY164" s="759">
        <v>0.19043284478303668</v>
      </c>
      <c r="AZ164" s="511"/>
      <c r="BA164" s="21">
        <v>4536.0000000000009</v>
      </c>
      <c r="BB164" s="87">
        <v>0.9798764342453663</v>
      </c>
      <c r="BC164" s="761">
        <v>0.98474011349924928</v>
      </c>
    </row>
    <row r="165" spans="1:55" ht="18.75" customHeight="1">
      <c r="A165" s="156" t="s">
        <v>32</v>
      </c>
      <c r="B165" s="148" t="s">
        <v>23</v>
      </c>
      <c r="C165" s="758"/>
      <c r="D165" s="15" t="s">
        <v>12</v>
      </c>
      <c r="E165" s="21">
        <v>29530</v>
      </c>
      <c r="F165" s="7">
        <v>30430</v>
      </c>
      <c r="G165" s="7">
        <v>30650</v>
      </c>
      <c r="H165" s="7">
        <v>30890</v>
      </c>
      <c r="I165" s="7">
        <v>30720</v>
      </c>
      <c r="J165" s="7">
        <v>30800</v>
      </c>
      <c r="K165" s="7">
        <v>30720</v>
      </c>
      <c r="L165" s="7">
        <v>30840</v>
      </c>
      <c r="M165" s="22">
        <v>31180</v>
      </c>
      <c r="N165" s="22">
        <v>32620</v>
      </c>
      <c r="O165" s="22">
        <v>35460</v>
      </c>
      <c r="P165" s="18">
        <v>270</v>
      </c>
      <c r="Q165" s="7">
        <v>280</v>
      </c>
      <c r="R165" s="7">
        <v>280</v>
      </c>
      <c r="S165" s="7">
        <v>290</v>
      </c>
      <c r="T165" s="7">
        <v>290</v>
      </c>
      <c r="U165" s="7">
        <v>290</v>
      </c>
      <c r="V165" s="7">
        <v>290</v>
      </c>
      <c r="W165" s="7">
        <v>290</v>
      </c>
      <c r="X165" s="25">
        <v>290</v>
      </c>
      <c r="Y165" s="25">
        <v>300</v>
      </c>
      <c r="Z165" s="262">
        <v>330</v>
      </c>
      <c r="AA165" s="20" t="s">
        <v>70</v>
      </c>
      <c r="AB165" s="8">
        <v>900</v>
      </c>
      <c r="AC165" s="8">
        <v>220</v>
      </c>
      <c r="AD165" s="8">
        <v>240</v>
      </c>
      <c r="AE165" s="8">
        <v>-170</v>
      </c>
      <c r="AF165" s="8">
        <v>80</v>
      </c>
      <c r="AG165" s="8">
        <v>-80</v>
      </c>
      <c r="AH165" s="8">
        <v>120</v>
      </c>
      <c r="AI165" s="29">
        <v>340</v>
      </c>
      <c r="AJ165" s="29">
        <v>1440</v>
      </c>
      <c r="AK165" s="29">
        <v>2840</v>
      </c>
      <c r="AL165" s="31">
        <v>3090</v>
      </c>
      <c r="AM165" s="17" t="s">
        <v>70</v>
      </c>
      <c r="AN165" s="9">
        <v>3.0477480528276368E-2</v>
      </c>
      <c r="AO165" s="9">
        <v>7.2297075254683651E-3</v>
      </c>
      <c r="AP165" s="9">
        <v>7.8303425774877145E-3</v>
      </c>
      <c r="AQ165" s="9">
        <v>-5.5033991583036679E-3</v>
      </c>
      <c r="AR165" s="9">
        <v>2.6041666666667407E-3</v>
      </c>
      <c r="AS165" s="9">
        <v>-2.5974025974025983E-3</v>
      </c>
      <c r="AT165" s="9">
        <v>3.90625E-3</v>
      </c>
      <c r="AU165" s="33">
        <v>1.1024643320363126E-2</v>
      </c>
      <c r="AV165" s="33">
        <v>4.6183450930083358E-2</v>
      </c>
      <c r="AW165" s="270">
        <v>8.7063151440833764E-2</v>
      </c>
      <c r="AX165" s="35">
        <v>0.2008127328140874</v>
      </c>
      <c r="AY165" s="760"/>
      <c r="AZ165" s="511"/>
      <c r="BA165" s="21">
        <v>6237.0000000000009</v>
      </c>
      <c r="BB165" s="87">
        <v>0.98960379275313237</v>
      </c>
      <c r="BC165" s="762"/>
    </row>
    <row r="166" spans="1:55" ht="18.75" customHeight="1">
      <c r="A166" s="156" t="s">
        <v>32</v>
      </c>
      <c r="B166" s="148" t="s">
        <v>24</v>
      </c>
      <c r="C166" s="758" t="s">
        <v>10</v>
      </c>
      <c r="D166" s="15" t="s">
        <v>11</v>
      </c>
      <c r="E166" s="21">
        <v>21980</v>
      </c>
      <c r="F166" s="7">
        <v>22600</v>
      </c>
      <c r="G166" s="7">
        <v>22750</v>
      </c>
      <c r="H166" s="7">
        <v>22910</v>
      </c>
      <c r="I166" s="7">
        <v>22720</v>
      </c>
      <c r="J166" s="7">
        <v>22790</v>
      </c>
      <c r="K166" s="7">
        <v>22730</v>
      </c>
      <c r="L166" s="7">
        <v>22810</v>
      </c>
      <c r="M166" s="22">
        <v>23050</v>
      </c>
      <c r="N166" s="22">
        <v>24080</v>
      </c>
      <c r="O166" s="22">
        <v>26050</v>
      </c>
      <c r="P166" s="18">
        <v>200</v>
      </c>
      <c r="Q166" s="7">
        <v>200</v>
      </c>
      <c r="R166" s="7">
        <v>210</v>
      </c>
      <c r="S166" s="7">
        <v>210</v>
      </c>
      <c r="T166" s="7">
        <v>210</v>
      </c>
      <c r="U166" s="7">
        <v>210</v>
      </c>
      <c r="V166" s="7">
        <v>210</v>
      </c>
      <c r="W166" s="7">
        <v>210</v>
      </c>
      <c r="X166" s="25">
        <v>210</v>
      </c>
      <c r="Y166" s="25">
        <v>220</v>
      </c>
      <c r="Z166" s="262">
        <v>240</v>
      </c>
      <c r="AA166" s="20" t="s">
        <v>70</v>
      </c>
      <c r="AB166" s="8">
        <v>620</v>
      </c>
      <c r="AC166" s="8">
        <v>150</v>
      </c>
      <c r="AD166" s="8">
        <v>160</v>
      </c>
      <c r="AE166" s="8">
        <v>-190</v>
      </c>
      <c r="AF166" s="8">
        <v>70</v>
      </c>
      <c r="AG166" s="8">
        <v>-60</v>
      </c>
      <c r="AH166" s="8">
        <v>80</v>
      </c>
      <c r="AI166" s="29">
        <v>240</v>
      </c>
      <c r="AJ166" s="29">
        <v>1030</v>
      </c>
      <c r="AK166" s="29">
        <v>1970</v>
      </c>
      <c r="AL166" s="31">
        <v>2100</v>
      </c>
      <c r="AM166" s="17" t="s">
        <v>70</v>
      </c>
      <c r="AN166" s="9">
        <v>2.8207461328480399E-2</v>
      </c>
      <c r="AO166" s="9">
        <v>6.6371681415928752E-3</v>
      </c>
      <c r="AP166" s="9">
        <v>7.0329670329669636E-3</v>
      </c>
      <c r="AQ166" s="9">
        <v>-8.2933216935835441E-3</v>
      </c>
      <c r="AR166" s="9">
        <v>3.0809859154929953E-3</v>
      </c>
      <c r="AS166" s="9">
        <v>-2.6327336551118519E-3</v>
      </c>
      <c r="AT166" s="9">
        <v>3.5195776506820042E-3</v>
      </c>
      <c r="AU166" s="33">
        <v>1.0521701008329609E-2</v>
      </c>
      <c r="AV166" s="33">
        <v>4.4685466377440308E-2</v>
      </c>
      <c r="AW166" s="270">
        <v>8.1810631229235931E-2</v>
      </c>
      <c r="AX166" s="35">
        <v>0.18516833484986361</v>
      </c>
      <c r="AY166" s="759">
        <v>0.19518382080448116</v>
      </c>
      <c r="AZ166" s="511"/>
      <c r="BA166" s="21">
        <v>4536.0000000000009</v>
      </c>
      <c r="BB166" s="87">
        <v>0.97879890809827119</v>
      </c>
      <c r="BC166" s="761">
        <v>0.98718108316525344</v>
      </c>
    </row>
    <row r="167" spans="1:55" ht="18.75" customHeight="1">
      <c r="A167" s="156" t="s">
        <v>32</v>
      </c>
      <c r="B167" s="148" t="s">
        <v>24</v>
      </c>
      <c r="C167" s="758"/>
      <c r="D167" s="15" t="s">
        <v>12</v>
      </c>
      <c r="E167" s="21">
        <v>28850</v>
      </c>
      <c r="F167" s="7">
        <v>29730</v>
      </c>
      <c r="G167" s="7">
        <v>29960</v>
      </c>
      <c r="H167" s="7">
        <v>30190</v>
      </c>
      <c r="I167" s="7">
        <v>30090</v>
      </c>
      <c r="J167" s="7">
        <v>30170</v>
      </c>
      <c r="K167" s="7">
        <v>30090</v>
      </c>
      <c r="L167" s="7">
        <v>30200</v>
      </c>
      <c r="M167" s="22">
        <v>30540</v>
      </c>
      <c r="N167" s="22">
        <v>31960</v>
      </c>
      <c r="O167" s="22">
        <v>34770</v>
      </c>
      <c r="P167" s="18">
        <v>270</v>
      </c>
      <c r="Q167" s="7">
        <v>280</v>
      </c>
      <c r="R167" s="7">
        <v>280</v>
      </c>
      <c r="S167" s="7">
        <v>280</v>
      </c>
      <c r="T167" s="7">
        <v>280</v>
      </c>
      <c r="U167" s="7">
        <v>280</v>
      </c>
      <c r="V167" s="7">
        <v>280</v>
      </c>
      <c r="W167" s="7">
        <v>280</v>
      </c>
      <c r="X167" s="25">
        <v>280</v>
      </c>
      <c r="Y167" s="25">
        <v>300</v>
      </c>
      <c r="Z167" s="262">
        <v>320</v>
      </c>
      <c r="AA167" s="20" t="s">
        <v>70</v>
      </c>
      <c r="AB167" s="8">
        <v>880</v>
      </c>
      <c r="AC167" s="8">
        <v>230</v>
      </c>
      <c r="AD167" s="8">
        <v>230</v>
      </c>
      <c r="AE167" s="8">
        <v>-100</v>
      </c>
      <c r="AF167" s="8">
        <v>80</v>
      </c>
      <c r="AG167" s="8">
        <v>-80</v>
      </c>
      <c r="AH167" s="8">
        <v>110</v>
      </c>
      <c r="AI167" s="29">
        <v>340</v>
      </c>
      <c r="AJ167" s="29">
        <v>1420</v>
      </c>
      <c r="AK167" s="29">
        <v>2810</v>
      </c>
      <c r="AL167" s="31">
        <v>3110</v>
      </c>
      <c r="AM167" s="17" t="s">
        <v>70</v>
      </c>
      <c r="AN167" s="9">
        <v>3.0502599653379647E-2</v>
      </c>
      <c r="AO167" s="9">
        <v>7.7362933064244466E-3</v>
      </c>
      <c r="AP167" s="9">
        <v>7.6769025367156019E-3</v>
      </c>
      <c r="AQ167" s="9">
        <v>-3.3123550844650351E-3</v>
      </c>
      <c r="AR167" s="9">
        <v>2.6586905948819961E-3</v>
      </c>
      <c r="AS167" s="9">
        <v>-2.6516407026847544E-3</v>
      </c>
      <c r="AT167" s="9">
        <v>3.6556995679628557E-3</v>
      </c>
      <c r="AU167" s="33">
        <v>1.1258278145695355E-2</v>
      </c>
      <c r="AV167" s="33">
        <v>4.6496398166339326E-2</v>
      </c>
      <c r="AW167" s="270">
        <v>8.7922403003754646E-2</v>
      </c>
      <c r="AX167" s="35">
        <v>0.2051993067590987</v>
      </c>
      <c r="AY167" s="760"/>
      <c r="AZ167" s="511"/>
      <c r="BA167" s="21">
        <v>6048</v>
      </c>
      <c r="BB167" s="87">
        <v>0.99556325823223568</v>
      </c>
      <c r="BC167" s="762"/>
    </row>
    <row r="168" spans="1:55" ht="18.75" customHeight="1">
      <c r="A168" s="156" t="s">
        <v>32</v>
      </c>
      <c r="B168" s="148" t="s">
        <v>25</v>
      </c>
      <c r="C168" s="758" t="s">
        <v>10</v>
      </c>
      <c r="D168" s="15" t="s">
        <v>11</v>
      </c>
      <c r="E168" s="21">
        <v>21490</v>
      </c>
      <c r="F168" s="7">
        <v>22090</v>
      </c>
      <c r="G168" s="7">
        <v>22240</v>
      </c>
      <c r="H168" s="7">
        <v>22400</v>
      </c>
      <c r="I168" s="7">
        <v>22250</v>
      </c>
      <c r="J168" s="7">
        <v>22330</v>
      </c>
      <c r="K168" s="7">
        <v>22270</v>
      </c>
      <c r="L168" s="7">
        <v>22350</v>
      </c>
      <c r="M168" s="22">
        <v>22590</v>
      </c>
      <c r="N168" s="22">
        <v>23610</v>
      </c>
      <c r="O168" s="22">
        <v>25550</v>
      </c>
      <c r="P168" s="18">
        <v>190</v>
      </c>
      <c r="Q168" s="7">
        <v>200</v>
      </c>
      <c r="R168" s="7">
        <v>200</v>
      </c>
      <c r="S168" s="7">
        <v>200</v>
      </c>
      <c r="T168" s="7">
        <v>200</v>
      </c>
      <c r="U168" s="7">
        <v>200</v>
      </c>
      <c r="V168" s="7">
        <v>200</v>
      </c>
      <c r="W168" s="7">
        <v>200</v>
      </c>
      <c r="X168" s="25">
        <v>200</v>
      </c>
      <c r="Y168" s="25">
        <v>210</v>
      </c>
      <c r="Z168" s="262">
        <v>230</v>
      </c>
      <c r="AA168" s="20" t="s">
        <v>70</v>
      </c>
      <c r="AB168" s="8">
        <v>600</v>
      </c>
      <c r="AC168" s="8">
        <v>150</v>
      </c>
      <c r="AD168" s="8">
        <v>160</v>
      </c>
      <c r="AE168" s="8">
        <v>-150</v>
      </c>
      <c r="AF168" s="8">
        <v>80</v>
      </c>
      <c r="AG168" s="8">
        <v>-60</v>
      </c>
      <c r="AH168" s="8">
        <v>80</v>
      </c>
      <c r="AI168" s="29">
        <v>240</v>
      </c>
      <c r="AJ168" s="29">
        <v>1020</v>
      </c>
      <c r="AK168" s="29">
        <v>1940</v>
      </c>
      <c r="AL168" s="31">
        <v>2120</v>
      </c>
      <c r="AM168" s="17" t="s">
        <v>70</v>
      </c>
      <c r="AN168" s="9">
        <v>2.7919962773383045E-2</v>
      </c>
      <c r="AO168" s="9">
        <v>6.7904028972385344E-3</v>
      </c>
      <c r="AP168" s="9">
        <v>7.194244604316502E-3</v>
      </c>
      <c r="AQ168" s="9">
        <v>-6.6964285714286031E-3</v>
      </c>
      <c r="AR168" s="9">
        <v>3.5955056179775013E-3</v>
      </c>
      <c r="AS168" s="9">
        <v>-2.68696820420955E-3</v>
      </c>
      <c r="AT168" s="9">
        <v>3.5922766052987054E-3</v>
      </c>
      <c r="AU168" s="33">
        <v>1.0738255033557076E-2</v>
      </c>
      <c r="AV168" s="33">
        <v>4.5152722443559057E-2</v>
      </c>
      <c r="AW168" s="270">
        <v>8.2168572638712467E-2</v>
      </c>
      <c r="AX168" s="35">
        <v>0.18892508143322484</v>
      </c>
      <c r="AY168" s="759">
        <v>0.19865859149235288</v>
      </c>
      <c r="AZ168" s="511"/>
      <c r="BA168" s="21">
        <v>4347</v>
      </c>
      <c r="BB168" s="87">
        <v>0.98664495114006512</v>
      </c>
      <c r="BC168" s="761">
        <v>0.99088947133872085</v>
      </c>
    </row>
    <row r="169" spans="1:55" ht="18.75" customHeight="1">
      <c r="A169" s="156" t="s">
        <v>32</v>
      </c>
      <c r="B169" s="148" t="s">
        <v>25</v>
      </c>
      <c r="C169" s="758"/>
      <c r="D169" s="15" t="s">
        <v>12</v>
      </c>
      <c r="E169" s="21">
        <v>28360</v>
      </c>
      <c r="F169" s="7">
        <v>29220</v>
      </c>
      <c r="G169" s="7">
        <v>29450</v>
      </c>
      <c r="H169" s="7">
        <v>29680</v>
      </c>
      <c r="I169" s="7">
        <v>29620</v>
      </c>
      <c r="J169" s="7">
        <v>29710</v>
      </c>
      <c r="K169" s="7">
        <v>29630</v>
      </c>
      <c r="L169" s="7">
        <v>29740</v>
      </c>
      <c r="M169" s="22">
        <v>30080</v>
      </c>
      <c r="N169" s="22">
        <v>31490</v>
      </c>
      <c r="O169" s="22">
        <v>34270</v>
      </c>
      <c r="P169" s="18">
        <v>260</v>
      </c>
      <c r="Q169" s="7">
        <v>270</v>
      </c>
      <c r="R169" s="7">
        <v>270</v>
      </c>
      <c r="S169" s="7">
        <v>280</v>
      </c>
      <c r="T169" s="7">
        <v>270</v>
      </c>
      <c r="U169" s="7">
        <v>280</v>
      </c>
      <c r="V169" s="7">
        <v>270</v>
      </c>
      <c r="W169" s="7">
        <v>280</v>
      </c>
      <c r="X169" s="25">
        <v>280</v>
      </c>
      <c r="Y169" s="25">
        <v>290</v>
      </c>
      <c r="Z169" s="262">
        <v>320</v>
      </c>
      <c r="AA169" s="20" t="s">
        <v>70</v>
      </c>
      <c r="AB169" s="8">
        <v>860</v>
      </c>
      <c r="AC169" s="8">
        <v>230</v>
      </c>
      <c r="AD169" s="8">
        <v>230</v>
      </c>
      <c r="AE169" s="8">
        <v>-60</v>
      </c>
      <c r="AF169" s="8">
        <v>90</v>
      </c>
      <c r="AG169" s="8">
        <v>-80</v>
      </c>
      <c r="AH169" s="8">
        <v>110</v>
      </c>
      <c r="AI169" s="29">
        <v>340</v>
      </c>
      <c r="AJ169" s="29">
        <v>1410</v>
      </c>
      <c r="AK169" s="29">
        <v>2780</v>
      </c>
      <c r="AL169" s="31">
        <v>3130</v>
      </c>
      <c r="AM169" s="17" t="s">
        <v>70</v>
      </c>
      <c r="AN169" s="9">
        <v>3.0324400564174958E-2</v>
      </c>
      <c r="AO169" s="9">
        <v>7.8713210130048061E-3</v>
      </c>
      <c r="AP169" s="9">
        <v>7.8098471986418616E-3</v>
      </c>
      <c r="AQ169" s="9">
        <v>-2.0215633423180668E-3</v>
      </c>
      <c r="AR169" s="9">
        <v>3.0384875084401575E-3</v>
      </c>
      <c r="AS169" s="9">
        <v>-2.6926960619320095E-3</v>
      </c>
      <c r="AT169" s="9">
        <v>3.7124535943300341E-3</v>
      </c>
      <c r="AU169" s="33">
        <v>1.143241425689312E-2</v>
      </c>
      <c r="AV169" s="33">
        <v>4.6875E-2</v>
      </c>
      <c r="AW169" s="270">
        <v>8.8281994283899712E-2</v>
      </c>
      <c r="AX169" s="35">
        <v>0.20839210155148091</v>
      </c>
      <c r="AY169" s="760"/>
      <c r="AZ169" s="511"/>
      <c r="BA169" s="21">
        <v>6048</v>
      </c>
      <c r="BB169" s="87">
        <v>0.99513399153737658</v>
      </c>
      <c r="BC169" s="762"/>
    </row>
    <row r="170" spans="1:55" ht="18.75" customHeight="1">
      <c r="A170" s="156" t="s">
        <v>32</v>
      </c>
      <c r="B170" s="148" t="s">
        <v>26</v>
      </c>
      <c r="C170" s="758" t="s">
        <v>10</v>
      </c>
      <c r="D170" s="15" t="s">
        <v>11</v>
      </c>
      <c r="E170" s="21">
        <v>21100</v>
      </c>
      <c r="F170" s="7">
        <v>21700</v>
      </c>
      <c r="G170" s="7">
        <v>21840</v>
      </c>
      <c r="H170" s="7">
        <v>22010</v>
      </c>
      <c r="I170" s="7">
        <v>21900</v>
      </c>
      <c r="J170" s="7">
        <v>21970</v>
      </c>
      <c r="K170" s="7">
        <v>21910</v>
      </c>
      <c r="L170" s="7">
        <v>21990</v>
      </c>
      <c r="M170" s="22">
        <v>22220</v>
      </c>
      <c r="N170" s="22">
        <v>23240</v>
      </c>
      <c r="O170" s="22">
        <v>25160</v>
      </c>
      <c r="P170" s="18">
        <v>190</v>
      </c>
      <c r="Q170" s="7">
        <v>200</v>
      </c>
      <c r="R170" s="7">
        <v>200</v>
      </c>
      <c r="S170" s="7">
        <v>200</v>
      </c>
      <c r="T170" s="7">
        <v>200</v>
      </c>
      <c r="U170" s="7">
        <v>200</v>
      </c>
      <c r="V170" s="7">
        <v>200</v>
      </c>
      <c r="W170" s="7">
        <v>200</v>
      </c>
      <c r="X170" s="25">
        <v>200</v>
      </c>
      <c r="Y170" s="25">
        <v>210</v>
      </c>
      <c r="Z170" s="262">
        <v>230</v>
      </c>
      <c r="AA170" s="20" t="s">
        <v>70</v>
      </c>
      <c r="AB170" s="8">
        <v>600</v>
      </c>
      <c r="AC170" s="8">
        <v>140</v>
      </c>
      <c r="AD170" s="8">
        <v>170</v>
      </c>
      <c r="AE170" s="8">
        <v>-110</v>
      </c>
      <c r="AF170" s="8">
        <v>70</v>
      </c>
      <c r="AG170" s="8">
        <v>-60</v>
      </c>
      <c r="AH170" s="8">
        <v>80</v>
      </c>
      <c r="AI170" s="29">
        <v>230</v>
      </c>
      <c r="AJ170" s="29">
        <v>1020</v>
      </c>
      <c r="AK170" s="29">
        <v>1920</v>
      </c>
      <c r="AL170" s="31">
        <v>2140</v>
      </c>
      <c r="AM170" s="17" t="s">
        <v>70</v>
      </c>
      <c r="AN170" s="9">
        <v>2.8436018957346043E-2</v>
      </c>
      <c r="AO170" s="9">
        <v>6.4516129032257119E-3</v>
      </c>
      <c r="AP170" s="9">
        <v>7.7838827838827562E-3</v>
      </c>
      <c r="AQ170" s="9">
        <v>-4.9977283053157517E-3</v>
      </c>
      <c r="AR170" s="9">
        <v>3.1963470319633647E-3</v>
      </c>
      <c r="AS170" s="9">
        <v>-2.7309968138370389E-3</v>
      </c>
      <c r="AT170" s="9">
        <v>3.6513007759013671E-3</v>
      </c>
      <c r="AU170" s="33">
        <v>1.0459299681673473E-2</v>
      </c>
      <c r="AV170" s="33">
        <v>4.5904590459045824E-2</v>
      </c>
      <c r="AW170" s="270">
        <v>8.2616179001721246E-2</v>
      </c>
      <c r="AX170" s="35">
        <v>0.19241706161137451</v>
      </c>
      <c r="AY170" s="759">
        <v>0.20185744035162934</v>
      </c>
      <c r="AZ170" s="511"/>
      <c r="BA170" s="21">
        <v>4347</v>
      </c>
      <c r="BB170" s="87">
        <v>0.98639810426540286</v>
      </c>
      <c r="BC170" s="761">
        <v>0.99411074323030602</v>
      </c>
    </row>
    <row r="171" spans="1:55" ht="18.75" customHeight="1">
      <c r="A171" s="156" t="s">
        <v>32</v>
      </c>
      <c r="B171" s="148" t="s">
        <v>26</v>
      </c>
      <c r="C171" s="758"/>
      <c r="D171" s="15" t="s">
        <v>12</v>
      </c>
      <c r="E171" s="21">
        <v>27970</v>
      </c>
      <c r="F171" s="7">
        <v>28830</v>
      </c>
      <c r="G171" s="7">
        <v>29050</v>
      </c>
      <c r="H171" s="7">
        <v>29290</v>
      </c>
      <c r="I171" s="7">
        <v>29270</v>
      </c>
      <c r="J171" s="7">
        <v>29350</v>
      </c>
      <c r="K171" s="7">
        <v>29270</v>
      </c>
      <c r="L171" s="7">
        <v>29380</v>
      </c>
      <c r="M171" s="22">
        <v>29710</v>
      </c>
      <c r="N171" s="22">
        <v>31120</v>
      </c>
      <c r="O171" s="22">
        <v>33880</v>
      </c>
      <c r="P171" s="18">
        <v>260</v>
      </c>
      <c r="Q171" s="7">
        <v>270</v>
      </c>
      <c r="R171" s="7">
        <v>270</v>
      </c>
      <c r="S171" s="7">
        <v>270</v>
      </c>
      <c r="T171" s="7">
        <v>270</v>
      </c>
      <c r="U171" s="7">
        <v>270</v>
      </c>
      <c r="V171" s="7">
        <v>270</v>
      </c>
      <c r="W171" s="7">
        <v>270</v>
      </c>
      <c r="X171" s="25">
        <v>280</v>
      </c>
      <c r="Y171" s="25">
        <v>290</v>
      </c>
      <c r="Z171" s="262">
        <v>310</v>
      </c>
      <c r="AA171" s="20" t="s">
        <v>70</v>
      </c>
      <c r="AB171" s="8">
        <v>860</v>
      </c>
      <c r="AC171" s="8">
        <v>220</v>
      </c>
      <c r="AD171" s="8">
        <v>240</v>
      </c>
      <c r="AE171" s="8">
        <v>-20</v>
      </c>
      <c r="AF171" s="8">
        <v>80</v>
      </c>
      <c r="AG171" s="8">
        <v>-80</v>
      </c>
      <c r="AH171" s="8">
        <v>110</v>
      </c>
      <c r="AI171" s="29">
        <v>330</v>
      </c>
      <c r="AJ171" s="29">
        <v>1410</v>
      </c>
      <c r="AK171" s="29">
        <v>2760</v>
      </c>
      <c r="AL171" s="31">
        <v>3150</v>
      </c>
      <c r="AM171" s="17" t="s">
        <v>70</v>
      </c>
      <c r="AN171" s="9">
        <v>3.0747229174115098E-2</v>
      </c>
      <c r="AO171" s="9">
        <v>7.6309399930627464E-3</v>
      </c>
      <c r="AP171" s="9">
        <v>8.2616179001722134E-3</v>
      </c>
      <c r="AQ171" s="9">
        <v>-6.8282690337995167E-4</v>
      </c>
      <c r="AR171" s="9">
        <v>2.7331738981892784E-3</v>
      </c>
      <c r="AS171" s="9">
        <v>-2.7257240204429101E-3</v>
      </c>
      <c r="AT171" s="9">
        <v>3.7581141100102577E-3</v>
      </c>
      <c r="AU171" s="33">
        <v>1.1232130701157139E-2</v>
      </c>
      <c r="AV171" s="33">
        <v>4.7458768091551695E-2</v>
      </c>
      <c r="AW171" s="270">
        <v>8.8688946015424097E-2</v>
      </c>
      <c r="AX171" s="35">
        <v>0.21129781909188416</v>
      </c>
      <c r="AY171" s="760"/>
      <c r="AZ171" s="511"/>
      <c r="BA171" s="21">
        <v>5859.0000000000009</v>
      </c>
      <c r="BB171" s="87">
        <v>1.0018233821952092</v>
      </c>
      <c r="BC171" s="762"/>
    </row>
    <row r="172" spans="1:55" ht="18.75" customHeight="1">
      <c r="A172" s="156" t="s">
        <v>32</v>
      </c>
      <c r="B172" s="148" t="s">
        <v>27</v>
      </c>
      <c r="C172" s="758" t="s">
        <v>10</v>
      </c>
      <c r="D172" s="15" t="s">
        <v>11</v>
      </c>
      <c r="E172" s="21">
        <v>20790</v>
      </c>
      <c r="F172" s="7">
        <v>21380</v>
      </c>
      <c r="G172" s="7">
        <v>21530</v>
      </c>
      <c r="H172" s="7">
        <v>21690</v>
      </c>
      <c r="I172" s="7">
        <v>21610</v>
      </c>
      <c r="J172" s="7">
        <v>21680</v>
      </c>
      <c r="K172" s="7">
        <v>21620</v>
      </c>
      <c r="L172" s="7">
        <v>21700</v>
      </c>
      <c r="M172" s="22">
        <v>21930</v>
      </c>
      <c r="N172" s="22">
        <v>22940</v>
      </c>
      <c r="O172" s="22">
        <v>24850</v>
      </c>
      <c r="P172" s="18">
        <v>190</v>
      </c>
      <c r="Q172" s="7">
        <v>190</v>
      </c>
      <c r="R172" s="7">
        <v>190</v>
      </c>
      <c r="S172" s="7">
        <v>200</v>
      </c>
      <c r="T172" s="7">
        <v>190</v>
      </c>
      <c r="U172" s="7">
        <v>200</v>
      </c>
      <c r="V172" s="7">
        <v>190</v>
      </c>
      <c r="W172" s="7">
        <v>200</v>
      </c>
      <c r="X172" s="25">
        <v>200</v>
      </c>
      <c r="Y172" s="25">
        <v>210</v>
      </c>
      <c r="Z172" s="262">
        <v>220</v>
      </c>
      <c r="AA172" s="20" t="s">
        <v>70</v>
      </c>
      <c r="AB172" s="8">
        <v>590</v>
      </c>
      <c r="AC172" s="8">
        <v>150</v>
      </c>
      <c r="AD172" s="8">
        <v>160</v>
      </c>
      <c r="AE172" s="8">
        <v>-80</v>
      </c>
      <c r="AF172" s="8">
        <v>70</v>
      </c>
      <c r="AG172" s="8">
        <v>-60</v>
      </c>
      <c r="AH172" s="8">
        <v>80</v>
      </c>
      <c r="AI172" s="29">
        <v>230</v>
      </c>
      <c r="AJ172" s="29">
        <v>1010</v>
      </c>
      <c r="AK172" s="29">
        <v>1910</v>
      </c>
      <c r="AL172" s="31">
        <v>2150</v>
      </c>
      <c r="AM172" s="17" t="s">
        <v>70</v>
      </c>
      <c r="AN172" s="9">
        <v>2.8379028379028393E-2</v>
      </c>
      <c r="AO172" s="9">
        <v>7.0159027128158247E-3</v>
      </c>
      <c r="AP172" s="9">
        <v>7.4314909428703224E-3</v>
      </c>
      <c r="AQ172" s="9">
        <v>-3.6883356385430943E-3</v>
      </c>
      <c r="AR172" s="9">
        <v>3.239241092086953E-3</v>
      </c>
      <c r="AS172" s="9">
        <v>-2.7675276752767708E-3</v>
      </c>
      <c r="AT172" s="9">
        <v>3.7002775208141436E-3</v>
      </c>
      <c r="AU172" s="33">
        <v>1.0599078341013923E-2</v>
      </c>
      <c r="AV172" s="33">
        <v>4.6055631554947629E-2</v>
      </c>
      <c r="AW172" s="270">
        <v>8.3260680034873635E-2</v>
      </c>
      <c r="AX172" s="35">
        <v>0.19528619528619529</v>
      </c>
      <c r="AY172" s="759">
        <v>0.20447606944353147</v>
      </c>
      <c r="AZ172" s="511"/>
      <c r="BA172" s="21">
        <v>4158</v>
      </c>
      <c r="BB172" s="87">
        <v>0.99528619528619533</v>
      </c>
      <c r="BC172" s="761">
        <v>0.99856500653680702</v>
      </c>
    </row>
    <row r="173" spans="1:55" ht="18.75" customHeight="1">
      <c r="A173" s="156" t="s">
        <v>32</v>
      </c>
      <c r="B173" s="148" t="s">
        <v>27</v>
      </c>
      <c r="C173" s="758"/>
      <c r="D173" s="15" t="s">
        <v>12</v>
      </c>
      <c r="E173" s="21">
        <v>27660</v>
      </c>
      <c r="F173" s="7">
        <v>28510</v>
      </c>
      <c r="G173" s="7">
        <v>28740</v>
      </c>
      <c r="H173" s="7">
        <v>28970</v>
      </c>
      <c r="I173" s="7">
        <v>28980</v>
      </c>
      <c r="J173" s="7">
        <v>29060</v>
      </c>
      <c r="K173" s="7">
        <v>28980</v>
      </c>
      <c r="L173" s="7">
        <v>29090</v>
      </c>
      <c r="M173" s="22">
        <v>29420</v>
      </c>
      <c r="N173" s="22">
        <v>30820</v>
      </c>
      <c r="O173" s="22">
        <v>33570</v>
      </c>
      <c r="P173" s="18">
        <v>250</v>
      </c>
      <c r="Q173" s="7">
        <v>260</v>
      </c>
      <c r="R173" s="7">
        <v>270</v>
      </c>
      <c r="S173" s="7">
        <v>270</v>
      </c>
      <c r="T173" s="7">
        <v>270</v>
      </c>
      <c r="U173" s="7">
        <v>270</v>
      </c>
      <c r="V173" s="7">
        <v>270</v>
      </c>
      <c r="W173" s="7">
        <v>270</v>
      </c>
      <c r="X173" s="25">
        <v>270</v>
      </c>
      <c r="Y173" s="25">
        <v>280</v>
      </c>
      <c r="Z173" s="262">
        <v>310</v>
      </c>
      <c r="AA173" s="20" t="s">
        <v>70</v>
      </c>
      <c r="AB173" s="8">
        <v>850</v>
      </c>
      <c r="AC173" s="8">
        <v>230</v>
      </c>
      <c r="AD173" s="8">
        <v>230</v>
      </c>
      <c r="AE173" s="8">
        <v>10</v>
      </c>
      <c r="AF173" s="8">
        <v>80</v>
      </c>
      <c r="AG173" s="8">
        <v>-80</v>
      </c>
      <c r="AH173" s="8">
        <v>110</v>
      </c>
      <c r="AI173" s="29">
        <v>330</v>
      </c>
      <c r="AJ173" s="29">
        <v>1400</v>
      </c>
      <c r="AK173" s="29">
        <v>2750</v>
      </c>
      <c r="AL173" s="31">
        <v>3160</v>
      </c>
      <c r="AM173" s="17" t="s">
        <v>70</v>
      </c>
      <c r="AN173" s="9">
        <v>3.0730296456977557E-2</v>
      </c>
      <c r="AO173" s="9">
        <v>8.0673447913013341E-3</v>
      </c>
      <c r="AP173" s="9">
        <v>8.0027835768963218E-3</v>
      </c>
      <c r="AQ173" s="9">
        <v>3.4518467380051376E-4</v>
      </c>
      <c r="AR173" s="9">
        <v>2.760524499654915E-3</v>
      </c>
      <c r="AS173" s="9">
        <v>-2.7529249827942248E-3</v>
      </c>
      <c r="AT173" s="9">
        <v>3.7957211870254248E-3</v>
      </c>
      <c r="AU173" s="33">
        <v>1.1344104503265617E-2</v>
      </c>
      <c r="AV173" s="33">
        <v>4.7586675730795447E-2</v>
      </c>
      <c r="AW173" s="270">
        <v>8.9227774172615293E-2</v>
      </c>
      <c r="AX173" s="35">
        <v>0.21366594360086766</v>
      </c>
      <c r="AY173" s="760"/>
      <c r="AZ173" s="511"/>
      <c r="BA173" s="21">
        <v>5859.0000000000009</v>
      </c>
      <c r="BB173" s="87">
        <v>1.0018438177874187</v>
      </c>
      <c r="BC173" s="762"/>
    </row>
    <row r="174" spans="1:55" ht="18.75" customHeight="1">
      <c r="A174" s="156" t="s">
        <v>32</v>
      </c>
      <c r="B174" s="148" t="s">
        <v>28</v>
      </c>
      <c r="C174" s="758" t="s">
        <v>10</v>
      </c>
      <c r="D174" s="15" t="s">
        <v>11</v>
      </c>
      <c r="E174" s="21">
        <v>20540</v>
      </c>
      <c r="F174" s="7">
        <v>21120</v>
      </c>
      <c r="G174" s="7">
        <v>21270</v>
      </c>
      <c r="H174" s="7">
        <v>21430</v>
      </c>
      <c r="I174" s="7">
        <v>21370</v>
      </c>
      <c r="J174" s="7">
        <v>21440</v>
      </c>
      <c r="K174" s="7">
        <v>21390</v>
      </c>
      <c r="L174" s="7">
        <v>21460</v>
      </c>
      <c r="M174" s="22">
        <v>21700</v>
      </c>
      <c r="N174" s="22">
        <v>22700</v>
      </c>
      <c r="O174" s="22">
        <v>24590</v>
      </c>
      <c r="P174" s="18">
        <v>180</v>
      </c>
      <c r="Q174" s="7">
        <v>190</v>
      </c>
      <c r="R174" s="7">
        <v>190</v>
      </c>
      <c r="S174" s="7">
        <v>190</v>
      </c>
      <c r="T174" s="7">
        <v>190</v>
      </c>
      <c r="U174" s="7">
        <v>190</v>
      </c>
      <c r="V174" s="7">
        <v>190</v>
      </c>
      <c r="W174" s="7">
        <v>190</v>
      </c>
      <c r="X174" s="25">
        <v>200</v>
      </c>
      <c r="Y174" s="25">
        <v>200</v>
      </c>
      <c r="Z174" s="262">
        <v>220</v>
      </c>
      <c r="AA174" s="20" t="s">
        <v>70</v>
      </c>
      <c r="AB174" s="8">
        <v>580</v>
      </c>
      <c r="AC174" s="8">
        <v>150</v>
      </c>
      <c r="AD174" s="8">
        <v>160</v>
      </c>
      <c r="AE174" s="8">
        <v>-60</v>
      </c>
      <c r="AF174" s="8">
        <v>70</v>
      </c>
      <c r="AG174" s="8">
        <v>-50</v>
      </c>
      <c r="AH174" s="8">
        <v>70</v>
      </c>
      <c r="AI174" s="29">
        <v>240</v>
      </c>
      <c r="AJ174" s="29">
        <v>1000</v>
      </c>
      <c r="AK174" s="29">
        <v>1890</v>
      </c>
      <c r="AL174" s="31">
        <v>2160</v>
      </c>
      <c r="AM174" s="17" t="s">
        <v>70</v>
      </c>
      <c r="AN174" s="9">
        <v>2.8237585199610615E-2</v>
      </c>
      <c r="AO174" s="9">
        <v>7.1022727272727071E-3</v>
      </c>
      <c r="AP174" s="9">
        <v>7.5223319228960861E-3</v>
      </c>
      <c r="AQ174" s="9">
        <v>-2.799813345776947E-3</v>
      </c>
      <c r="AR174" s="9">
        <v>3.2756200280767978E-3</v>
      </c>
      <c r="AS174" s="9">
        <v>-2.3320895522388474E-3</v>
      </c>
      <c r="AT174" s="9">
        <v>3.2725572697522853E-3</v>
      </c>
      <c r="AU174" s="33">
        <v>1.1183597390493905E-2</v>
      </c>
      <c r="AV174" s="33">
        <v>4.6082949308755783E-2</v>
      </c>
      <c r="AW174" s="270">
        <v>8.3259911894273175E-2</v>
      </c>
      <c r="AX174" s="35">
        <v>0.19717624148003887</v>
      </c>
      <c r="AY174" s="759">
        <v>0.20621307513622522</v>
      </c>
      <c r="AZ174" s="511"/>
      <c r="BA174" s="21">
        <v>4158</v>
      </c>
      <c r="BB174" s="87">
        <v>0.99474196689386563</v>
      </c>
      <c r="BC174" s="761">
        <v>0.99811888567239793</v>
      </c>
    </row>
    <row r="175" spans="1:55" ht="18.75" customHeight="1" thickBot="1">
      <c r="A175" s="156" t="s">
        <v>32</v>
      </c>
      <c r="B175" s="151" t="s">
        <v>28</v>
      </c>
      <c r="C175" s="777"/>
      <c r="D175" s="40" t="s">
        <v>12</v>
      </c>
      <c r="E175" s="41">
        <v>27410</v>
      </c>
      <c r="F175" s="42">
        <v>28250</v>
      </c>
      <c r="G175" s="42">
        <v>28480</v>
      </c>
      <c r="H175" s="42">
        <v>28710</v>
      </c>
      <c r="I175" s="42">
        <v>28740</v>
      </c>
      <c r="J175" s="42">
        <v>28820</v>
      </c>
      <c r="K175" s="42">
        <v>28750</v>
      </c>
      <c r="L175" s="42">
        <v>28850</v>
      </c>
      <c r="M175" s="43">
        <v>29190</v>
      </c>
      <c r="N175" s="43">
        <v>30580</v>
      </c>
      <c r="O175" s="43">
        <v>33310</v>
      </c>
      <c r="P175" s="44">
        <v>250</v>
      </c>
      <c r="Q175" s="42">
        <v>260</v>
      </c>
      <c r="R175" s="42">
        <v>260</v>
      </c>
      <c r="S175" s="42">
        <v>270</v>
      </c>
      <c r="T175" s="42">
        <v>270</v>
      </c>
      <c r="U175" s="42">
        <v>270</v>
      </c>
      <c r="V175" s="42">
        <v>270</v>
      </c>
      <c r="W175" s="42">
        <v>270</v>
      </c>
      <c r="X175" s="45">
        <v>270</v>
      </c>
      <c r="Y175" s="45">
        <v>280</v>
      </c>
      <c r="Z175" s="263">
        <v>310</v>
      </c>
      <c r="AA175" s="46" t="s">
        <v>70</v>
      </c>
      <c r="AB175" s="47">
        <v>840</v>
      </c>
      <c r="AC175" s="47">
        <v>230</v>
      </c>
      <c r="AD175" s="47">
        <v>230</v>
      </c>
      <c r="AE175" s="47">
        <v>30</v>
      </c>
      <c r="AF175" s="47">
        <v>80</v>
      </c>
      <c r="AG175" s="47">
        <v>-70</v>
      </c>
      <c r="AH175" s="47">
        <v>100</v>
      </c>
      <c r="AI175" s="48">
        <v>340</v>
      </c>
      <c r="AJ175" s="48">
        <v>1390</v>
      </c>
      <c r="AK175" s="48">
        <v>2730</v>
      </c>
      <c r="AL175" s="49">
        <v>3170</v>
      </c>
      <c r="AM175" s="50" t="s">
        <v>70</v>
      </c>
      <c r="AN175" s="51">
        <v>3.0645749726377236E-2</v>
      </c>
      <c r="AO175" s="51">
        <v>8.1415929203538795E-3</v>
      </c>
      <c r="AP175" s="51">
        <v>8.0758426966291985E-3</v>
      </c>
      <c r="AQ175" s="51">
        <v>1.0449320794148065E-3</v>
      </c>
      <c r="AR175" s="51">
        <v>2.7835768963118124E-3</v>
      </c>
      <c r="AS175" s="51">
        <v>-2.4288688410826209E-3</v>
      </c>
      <c r="AT175" s="51">
        <v>3.4782608695651529E-3</v>
      </c>
      <c r="AU175" s="52">
        <v>1.1785095320623995E-2</v>
      </c>
      <c r="AV175" s="52">
        <v>4.7619047619047672E-2</v>
      </c>
      <c r="AW175" s="272">
        <v>8.9274035317200795E-2</v>
      </c>
      <c r="AX175" s="53">
        <v>0.21524990879241157</v>
      </c>
      <c r="AY175" s="764"/>
      <c r="AZ175" s="513"/>
      <c r="BA175" s="41">
        <v>5859.0000000000009</v>
      </c>
      <c r="BB175" s="91">
        <v>1.0014958044509303</v>
      </c>
      <c r="BC175" s="765"/>
    </row>
    <row r="176" spans="1:55" ht="18.75" customHeight="1">
      <c r="A176" s="157" t="s">
        <v>33</v>
      </c>
      <c r="B176" s="149" t="s">
        <v>9</v>
      </c>
      <c r="C176" s="769" t="s">
        <v>10</v>
      </c>
      <c r="D176" s="54" t="s">
        <v>11</v>
      </c>
      <c r="E176" s="55">
        <v>80340</v>
      </c>
      <c r="F176" s="56">
        <v>82600</v>
      </c>
      <c r="G176" s="56">
        <v>83270</v>
      </c>
      <c r="H176" s="56">
        <v>83800</v>
      </c>
      <c r="I176" s="56">
        <v>78720</v>
      </c>
      <c r="J176" s="56">
        <v>78870</v>
      </c>
      <c r="K176" s="56">
        <v>78640</v>
      </c>
      <c r="L176" s="56">
        <v>78940</v>
      </c>
      <c r="M176" s="57">
        <v>79700</v>
      </c>
      <c r="N176" s="57">
        <v>82410</v>
      </c>
      <c r="O176" s="57">
        <v>88700</v>
      </c>
      <c r="P176" s="58">
        <v>780</v>
      </c>
      <c r="Q176" s="56">
        <v>800</v>
      </c>
      <c r="R176" s="56">
        <v>810</v>
      </c>
      <c r="S176" s="56">
        <v>820</v>
      </c>
      <c r="T176" s="56">
        <v>770</v>
      </c>
      <c r="U176" s="56">
        <v>770</v>
      </c>
      <c r="V176" s="56">
        <v>760</v>
      </c>
      <c r="W176" s="56">
        <v>770</v>
      </c>
      <c r="X176" s="59">
        <v>780</v>
      </c>
      <c r="Y176" s="59">
        <v>800</v>
      </c>
      <c r="Z176" s="264">
        <v>860</v>
      </c>
      <c r="AA176" s="60" t="s">
        <v>70</v>
      </c>
      <c r="AB176" s="61">
        <v>2260</v>
      </c>
      <c r="AC176" s="61">
        <v>670</v>
      </c>
      <c r="AD176" s="61">
        <v>530</v>
      </c>
      <c r="AE176" s="61">
        <v>-5080</v>
      </c>
      <c r="AF176" s="61">
        <v>150</v>
      </c>
      <c r="AG176" s="61">
        <v>-230</v>
      </c>
      <c r="AH176" s="61">
        <v>300</v>
      </c>
      <c r="AI176" s="62">
        <v>760</v>
      </c>
      <c r="AJ176" s="62">
        <v>2710</v>
      </c>
      <c r="AK176" s="62">
        <v>6290</v>
      </c>
      <c r="AL176" s="63">
        <v>2070</v>
      </c>
      <c r="AM176" s="64" t="s">
        <v>70</v>
      </c>
      <c r="AN176" s="65">
        <v>2.8130445606173726E-2</v>
      </c>
      <c r="AO176" s="65">
        <v>8.1113801452783463E-3</v>
      </c>
      <c r="AP176" s="65">
        <v>6.364837276330082E-3</v>
      </c>
      <c r="AQ176" s="65">
        <v>-6.0620525059665864E-2</v>
      </c>
      <c r="AR176" s="65">
        <v>1.9054878048780921E-3</v>
      </c>
      <c r="AS176" s="65">
        <v>-2.9161912007100721E-3</v>
      </c>
      <c r="AT176" s="65">
        <v>3.8148524923702354E-3</v>
      </c>
      <c r="AU176" s="66">
        <v>9.6275652394224309E-3</v>
      </c>
      <c r="AV176" s="66">
        <v>3.4002509410288484E-2</v>
      </c>
      <c r="AW176" s="273">
        <v>7.6325688630020538E-2</v>
      </c>
      <c r="AX176" s="67">
        <v>0.10405775454319133</v>
      </c>
      <c r="AY176" s="770">
        <v>0.11037562365007347</v>
      </c>
      <c r="AZ176" s="771">
        <v>0.18298952346916869</v>
      </c>
      <c r="BA176" s="55">
        <v>16254.000000000002</v>
      </c>
      <c r="BB176" s="92">
        <v>0.90174259397560363</v>
      </c>
      <c r="BC176" s="773">
        <v>0.90600466097952403</v>
      </c>
    </row>
    <row r="177" spans="1:55" ht="18.75" customHeight="1">
      <c r="A177" s="156" t="s">
        <v>33</v>
      </c>
      <c r="B177" s="148" t="s">
        <v>9</v>
      </c>
      <c r="C177" s="758"/>
      <c r="D177" s="15" t="s">
        <v>12</v>
      </c>
      <c r="E177" s="21">
        <v>86980</v>
      </c>
      <c r="F177" s="7">
        <v>89500</v>
      </c>
      <c r="G177" s="7">
        <v>90240</v>
      </c>
      <c r="H177" s="7">
        <v>90840</v>
      </c>
      <c r="I177" s="7">
        <v>85850</v>
      </c>
      <c r="J177" s="7">
        <v>86010</v>
      </c>
      <c r="K177" s="7">
        <v>85760</v>
      </c>
      <c r="L177" s="7">
        <v>86090</v>
      </c>
      <c r="M177" s="22">
        <v>86950</v>
      </c>
      <c r="N177" s="22">
        <v>90030</v>
      </c>
      <c r="O177" s="22">
        <v>97130</v>
      </c>
      <c r="P177" s="18">
        <v>850</v>
      </c>
      <c r="Q177" s="7">
        <v>870</v>
      </c>
      <c r="R177" s="7">
        <v>880</v>
      </c>
      <c r="S177" s="7">
        <v>890</v>
      </c>
      <c r="T177" s="7">
        <v>840</v>
      </c>
      <c r="U177" s="7">
        <v>840</v>
      </c>
      <c r="V177" s="7">
        <v>840</v>
      </c>
      <c r="W177" s="7">
        <v>840</v>
      </c>
      <c r="X177" s="25">
        <v>850</v>
      </c>
      <c r="Y177" s="25">
        <v>880</v>
      </c>
      <c r="Z177" s="262">
        <v>950</v>
      </c>
      <c r="AA177" s="20" t="s">
        <v>70</v>
      </c>
      <c r="AB177" s="8">
        <v>2520</v>
      </c>
      <c r="AC177" s="8">
        <v>740</v>
      </c>
      <c r="AD177" s="8">
        <v>600</v>
      </c>
      <c r="AE177" s="8">
        <v>-4990</v>
      </c>
      <c r="AF177" s="8">
        <v>160</v>
      </c>
      <c r="AG177" s="8">
        <v>-250</v>
      </c>
      <c r="AH177" s="8">
        <v>330</v>
      </c>
      <c r="AI177" s="29">
        <v>860</v>
      </c>
      <c r="AJ177" s="29">
        <v>3080</v>
      </c>
      <c r="AK177" s="29">
        <v>7100</v>
      </c>
      <c r="AL177" s="31">
        <v>3050</v>
      </c>
      <c r="AM177" s="17" t="s">
        <v>70</v>
      </c>
      <c r="AN177" s="9">
        <v>2.8972177512071706E-2</v>
      </c>
      <c r="AO177" s="9">
        <v>8.268156424581008E-3</v>
      </c>
      <c r="AP177" s="9">
        <v>6.6489361702126715E-3</v>
      </c>
      <c r="AQ177" s="9">
        <v>-5.4931748128577707E-2</v>
      </c>
      <c r="AR177" s="9">
        <v>1.8637157833429896E-3</v>
      </c>
      <c r="AS177" s="9">
        <v>-2.9066387629345103E-3</v>
      </c>
      <c r="AT177" s="9">
        <v>3.847947761194126E-3</v>
      </c>
      <c r="AU177" s="33">
        <v>9.9895458241374691E-3</v>
      </c>
      <c r="AV177" s="33">
        <v>3.5422656699252375E-2</v>
      </c>
      <c r="AW177" s="270">
        <v>7.8862601355103923E-2</v>
      </c>
      <c r="AX177" s="35">
        <v>0.11669349275695562</v>
      </c>
      <c r="AY177" s="760"/>
      <c r="AZ177" s="511"/>
      <c r="BA177" s="21">
        <v>17955.000000000004</v>
      </c>
      <c r="BB177" s="87">
        <v>0.91026672798344443</v>
      </c>
      <c r="BC177" s="762"/>
    </row>
    <row r="178" spans="1:55" ht="18.75" customHeight="1">
      <c r="A178" s="156" t="s">
        <v>33</v>
      </c>
      <c r="B178" s="148" t="s">
        <v>13</v>
      </c>
      <c r="C178" s="758" t="s">
        <v>10</v>
      </c>
      <c r="D178" s="15" t="s">
        <v>11</v>
      </c>
      <c r="E178" s="21">
        <v>49890</v>
      </c>
      <c r="F178" s="7">
        <v>51250</v>
      </c>
      <c r="G178" s="7">
        <v>51650</v>
      </c>
      <c r="H178" s="7">
        <v>51970</v>
      </c>
      <c r="I178" s="7">
        <v>48920</v>
      </c>
      <c r="J178" s="7">
        <v>49030</v>
      </c>
      <c r="K178" s="7">
        <v>48890</v>
      </c>
      <c r="L178" s="7">
        <v>49070</v>
      </c>
      <c r="M178" s="22">
        <v>49540</v>
      </c>
      <c r="N178" s="22">
        <v>51230</v>
      </c>
      <c r="O178" s="22">
        <v>55030</v>
      </c>
      <c r="P178" s="18">
        <v>480</v>
      </c>
      <c r="Q178" s="7">
        <v>490</v>
      </c>
      <c r="R178" s="7">
        <v>490</v>
      </c>
      <c r="S178" s="7">
        <v>500</v>
      </c>
      <c r="T178" s="7">
        <v>470</v>
      </c>
      <c r="U178" s="7">
        <v>470</v>
      </c>
      <c r="V178" s="7">
        <v>470</v>
      </c>
      <c r="W178" s="7">
        <v>470</v>
      </c>
      <c r="X178" s="25">
        <v>470</v>
      </c>
      <c r="Y178" s="25">
        <v>490</v>
      </c>
      <c r="Z178" s="262">
        <v>530</v>
      </c>
      <c r="AA178" s="20" t="s">
        <v>70</v>
      </c>
      <c r="AB178" s="8">
        <v>1360</v>
      </c>
      <c r="AC178" s="8">
        <v>400</v>
      </c>
      <c r="AD178" s="8">
        <v>320</v>
      </c>
      <c r="AE178" s="8">
        <v>-3050</v>
      </c>
      <c r="AF178" s="8">
        <v>110</v>
      </c>
      <c r="AG178" s="8">
        <v>-140</v>
      </c>
      <c r="AH178" s="8">
        <v>180</v>
      </c>
      <c r="AI178" s="29">
        <v>470</v>
      </c>
      <c r="AJ178" s="29">
        <v>1690</v>
      </c>
      <c r="AK178" s="29">
        <v>3800</v>
      </c>
      <c r="AL178" s="31">
        <v>1340</v>
      </c>
      <c r="AM178" s="17" t="s">
        <v>70</v>
      </c>
      <c r="AN178" s="9">
        <v>2.7259971938264238E-2</v>
      </c>
      <c r="AO178" s="9">
        <v>7.8048780487804947E-3</v>
      </c>
      <c r="AP178" s="9">
        <v>6.1955469506291827E-3</v>
      </c>
      <c r="AQ178" s="9">
        <v>-5.8687704444872035E-2</v>
      </c>
      <c r="AR178" s="9">
        <v>2.2485690923956803E-3</v>
      </c>
      <c r="AS178" s="9">
        <v>-2.855394656332888E-3</v>
      </c>
      <c r="AT178" s="9">
        <v>3.6817345060340401E-3</v>
      </c>
      <c r="AU178" s="33">
        <v>9.5781536580394899E-3</v>
      </c>
      <c r="AV178" s="33">
        <v>3.4113847396043617E-2</v>
      </c>
      <c r="AW178" s="270">
        <v>7.4175287917235933E-2</v>
      </c>
      <c r="AX178" s="35">
        <v>0.10302665864902782</v>
      </c>
      <c r="AY178" s="759">
        <v>0.1128082169947775</v>
      </c>
      <c r="AZ178" s="511"/>
      <c r="BA178" s="21">
        <v>10017.000000000002</v>
      </c>
      <c r="BB178" s="87">
        <v>0.90224493886550405</v>
      </c>
      <c r="BC178" s="761">
        <v>0.91044495306975892</v>
      </c>
    </row>
    <row r="179" spans="1:55" ht="18.75" customHeight="1">
      <c r="A179" s="156" t="s">
        <v>33</v>
      </c>
      <c r="B179" s="148" t="s">
        <v>13</v>
      </c>
      <c r="C179" s="758"/>
      <c r="D179" s="15" t="s">
        <v>12</v>
      </c>
      <c r="E179" s="21">
        <v>56530</v>
      </c>
      <c r="F179" s="7">
        <v>58150</v>
      </c>
      <c r="G179" s="7">
        <v>58620</v>
      </c>
      <c r="H179" s="7">
        <v>59010</v>
      </c>
      <c r="I179" s="7">
        <v>56050</v>
      </c>
      <c r="J179" s="7">
        <v>56170</v>
      </c>
      <c r="K179" s="7">
        <v>56010</v>
      </c>
      <c r="L179" s="7">
        <v>56220</v>
      </c>
      <c r="M179" s="22">
        <v>56790</v>
      </c>
      <c r="N179" s="22">
        <v>58850</v>
      </c>
      <c r="O179" s="22">
        <v>63460</v>
      </c>
      <c r="P179" s="18">
        <v>540</v>
      </c>
      <c r="Q179" s="7">
        <v>560</v>
      </c>
      <c r="R179" s="7">
        <v>560</v>
      </c>
      <c r="S179" s="7">
        <v>570</v>
      </c>
      <c r="T179" s="7">
        <v>540</v>
      </c>
      <c r="U179" s="7">
        <v>540</v>
      </c>
      <c r="V179" s="7">
        <v>540</v>
      </c>
      <c r="W179" s="7">
        <v>540</v>
      </c>
      <c r="X179" s="25">
        <v>550</v>
      </c>
      <c r="Y179" s="25">
        <v>560</v>
      </c>
      <c r="Z179" s="262">
        <v>610</v>
      </c>
      <c r="AA179" s="20" t="s">
        <v>70</v>
      </c>
      <c r="AB179" s="8">
        <v>1620</v>
      </c>
      <c r="AC179" s="8">
        <v>470</v>
      </c>
      <c r="AD179" s="8">
        <v>390</v>
      </c>
      <c r="AE179" s="8">
        <v>-2960</v>
      </c>
      <c r="AF179" s="8">
        <v>120</v>
      </c>
      <c r="AG179" s="8">
        <v>-160</v>
      </c>
      <c r="AH179" s="8">
        <v>210</v>
      </c>
      <c r="AI179" s="29">
        <v>570</v>
      </c>
      <c r="AJ179" s="29">
        <v>2060</v>
      </c>
      <c r="AK179" s="29">
        <v>4610</v>
      </c>
      <c r="AL179" s="31">
        <v>2320</v>
      </c>
      <c r="AM179" s="17" t="s">
        <v>70</v>
      </c>
      <c r="AN179" s="9">
        <v>2.8657350079603683E-2</v>
      </c>
      <c r="AO179" s="9">
        <v>8.0825451418744532E-3</v>
      </c>
      <c r="AP179" s="9">
        <v>6.6530194472875781E-3</v>
      </c>
      <c r="AQ179" s="9">
        <v>-5.0160989662769051E-2</v>
      </c>
      <c r="AR179" s="9">
        <v>2.1409455842997804E-3</v>
      </c>
      <c r="AS179" s="9">
        <v>-2.8484956382410775E-3</v>
      </c>
      <c r="AT179" s="9">
        <v>3.7493304767006741E-3</v>
      </c>
      <c r="AU179" s="33">
        <v>1.0138740661686185E-2</v>
      </c>
      <c r="AV179" s="33">
        <v>3.6273991899982372E-2</v>
      </c>
      <c r="AW179" s="270">
        <v>7.8334749362786837E-2</v>
      </c>
      <c r="AX179" s="35">
        <v>0.12258977534052717</v>
      </c>
      <c r="AY179" s="760"/>
      <c r="AZ179" s="511"/>
      <c r="BA179" s="21">
        <v>11529.000000000002</v>
      </c>
      <c r="BB179" s="87">
        <v>0.91864496727401379</v>
      </c>
      <c r="BC179" s="762"/>
    </row>
    <row r="180" spans="1:55" ht="18.75" customHeight="1">
      <c r="A180" s="156" t="s">
        <v>33</v>
      </c>
      <c r="B180" s="148" t="s">
        <v>14</v>
      </c>
      <c r="C180" s="758" t="s">
        <v>10</v>
      </c>
      <c r="D180" s="15" t="s">
        <v>11</v>
      </c>
      <c r="E180" s="21">
        <v>38770</v>
      </c>
      <c r="F180" s="7">
        <v>39810</v>
      </c>
      <c r="G180" s="7">
        <v>40120</v>
      </c>
      <c r="H180" s="7">
        <v>40370</v>
      </c>
      <c r="I180" s="7">
        <v>38220</v>
      </c>
      <c r="J180" s="7">
        <v>38310</v>
      </c>
      <c r="K180" s="7">
        <v>38210</v>
      </c>
      <c r="L180" s="7">
        <v>38350</v>
      </c>
      <c r="M180" s="22">
        <v>38710</v>
      </c>
      <c r="N180" s="22">
        <v>40080</v>
      </c>
      <c r="O180" s="22">
        <v>43050</v>
      </c>
      <c r="P180" s="18">
        <v>370</v>
      </c>
      <c r="Q180" s="7">
        <v>380</v>
      </c>
      <c r="R180" s="7">
        <v>380</v>
      </c>
      <c r="S180" s="7">
        <v>380</v>
      </c>
      <c r="T180" s="7">
        <v>360</v>
      </c>
      <c r="U180" s="7">
        <v>360</v>
      </c>
      <c r="V180" s="7">
        <v>360</v>
      </c>
      <c r="W180" s="7">
        <v>360</v>
      </c>
      <c r="X180" s="25">
        <v>370</v>
      </c>
      <c r="Y180" s="25">
        <v>380</v>
      </c>
      <c r="Z180" s="262">
        <v>410</v>
      </c>
      <c r="AA180" s="20" t="s">
        <v>70</v>
      </c>
      <c r="AB180" s="8">
        <v>1040</v>
      </c>
      <c r="AC180" s="8">
        <v>310</v>
      </c>
      <c r="AD180" s="8">
        <v>250</v>
      </c>
      <c r="AE180" s="8">
        <v>-2150</v>
      </c>
      <c r="AF180" s="8">
        <v>90</v>
      </c>
      <c r="AG180" s="8">
        <v>-100</v>
      </c>
      <c r="AH180" s="8">
        <v>140</v>
      </c>
      <c r="AI180" s="29">
        <v>360</v>
      </c>
      <c r="AJ180" s="29">
        <v>1370</v>
      </c>
      <c r="AK180" s="29">
        <v>2970</v>
      </c>
      <c r="AL180" s="31">
        <v>1310</v>
      </c>
      <c r="AM180" s="17" t="s">
        <v>70</v>
      </c>
      <c r="AN180" s="9">
        <v>2.682486458602007E-2</v>
      </c>
      <c r="AO180" s="9">
        <v>7.7869881939212071E-3</v>
      </c>
      <c r="AP180" s="9">
        <v>6.2313060817547061E-3</v>
      </c>
      <c r="AQ180" s="9">
        <v>-5.3257369333663651E-2</v>
      </c>
      <c r="AR180" s="9">
        <v>2.3547880690737433E-3</v>
      </c>
      <c r="AS180" s="9">
        <v>-2.6102845210127512E-3</v>
      </c>
      <c r="AT180" s="9">
        <v>3.6639623135303889E-3</v>
      </c>
      <c r="AU180" s="33">
        <v>9.3872229465450374E-3</v>
      </c>
      <c r="AV180" s="33">
        <v>3.5391371738568767E-2</v>
      </c>
      <c r="AW180" s="270">
        <v>7.4101796407185727E-2</v>
      </c>
      <c r="AX180" s="35">
        <v>0.1103946350270828</v>
      </c>
      <c r="AY180" s="759">
        <v>0.12203281630235441</v>
      </c>
      <c r="AZ180" s="511"/>
      <c r="BA180" s="21">
        <v>7749.0000000000009</v>
      </c>
      <c r="BB180" s="87">
        <v>0.91052360072220784</v>
      </c>
      <c r="BC180" s="761">
        <v>0.92012636763703437</v>
      </c>
    </row>
    <row r="181" spans="1:55" ht="18.75" customHeight="1">
      <c r="A181" s="156" t="s">
        <v>33</v>
      </c>
      <c r="B181" s="148" t="s">
        <v>14</v>
      </c>
      <c r="C181" s="758"/>
      <c r="D181" s="15" t="s">
        <v>12</v>
      </c>
      <c r="E181" s="21">
        <v>45410</v>
      </c>
      <c r="F181" s="7">
        <v>46710</v>
      </c>
      <c r="G181" s="7">
        <v>47090</v>
      </c>
      <c r="H181" s="7">
        <v>47410</v>
      </c>
      <c r="I181" s="7">
        <v>45350</v>
      </c>
      <c r="J181" s="7">
        <v>45450</v>
      </c>
      <c r="K181" s="7">
        <v>45330</v>
      </c>
      <c r="L181" s="7">
        <v>45500</v>
      </c>
      <c r="M181" s="22">
        <v>45960</v>
      </c>
      <c r="N181" s="22">
        <v>47700</v>
      </c>
      <c r="O181" s="22">
        <v>51480</v>
      </c>
      <c r="P181" s="18">
        <v>430</v>
      </c>
      <c r="Q181" s="7">
        <v>450</v>
      </c>
      <c r="R181" s="7">
        <v>450</v>
      </c>
      <c r="S181" s="7">
        <v>450</v>
      </c>
      <c r="T181" s="7">
        <v>430</v>
      </c>
      <c r="U181" s="7">
        <v>430</v>
      </c>
      <c r="V181" s="7">
        <v>430</v>
      </c>
      <c r="W181" s="7">
        <v>430</v>
      </c>
      <c r="X181" s="25">
        <v>440</v>
      </c>
      <c r="Y181" s="25">
        <v>450</v>
      </c>
      <c r="Z181" s="262">
        <v>490</v>
      </c>
      <c r="AA181" s="20" t="s">
        <v>70</v>
      </c>
      <c r="AB181" s="8">
        <v>1300</v>
      </c>
      <c r="AC181" s="8">
        <v>380</v>
      </c>
      <c r="AD181" s="8">
        <v>320</v>
      </c>
      <c r="AE181" s="8">
        <v>-2060</v>
      </c>
      <c r="AF181" s="8">
        <v>100</v>
      </c>
      <c r="AG181" s="8">
        <v>-120</v>
      </c>
      <c r="AH181" s="8">
        <v>170</v>
      </c>
      <c r="AI181" s="29">
        <v>460</v>
      </c>
      <c r="AJ181" s="29">
        <v>1740</v>
      </c>
      <c r="AK181" s="29">
        <v>3780</v>
      </c>
      <c r="AL181" s="31">
        <v>2290</v>
      </c>
      <c r="AM181" s="17" t="s">
        <v>70</v>
      </c>
      <c r="AN181" s="9">
        <v>2.8628055494384519E-2</v>
      </c>
      <c r="AO181" s="9">
        <v>8.1353029329906956E-3</v>
      </c>
      <c r="AP181" s="9">
        <v>6.7954979825866069E-3</v>
      </c>
      <c r="AQ181" s="9">
        <v>-4.3450748787175697E-2</v>
      </c>
      <c r="AR181" s="9">
        <v>2.2050716648291946E-3</v>
      </c>
      <c r="AS181" s="9">
        <v>-2.6402640264026056E-3</v>
      </c>
      <c r="AT181" s="9">
        <v>3.7502757555702981E-3</v>
      </c>
      <c r="AU181" s="33">
        <v>1.0109890109890163E-2</v>
      </c>
      <c r="AV181" s="33">
        <v>3.7859007832898195E-2</v>
      </c>
      <c r="AW181" s="270">
        <v>7.9245283018867907E-2</v>
      </c>
      <c r="AX181" s="35">
        <v>0.13367099757762602</v>
      </c>
      <c r="AY181" s="760"/>
      <c r="AZ181" s="511"/>
      <c r="BA181" s="21">
        <v>9261</v>
      </c>
      <c r="BB181" s="87">
        <v>0.92972913455186079</v>
      </c>
      <c r="BC181" s="762"/>
    </row>
    <row r="182" spans="1:55" ht="18.75" customHeight="1">
      <c r="A182" s="156" t="s">
        <v>33</v>
      </c>
      <c r="B182" s="148" t="s">
        <v>15</v>
      </c>
      <c r="C182" s="758" t="s">
        <v>10</v>
      </c>
      <c r="D182" s="15" t="s">
        <v>11</v>
      </c>
      <c r="E182" s="21">
        <v>32170</v>
      </c>
      <c r="F182" s="7">
        <v>33100</v>
      </c>
      <c r="G182" s="7">
        <v>33370</v>
      </c>
      <c r="H182" s="7">
        <v>33590</v>
      </c>
      <c r="I182" s="7">
        <v>33890</v>
      </c>
      <c r="J182" s="7">
        <v>33980</v>
      </c>
      <c r="K182" s="7">
        <v>33890</v>
      </c>
      <c r="L182" s="7">
        <v>34010</v>
      </c>
      <c r="M182" s="22">
        <v>34340</v>
      </c>
      <c r="N182" s="22">
        <v>35610</v>
      </c>
      <c r="O182" s="22">
        <v>38290</v>
      </c>
      <c r="P182" s="18">
        <v>300</v>
      </c>
      <c r="Q182" s="7">
        <v>310</v>
      </c>
      <c r="R182" s="7">
        <v>310</v>
      </c>
      <c r="S182" s="7">
        <v>310</v>
      </c>
      <c r="T182" s="7">
        <v>320</v>
      </c>
      <c r="U182" s="7">
        <v>320</v>
      </c>
      <c r="V182" s="7">
        <v>320</v>
      </c>
      <c r="W182" s="7">
        <v>320</v>
      </c>
      <c r="X182" s="25">
        <v>320</v>
      </c>
      <c r="Y182" s="25">
        <v>330</v>
      </c>
      <c r="Z182" s="262">
        <v>360</v>
      </c>
      <c r="AA182" s="20" t="s">
        <v>70</v>
      </c>
      <c r="AB182" s="8">
        <v>930</v>
      </c>
      <c r="AC182" s="8">
        <v>270</v>
      </c>
      <c r="AD182" s="8">
        <v>220</v>
      </c>
      <c r="AE182" s="8">
        <v>300</v>
      </c>
      <c r="AF182" s="8">
        <v>90</v>
      </c>
      <c r="AG182" s="8">
        <v>-90</v>
      </c>
      <c r="AH182" s="8">
        <v>120</v>
      </c>
      <c r="AI182" s="29">
        <v>330</v>
      </c>
      <c r="AJ182" s="29">
        <v>1270</v>
      </c>
      <c r="AK182" s="29">
        <v>2680</v>
      </c>
      <c r="AL182" s="31">
        <v>3440</v>
      </c>
      <c r="AM182" s="17" t="s">
        <v>70</v>
      </c>
      <c r="AN182" s="9">
        <v>2.8908921355299988E-2</v>
      </c>
      <c r="AO182" s="9">
        <v>8.1570996978852506E-3</v>
      </c>
      <c r="AP182" s="9">
        <v>6.5927479772249775E-3</v>
      </c>
      <c r="AQ182" s="9">
        <v>8.9312295325989499E-3</v>
      </c>
      <c r="AR182" s="9">
        <v>2.6556506344055375E-3</v>
      </c>
      <c r="AS182" s="9">
        <v>-2.6486168334314275E-3</v>
      </c>
      <c r="AT182" s="9">
        <v>3.5408675125405686E-3</v>
      </c>
      <c r="AU182" s="33">
        <v>9.703028521023338E-3</v>
      </c>
      <c r="AV182" s="33">
        <v>3.6983110075713421E-2</v>
      </c>
      <c r="AW182" s="270">
        <v>7.5259758494804929E-2</v>
      </c>
      <c r="AX182" s="35">
        <v>0.19023935343487719</v>
      </c>
      <c r="AY182" s="759">
        <v>0.19702640178829667</v>
      </c>
      <c r="AZ182" s="511"/>
      <c r="BA182" s="21">
        <v>6804.0000000000009</v>
      </c>
      <c r="BB182" s="87">
        <v>0.97873795461610191</v>
      </c>
      <c r="BC182" s="761">
        <v>0.9841383666406972</v>
      </c>
    </row>
    <row r="183" spans="1:55" ht="18.75" customHeight="1">
      <c r="A183" s="156" t="s">
        <v>33</v>
      </c>
      <c r="B183" s="148" t="s">
        <v>15</v>
      </c>
      <c r="C183" s="758"/>
      <c r="D183" s="15" t="s">
        <v>12</v>
      </c>
      <c r="E183" s="21">
        <v>38810</v>
      </c>
      <c r="F183" s="7">
        <v>40000</v>
      </c>
      <c r="G183" s="7">
        <v>40340</v>
      </c>
      <c r="H183" s="7">
        <v>40630</v>
      </c>
      <c r="I183" s="7">
        <v>41020</v>
      </c>
      <c r="J183" s="7">
        <v>41120</v>
      </c>
      <c r="K183" s="7">
        <v>41010</v>
      </c>
      <c r="L183" s="7">
        <v>41160</v>
      </c>
      <c r="M183" s="22">
        <v>41590</v>
      </c>
      <c r="N183" s="22">
        <v>43230</v>
      </c>
      <c r="O183" s="22">
        <v>46720</v>
      </c>
      <c r="P183" s="18">
        <v>370</v>
      </c>
      <c r="Q183" s="7">
        <v>380</v>
      </c>
      <c r="R183" s="7">
        <v>380</v>
      </c>
      <c r="S183" s="7">
        <v>380</v>
      </c>
      <c r="T183" s="7">
        <v>390</v>
      </c>
      <c r="U183" s="7">
        <v>390</v>
      </c>
      <c r="V183" s="7">
        <v>390</v>
      </c>
      <c r="W183" s="7">
        <v>390</v>
      </c>
      <c r="X183" s="25">
        <v>390</v>
      </c>
      <c r="Y183" s="25">
        <v>410</v>
      </c>
      <c r="Z183" s="262">
        <v>440</v>
      </c>
      <c r="AA183" s="20" t="s">
        <v>70</v>
      </c>
      <c r="AB183" s="8">
        <v>1190</v>
      </c>
      <c r="AC183" s="8">
        <v>340</v>
      </c>
      <c r="AD183" s="8">
        <v>290</v>
      </c>
      <c r="AE183" s="8">
        <v>390</v>
      </c>
      <c r="AF183" s="8">
        <v>100</v>
      </c>
      <c r="AG183" s="8">
        <v>-110</v>
      </c>
      <c r="AH183" s="8">
        <v>150</v>
      </c>
      <c r="AI183" s="29">
        <v>430</v>
      </c>
      <c r="AJ183" s="29">
        <v>1640</v>
      </c>
      <c r="AK183" s="29">
        <v>3490</v>
      </c>
      <c r="AL183" s="31">
        <v>4420</v>
      </c>
      <c r="AM183" s="17" t="s">
        <v>70</v>
      </c>
      <c r="AN183" s="9">
        <v>3.0662200463797973E-2</v>
      </c>
      <c r="AO183" s="9">
        <v>8.499999999999952E-3</v>
      </c>
      <c r="AP183" s="9">
        <v>7.1888943976201602E-3</v>
      </c>
      <c r="AQ183" s="9">
        <v>9.5988186069406733E-3</v>
      </c>
      <c r="AR183" s="9">
        <v>2.4378352023404215E-3</v>
      </c>
      <c r="AS183" s="9">
        <v>-2.6750972762645819E-3</v>
      </c>
      <c r="AT183" s="9">
        <v>3.6576444769569338E-3</v>
      </c>
      <c r="AU183" s="33">
        <v>1.0447035957239947E-2</v>
      </c>
      <c r="AV183" s="33">
        <v>3.943255590286121E-2</v>
      </c>
      <c r="AW183" s="270">
        <v>8.0730973860744903E-2</v>
      </c>
      <c r="AX183" s="35">
        <v>0.20381345014171615</v>
      </c>
      <c r="AY183" s="760"/>
      <c r="AZ183" s="511"/>
      <c r="BA183" s="21">
        <v>8316</v>
      </c>
      <c r="BB183" s="87">
        <v>0.9895387786652925</v>
      </c>
      <c r="BC183" s="762"/>
    </row>
    <row r="184" spans="1:55" ht="18.75" customHeight="1">
      <c r="A184" s="156" t="s">
        <v>33</v>
      </c>
      <c r="B184" s="148" t="s">
        <v>16</v>
      </c>
      <c r="C184" s="758" t="s">
        <v>10</v>
      </c>
      <c r="D184" s="15" t="s">
        <v>11</v>
      </c>
      <c r="E184" s="21">
        <v>28490</v>
      </c>
      <c r="F184" s="7">
        <v>29310</v>
      </c>
      <c r="G184" s="7">
        <v>29550</v>
      </c>
      <c r="H184" s="7">
        <v>29750</v>
      </c>
      <c r="I184" s="7">
        <v>30020</v>
      </c>
      <c r="J184" s="7">
        <v>30110</v>
      </c>
      <c r="K184" s="7">
        <v>30020</v>
      </c>
      <c r="L184" s="7">
        <v>30140</v>
      </c>
      <c r="M184" s="22">
        <v>30430</v>
      </c>
      <c r="N184" s="22">
        <v>31620</v>
      </c>
      <c r="O184" s="22">
        <v>34050</v>
      </c>
      <c r="P184" s="18">
        <v>260</v>
      </c>
      <c r="Q184" s="7">
        <v>270</v>
      </c>
      <c r="R184" s="7">
        <v>270</v>
      </c>
      <c r="S184" s="7">
        <v>280</v>
      </c>
      <c r="T184" s="7">
        <v>280</v>
      </c>
      <c r="U184" s="7">
        <v>280</v>
      </c>
      <c r="V184" s="7">
        <v>280</v>
      </c>
      <c r="W184" s="7">
        <v>280</v>
      </c>
      <c r="X184" s="25">
        <v>280</v>
      </c>
      <c r="Y184" s="25">
        <v>290</v>
      </c>
      <c r="Z184" s="262">
        <v>320</v>
      </c>
      <c r="AA184" s="20" t="s">
        <v>70</v>
      </c>
      <c r="AB184" s="8">
        <v>820</v>
      </c>
      <c r="AC184" s="8">
        <v>240</v>
      </c>
      <c r="AD184" s="8">
        <v>200</v>
      </c>
      <c r="AE184" s="8">
        <v>270</v>
      </c>
      <c r="AF184" s="8">
        <v>90</v>
      </c>
      <c r="AG184" s="8">
        <v>-90</v>
      </c>
      <c r="AH184" s="8">
        <v>120</v>
      </c>
      <c r="AI184" s="29">
        <v>290</v>
      </c>
      <c r="AJ184" s="29">
        <v>1190</v>
      </c>
      <c r="AK184" s="29">
        <v>2430</v>
      </c>
      <c r="AL184" s="31">
        <v>3130</v>
      </c>
      <c r="AM184" s="17" t="s">
        <v>70</v>
      </c>
      <c r="AN184" s="9">
        <v>2.8782028782028846E-2</v>
      </c>
      <c r="AO184" s="9">
        <v>8.1883316274309337E-3</v>
      </c>
      <c r="AP184" s="9">
        <v>6.7681895093063549E-3</v>
      </c>
      <c r="AQ184" s="9">
        <v>9.0756302521008969E-3</v>
      </c>
      <c r="AR184" s="9">
        <v>2.9980013324450994E-3</v>
      </c>
      <c r="AS184" s="9">
        <v>-2.9890401859846705E-3</v>
      </c>
      <c r="AT184" s="9">
        <v>3.9973351099267251E-3</v>
      </c>
      <c r="AU184" s="33">
        <v>9.6217650962175938E-3</v>
      </c>
      <c r="AV184" s="33">
        <v>3.9106145251396551E-2</v>
      </c>
      <c r="AW184" s="270">
        <v>7.6850094876660391E-2</v>
      </c>
      <c r="AX184" s="35">
        <v>0.19515619515619509</v>
      </c>
      <c r="AY184" s="759">
        <v>0.2021895407890284</v>
      </c>
      <c r="AZ184" s="511"/>
      <c r="BA184" s="21">
        <v>6048</v>
      </c>
      <c r="BB184" s="87">
        <v>0.98287118287118291</v>
      </c>
      <c r="BC184" s="761">
        <v>0.98844669305813637</v>
      </c>
    </row>
    <row r="185" spans="1:55" ht="18.75" customHeight="1">
      <c r="A185" s="156" t="s">
        <v>33</v>
      </c>
      <c r="B185" s="148" t="s">
        <v>16</v>
      </c>
      <c r="C185" s="758"/>
      <c r="D185" s="15" t="s">
        <v>12</v>
      </c>
      <c r="E185" s="21">
        <v>35130</v>
      </c>
      <c r="F185" s="7">
        <v>36210</v>
      </c>
      <c r="G185" s="7">
        <v>36520</v>
      </c>
      <c r="H185" s="7">
        <v>36790</v>
      </c>
      <c r="I185" s="7">
        <v>37150</v>
      </c>
      <c r="J185" s="7">
        <v>37250</v>
      </c>
      <c r="K185" s="7">
        <v>37140</v>
      </c>
      <c r="L185" s="7">
        <v>37290</v>
      </c>
      <c r="M185" s="22">
        <v>37680</v>
      </c>
      <c r="N185" s="22">
        <v>39240</v>
      </c>
      <c r="O185" s="22">
        <v>42480</v>
      </c>
      <c r="P185" s="18">
        <v>330</v>
      </c>
      <c r="Q185" s="7">
        <v>340</v>
      </c>
      <c r="R185" s="7">
        <v>340</v>
      </c>
      <c r="S185" s="7">
        <v>350</v>
      </c>
      <c r="T185" s="7">
        <v>350</v>
      </c>
      <c r="U185" s="7">
        <v>350</v>
      </c>
      <c r="V185" s="7">
        <v>350</v>
      </c>
      <c r="W185" s="7">
        <v>350</v>
      </c>
      <c r="X185" s="25">
        <v>360</v>
      </c>
      <c r="Y185" s="25">
        <v>370</v>
      </c>
      <c r="Z185" s="262">
        <v>400</v>
      </c>
      <c r="AA185" s="20" t="s">
        <v>70</v>
      </c>
      <c r="AB185" s="8">
        <v>1080</v>
      </c>
      <c r="AC185" s="8">
        <v>310</v>
      </c>
      <c r="AD185" s="8">
        <v>270</v>
      </c>
      <c r="AE185" s="8">
        <v>360</v>
      </c>
      <c r="AF185" s="8">
        <v>100</v>
      </c>
      <c r="AG185" s="8">
        <v>-110</v>
      </c>
      <c r="AH185" s="8">
        <v>150</v>
      </c>
      <c r="AI185" s="29">
        <v>390</v>
      </c>
      <c r="AJ185" s="29">
        <v>1560</v>
      </c>
      <c r="AK185" s="29">
        <v>3240</v>
      </c>
      <c r="AL185" s="31">
        <v>4110</v>
      </c>
      <c r="AM185" s="17" t="s">
        <v>70</v>
      </c>
      <c r="AN185" s="9">
        <v>3.0742954739538808E-2</v>
      </c>
      <c r="AO185" s="9">
        <v>8.5611709472521724E-3</v>
      </c>
      <c r="AP185" s="9">
        <v>7.3932092004380667E-3</v>
      </c>
      <c r="AQ185" s="9">
        <v>9.7852677357976869E-3</v>
      </c>
      <c r="AR185" s="9">
        <v>2.6917900403768957E-3</v>
      </c>
      <c r="AS185" s="9">
        <v>-2.953020134228157E-3</v>
      </c>
      <c r="AT185" s="9">
        <v>4.0387722132471104E-3</v>
      </c>
      <c r="AU185" s="33">
        <v>1.0458567980691891E-2</v>
      </c>
      <c r="AV185" s="33">
        <v>4.140127388535042E-2</v>
      </c>
      <c r="AW185" s="270">
        <v>8.256880733944949E-2</v>
      </c>
      <c r="AX185" s="35">
        <v>0.20922288642186171</v>
      </c>
      <c r="AY185" s="760"/>
      <c r="AZ185" s="511"/>
      <c r="BA185" s="21">
        <v>7560.0000000000009</v>
      </c>
      <c r="BB185" s="87">
        <v>0.99402220324508972</v>
      </c>
      <c r="BC185" s="762"/>
    </row>
    <row r="186" spans="1:55" ht="18.75" customHeight="1">
      <c r="A186" s="156" t="s">
        <v>33</v>
      </c>
      <c r="B186" s="148" t="s">
        <v>17</v>
      </c>
      <c r="C186" s="758" t="s">
        <v>10</v>
      </c>
      <c r="D186" s="15" t="s">
        <v>11</v>
      </c>
      <c r="E186" s="21">
        <v>26330</v>
      </c>
      <c r="F186" s="7">
        <v>27080</v>
      </c>
      <c r="G186" s="7">
        <v>27300</v>
      </c>
      <c r="H186" s="7">
        <v>27500</v>
      </c>
      <c r="I186" s="7">
        <v>27750</v>
      </c>
      <c r="J186" s="7">
        <v>27830</v>
      </c>
      <c r="K186" s="7">
        <v>27750</v>
      </c>
      <c r="L186" s="7">
        <v>27850</v>
      </c>
      <c r="M186" s="22">
        <v>28130</v>
      </c>
      <c r="N186" s="22">
        <v>29270</v>
      </c>
      <c r="O186" s="22">
        <v>31550</v>
      </c>
      <c r="P186" s="18">
        <v>240</v>
      </c>
      <c r="Q186" s="7">
        <v>250</v>
      </c>
      <c r="R186" s="7">
        <v>250</v>
      </c>
      <c r="S186" s="7">
        <v>250</v>
      </c>
      <c r="T186" s="7">
        <v>260</v>
      </c>
      <c r="U186" s="7">
        <v>260</v>
      </c>
      <c r="V186" s="7">
        <v>260</v>
      </c>
      <c r="W186" s="7">
        <v>260</v>
      </c>
      <c r="X186" s="25">
        <v>260</v>
      </c>
      <c r="Y186" s="25">
        <v>270</v>
      </c>
      <c r="Z186" s="262">
        <v>290</v>
      </c>
      <c r="AA186" s="20" t="s">
        <v>70</v>
      </c>
      <c r="AB186" s="8">
        <v>750</v>
      </c>
      <c r="AC186" s="8">
        <v>220</v>
      </c>
      <c r="AD186" s="8">
        <v>200</v>
      </c>
      <c r="AE186" s="8">
        <v>250</v>
      </c>
      <c r="AF186" s="8">
        <v>80</v>
      </c>
      <c r="AG186" s="8">
        <v>-80</v>
      </c>
      <c r="AH186" s="8">
        <v>100</v>
      </c>
      <c r="AI186" s="29">
        <v>280</v>
      </c>
      <c r="AJ186" s="29">
        <v>1140</v>
      </c>
      <c r="AK186" s="29">
        <v>2280</v>
      </c>
      <c r="AL186" s="31">
        <v>2940</v>
      </c>
      <c r="AM186" s="17" t="s">
        <v>70</v>
      </c>
      <c r="AN186" s="9">
        <v>2.8484618306114706E-2</v>
      </c>
      <c r="AO186" s="9">
        <v>8.1240768094534843E-3</v>
      </c>
      <c r="AP186" s="9">
        <v>7.3260073260073E-3</v>
      </c>
      <c r="AQ186" s="9">
        <v>9.0909090909090384E-3</v>
      </c>
      <c r="AR186" s="9">
        <v>2.8828828828828534E-3</v>
      </c>
      <c r="AS186" s="9">
        <v>-2.8745957599712879E-3</v>
      </c>
      <c r="AT186" s="9">
        <v>3.6036036036035668E-3</v>
      </c>
      <c r="AU186" s="33">
        <v>1.0053859964093359E-2</v>
      </c>
      <c r="AV186" s="33">
        <v>4.0526128688233243E-2</v>
      </c>
      <c r="AW186" s="270">
        <v>7.7895456098394211E-2</v>
      </c>
      <c r="AX186" s="35">
        <v>0.19825294341055821</v>
      </c>
      <c r="AY186" s="759">
        <v>0.20543523724971346</v>
      </c>
      <c r="AZ186" s="511"/>
      <c r="BA186" s="21">
        <v>5481.0000000000009</v>
      </c>
      <c r="BB186" s="87">
        <v>0.99008735282947213</v>
      </c>
      <c r="BC186" s="761">
        <v>0.99243524450694109</v>
      </c>
    </row>
    <row r="187" spans="1:55" ht="18.75" customHeight="1">
      <c r="A187" s="156" t="s">
        <v>33</v>
      </c>
      <c r="B187" s="148" t="s">
        <v>17</v>
      </c>
      <c r="C187" s="758"/>
      <c r="D187" s="15" t="s">
        <v>12</v>
      </c>
      <c r="E187" s="21">
        <v>32970</v>
      </c>
      <c r="F187" s="7">
        <v>33980</v>
      </c>
      <c r="G187" s="7">
        <v>34270</v>
      </c>
      <c r="H187" s="7">
        <v>34540</v>
      </c>
      <c r="I187" s="7">
        <v>34880</v>
      </c>
      <c r="J187" s="7">
        <v>34970</v>
      </c>
      <c r="K187" s="7">
        <v>34870</v>
      </c>
      <c r="L187" s="7">
        <v>35000</v>
      </c>
      <c r="M187" s="22">
        <v>35380</v>
      </c>
      <c r="N187" s="22">
        <v>36890</v>
      </c>
      <c r="O187" s="22">
        <v>39980</v>
      </c>
      <c r="P187" s="18">
        <v>310</v>
      </c>
      <c r="Q187" s="7">
        <v>320</v>
      </c>
      <c r="R187" s="7">
        <v>320</v>
      </c>
      <c r="S187" s="7">
        <v>320</v>
      </c>
      <c r="T187" s="7">
        <v>330</v>
      </c>
      <c r="U187" s="7">
        <v>330</v>
      </c>
      <c r="V187" s="7">
        <v>330</v>
      </c>
      <c r="W187" s="7">
        <v>330</v>
      </c>
      <c r="X187" s="25">
        <v>330</v>
      </c>
      <c r="Y187" s="25">
        <v>350</v>
      </c>
      <c r="Z187" s="262">
        <v>380</v>
      </c>
      <c r="AA187" s="20" t="s">
        <v>70</v>
      </c>
      <c r="AB187" s="8">
        <v>1010</v>
      </c>
      <c r="AC187" s="8">
        <v>290</v>
      </c>
      <c r="AD187" s="8">
        <v>270</v>
      </c>
      <c r="AE187" s="8">
        <v>340</v>
      </c>
      <c r="AF187" s="8">
        <v>90</v>
      </c>
      <c r="AG187" s="8">
        <v>-100</v>
      </c>
      <c r="AH187" s="8">
        <v>130</v>
      </c>
      <c r="AI187" s="29">
        <v>380</v>
      </c>
      <c r="AJ187" s="29">
        <v>1510</v>
      </c>
      <c r="AK187" s="29">
        <v>3090</v>
      </c>
      <c r="AL187" s="31">
        <v>3920</v>
      </c>
      <c r="AM187" s="17" t="s">
        <v>70</v>
      </c>
      <c r="AN187" s="9">
        <v>3.0633909614801391E-2</v>
      </c>
      <c r="AO187" s="9">
        <v>8.5344320188345257E-3</v>
      </c>
      <c r="AP187" s="9">
        <v>7.8786110300554935E-3</v>
      </c>
      <c r="AQ187" s="9">
        <v>9.8436595251882864E-3</v>
      </c>
      <c r="AR187" s="9">
        <v>2.5802752293577758E-3</v>
      </c>
      <c r="AS187" s="9">
        <v>-2.859593937660887E-3</v>
      </c>
      <c r="AT187" s="9">
        <v>3.7281330656724343E-3</v>
      </c>
      <c r="AU187" s="33">
        <v>1.0857142857142899E-2</v>
      </c>
      <c r="AV187" s="33">
        <v>4.2679479932165032E-2</v>
      </c>
      <c r="AW187" s="270">
        <v>8.376253727297378E-2</v>
      </c>
      <c r="AX187" s="35">
        <v>0.21261753108886872</v>
      </c>
      <c r="AY187" s="760"/>
      <c r="AZ187" s="511"/>
      <c r="BA187" s="21">
        <v>7182.0000000000009</v>
      </c>
      <c r="BB187" s="87">
        <v>0.99478313618441006</v>
      </c>
      <c r="BC187" s="762"/>
    </row>
    <row r="188" spans="1:55" ht="18.75" customHeight="1">
      <c r="A188" s="156" t="s">
        <v>33</v>
      </c>
      <c r="B188" s="148" t="s">
        <v>18</v>
      </c>
      <c r="C188" s="758" t="s">
        <v>10</v>
      </c>
      <c r="D188" s="15" t="s">
        <v>11</v>
      </c>
      <c r="E188" s="21">
        <v>24850</v>
      </c>
      <c r="F188" s="7">
        <v>25560</v>
      </c>
      <c r="G188" s="7">
        <v>25770</v>
      </c>
      <c r="H188" s="7">
        <v>25950</v>
      </c>
      <c r="I188" s="7">
        <v>26190</v>
      </c>
      <c r="J188" s="7">
        <v>26270</v>
      </c>
      <c r="K188" s="7">
        <v>26200</v>
      </c>
      <c r="L188" s="7">
        <v>26300</v>
      </c>
      <c r="M188" s="22">
        <v>26560</v>
      </c>
      <c r="N188" s="22">
        <v>27660</v>
      </c>
      <c r="O188" s="22">
        <v>29850</v>
      </c>
      <c r="P188" s="18">
        <v>230</v>
      </c>
      <c r="Q188" s="7">
        <v>230</v>
      </c>
      <c r="R188" s="7">
        <v>240</v>
      </c>
      <c r="S188" s="7">
        <v>240</v>
      </c>
      <c r="T188" s="7">
        <v>240</v>
      </c>
      <c r="U188" s="7">
        <v>240</v>
      </c>
      <c r="V188" s="7">
        <v>240</v>
      </c>
      <c r="W188" s="7">
        <v>240</v>
      </c>
      <c r="X188" s="25">
        <v>240</v>
      </c>
      <c r="Y188" s="25">
        <v>250</v>
      </c>
      <c r="Z188" s="262">
        <v>270</v>
      </c>
      <c r="AA188" s="20" t="s">
        <v>70</v>
      </c>
      <c r="AB188" s="8">
        <v>710</v>
      </c>
      <c r="AC188" s="8">
        <v>210</v>
      </c>
      <c r="AD188" s="8">
        <v>180</v>
      </c>
      <c r="AE188" s="8">
        <v>240</v>
      </c>
      <c r="AF188" s="8">
        <v>80</v>
      </c>
      <c r="AG188" s="8">
        <v>-70</v>
      </c>
      <c r="AH188" s="8">
        <v>100</v>
      </c>
      <c r="AI188" s="29">
        <v>260</v>
      </c>
      <c r="AJ188" s="29">
        <v>1100</v>
      </c>
      <c r="AK188" s="29">
        <v>2190</v>
      </c>
      <c r="AL188" s="31">
        <v>2810</v>
      </c>
      <c r="AM188" s="17" t="s">
        <v>70</v>
      </c>
      <c r="AN188" s="9">
        <v>2.857142857142847E-2</v>
      </c>
      <c r="AO188" s="9">
        <v>8.215962441314506E-3</v>
      </c>
      <c r="AP188" s="9">
        <v>6.9848661233993248E-3</v>
      </c>
      <c r="AQ188" s="9">
        <v>9.2485549132947931E-3</v>
      </c>
      <c r="AR188" s="9">
        <v>3.0546009927452378E-3</v>
      </c>
      <c r="AS188" s="9">
        <v>-2.6646364674534073E-3</v>
      </c>
      <c r="AT188" s="9">
        <v>3.8167938931297218E-3</v>
      </c>
      <c r="AU188" s="33">
        <v>9.8859315589354679E-3</v>
      </c>
      <c r="AV188" s="33">
        <v>4.141566265060237E-2</v>
      </c>
      <c r="AW188" s="270">
        <v>7.9175704989153939E-2</v>
      </c>
      <c r="AX188" s="35">
        <v>0.20120724346076457</v>
      </c>
      <c r="AY188" s="759">
        <v>0.20841562554111581</v>
      </c>
      <c r="AZ188" s="511"/>
      <c r="BA188" s="21">
        <v>5103</v>
      </c>
      <c r="BB188" s="87">
        <v>0.99585513078470822</v>
      </c>
      <c r="BC188" s="761">
        <v>0.99770527260099184</v>
      </c>
    </row>
    <row r="189" spans="1:55" ht="18.75" customHeight="1">
      <c r="A189" s="156" t="s">
        <v>33</v>
      </c>
      <c r="B189" s="148" t="s">
        <v>18</v>
      </c>
      <c r="C189" s="758"/>
      <c r="D189" s="15" t="s">
        <v>12</v>
      </c>
      <c r="E189" s="21">
        <v>31490</v>
      </c>
      <c r="F189" s="7">
        <v>32460</v>
      </c>
      <c r="G189" s="7">
        <v>32740</v>
      </c>
      <c r="H189" s="7">
        <v>32990</v>
      </c>
      <c r="I189" s="7">
        <v>33320</v>
      </c>
      <c r="J189" s="7">
        <v>33410</v>
      </c>
      <c r="K189" s="7">
        <v>33320</v>
      </c>
      <c r="L189" s="7">
        <v>33450</v>
      </c>
      <c r="M189" s="22">
        <v>33810</v>
      </c>
      <c r="N189" s="22">
        <v>35280</v>
      </c>
      <c r="O189" s="22">
        <v>38280</v>
      </c>
      <c r="P189" s="18">
        <v>290</v>
      </c>
      <c r="Q189" s="7">
        <v>300</v>
      </c>
      <c r="R189" s="7">
        <v>310</v>
      </c>
      <c r="S189" s="7">
        <v>310</v>
      </c>
      <c r="T189" s="7">
        <v>310</v>
      </c>
      <c r="U189" s="7">
        <v>310</v>
      </c>
      <c r="V189" s="7">
        <v>310</v>
      </c>
      <c r="W189" s="7">
        <v>310</v>
      </c>
      <c r="X189" s="25">
        <v>320</v>
      </c>
      <c r="Y189" s="25">
        <v>330</v>
      </c>
      <c r="Z189" s="262">
        <v>360</v>
      </c>
      <c r="AA189" s="20" t="s">
        <v>70</v>
      </c>
      <c r="AB189" s="8">
        <v>970</v>
      </c>
      <c r="AC189" s="8">
        <v>280</v>
      </c>
      <c r="AD189" s="8">
        <v>250</v>
      </c>
      <c r="AE189" s="8">
        <v>330</v>
      </c>
      <c r="AF189" s="8">
        <v>90</v>
      </c>
      <c r="AG189" s="8">
        <v>-90</v>
      </c>
      <c r="AH189" s="8">
        <v>130</v>
      </c>
      <c r="AI189" s="29">
        <v>360</v>
      </c>
      <c r="AJ189" s="29">
        <v>1470</v>
      </c>
      <c r="AK189" s="29">
        <v>3000</v>
      </c>
      <c r="AL189" s="31">
        <v>3790</v>
      </c>
      <c r="AM189" s="17" t="s">
        <v>70</v>
      </c>
      <c r="AN189" s="9">
        <v>3.0803429660209547E-2</v>
      </c>
      <c r="AO189" s="9">
        <v>8.6260012322858515E-3</v>
      </c>
      <c r="AP189" s="9">
        <v>7.6359193646915458E-3</v>
      </c>
      <c r="AQ189" s="9">
        <v>1.0003031221582193E-2</v>
      </c>
      <c r="AR189" s="9">
        <v>2.7010804321727644E-3</v>
      </c>
      <c r="AS189" s="9">
        <v>-2.6938042502244741E-3</v>
      </c>
      <c r="AT189" s="9">
        <v>3.9015606242496226E-3</v>
      </c>
      <c r="AU189" s="33">
        <v>1.0762331838565009E-2</v>
      </c>
      <c r="AV189" s="33">
        <v>4.3478260869565188E-2</v>
      </c>
      <c r="AW189" s="270">
        <v>8.503401360544216E-2</v>
      </c>
      <c r="AX189" s="35">
        <v>0.21562400762146705</v>
      </c>
      <c r="AY189" s="760"/>
      <c r="AZ189" s="511"/>
      <c r="BA189" s="21">
        <v>6804.0000000000009</v>
      </c>
      <c r="BB189" s="87">
        <v>0.99955541441727536</v>
      </c>
      <c r="BC189" s="762"/>
    </row>
    <row r="190" spans="1:55" ht="18.75" customHeight="1">
      <c r="A190" s="156" t="s">
        <v>33</v>
      </c>
      <c r="B190" s="148" t="s">
        <v>19</v>
      </c>
      <c r="C190" s="758" t="s">
        <v>10</v>
      </c>
      <c r="D190" s="15" t="s">
        <v>11</v>
      </c>
      <c r="E190" s="21">
        <v>24530</v>
      </c>
      <c r="F190" s="7">
        <v>25220</v>
      </c>
      <c r="G190" s="7">
        <v>25350</v>
      </c>
      <c r="H190" s="7">
        <v>25530</v>
      </c>
      <c r="I190" s="7">
        <v>25760</v>
      </c>
      <c r="J190" s="7">
        <v>25830</v>
      </c>
      <c r="K190" s="7">
        <v>25770</v>
      </c>
      <c r="L190" s="7">
        <v>25860</v>
      </c>
      <c r="M190" s="22">
        <v>26120</v>
      </c>
      <c r="N190" s="22">
        <v>27190</v>
      </c>
      <c r="O190" s="22">
        <v>29310</v>
      </c>
      <c r="P190" s="18">
        <v>220</v>
      </c>
      <c r="Q190" s="7">
        <v>230</v>
      </c>
      <c r="R190" s="7">
        <v>230</v>
      </c>
      <c r="S190" s="7">
        <v>230</v>
      </c>
      <c r="T190" s="7">
        <v>240</v>
      </c>
      <c r="U190" s="7">
        <v>240</v>
      </c>
      <c r="V190" s="7">
        <v>240</v>
      </c>
      <c r="W190" s="7">
        <v>240</v>
      </c>
      <c r="X190" s="25">
        <v>240</v>
      </c>
      <c r="Y190" s="25">
        <v>250</v>
      </c>
      <c r="Z190" s="262">
        <v>270</v>
      </c>
      <c r="AA190" s="20" t="s">
        <v>70</v>
      </c>
      <c r="AB190" s="8">
        <v>690</v>
      </c>
      <c r="AC190" s="8">
        <v>130</v>
      </c>
      <c r="AD190" s="8">
        <v>180</v>
      </c>
      <c r="AE190" s="8">
        <v>230</v>
      </c>
      <c r="AF190" s="8">
        <v>70</v>
      </c>
      <c r="AG190" s="8">
        <v>-60</v>
      </c>
      <c r="AH190" s="8">
        <v>90</v>
      </c>
      <c r="AI190" s="29">
        <v>260</v>
      </c>
      <c r="AJ190" s="29">
        <v>1070</v>
      </c>
      <c r="AK190" s="29">
        <v>2120</v>
      </c>
      <c r="AL190" s="31">
        <v>2660</v>
      </c>
      <c r="AM190" s="17" t="s">
        <v>70</v>
      </c>
      <c r="AN190" s="9">
        <v>2.8128821850794905E-2</v>
      </c>
      <c r="AO190" s="9">
        <v>5.1546391752577136E-3</v>
      </c>
      <c r="AP190" s="9">
        <v>7.1005917159763232E-3</v>
      </c>
      <c r="AQ190" s="9">
        <v>9.009009009008917E-3</v>
      </c>
      <c r="AR190" s="9">
        <v>2.7173913043478937E-3</v>
      </c>
      <c r="AS190" s="9">
        <v>-2.3228803716608404E-3</v>
      </c>
      <c r="AT190" s="9">
        <v>3.4924330616996624E-3</v>
      </c>
      <c r="AU190" s="33">
        <v>1.0054137664346374E-2</v>
      </c>
      <c r="AV190" s="33">
        <v>4.0964777947932518E-2</v>
      </c>
      <c r="AW190" s="270">
        <v>7.7969841853622546E-2</v>
      </c>
      <c r="AX190" s="35">
        <v>0.19486343253159388</v>
      </c>
      <c r="AY190" s="759">
        <v>0.20282151414837635</v>
      </c>
      <c r="AZ190" s="511"/>
      <c r="BA190" s="21">
        <v>5103</v>
      </c>
      <c r="BB190" s="87">
        <v>0.98683245006114961</v>
      </c>
      <c r="BC190" s="761">
        <v>0.99269437709987218</v>
      </c>
    </row>
    <row r="191" spans="1:55" ht="18.75" customHeight="1">
      <c r="A191" s="156" t="s">
        <v>33</v>
      </c>
      <c r="B191" s="148" t="s">
        <v>19</v>
      </c>
      <c r="C191" s="758"/>
      <c r="D191" s="15" t="s">
        <v>12</v>
      </c>
      <c r="E191" s="21">
        <v>31170</v>
      </c>
      <c r="F191" s="7">
        <v>32120</v>
      </c>
      <c r="G191" s="7">
        <v>32320</v>
      </c>
      <c r="H191" s="7">
        <v>32570</v>
      </c>
      <c r="I191" s="7">
        <v>32890</v>
      </c>
      <c r="J191" s="7">
        <v>32970</v>
      </c>
      <c r="K191" s="7">
        <v>32890</v>
      </c>
      <c r="L191" s="7">
        <v>33010</v>
      </c>
      <c r="M191" s="22">
        <v>33370</v>
      </c>
      <c r="N191" s="22">
        <v>34810</v>
      </c>
      <c r="O191" s="22">
        <v>37740</v>
      </c>
      <c r="P191" s="18">
        <v>290</v>
      </c>
      <c r="Q191" s="7">
        <v>300</v>
      </c>
      <c r="R191" s="7">
        <v>300</v>
      </c>
      <c r="S191" s="7">
        <v>300</v>
      </c>
      <c r="T191" s="7">
        <v>310</v>
      </c>
      <c r="U191" s="7">
        <v>310</v>
      </c>
      <c r="V191" s="7">
        <v>310</v>
      </c>
      <c r="W191" s="7">
        <v>310</v>
      </c>
      <c r="X191" s="25">
        <v>310</v>
      </c>
      <c r="Y191" s="25">
        <v>320</v>
      </c>
      <c r="Z191" s="262">
        <v>350</v>
      </c>
      <c r="AA191" s="20" t="s">
        <v>70</v>
      </c>
      <c r="AB191" s="8">
        <v>950</v>
      </c>
      <c r="AC191" s="8">
        <v>200</v>
      </c>
      <c r="AD191" s="8">
        <v>250</v>
      </c>
      <c r="AE191" s="8">
        <v>320</v>
      </c>
      <c r="AF191" s="8">
        <v>80</v>
      </c>
      <c r="AG191" s="8">
        <v>-80</v>
      </c>
      <c r="AH191" s="8">
        <v>120</v>
      </c>
      <c r="AI191" s="29">
        <v>360</v>
      </c>
      <c r="AJ191" s="29">
        <v>1440</v>
      </c>
      <c r="AK191" s="29">
        <v>2930</v>
      </c>
      <c r="AL191" s="31">
        <v>3640</v>
      </c>
      <c r="AM191" s="17" t="s">
        <v>70</v>
      </c>
      <c r="AN191" s="9">
        <v>3.0478023740776461E-2</v>
      </c>
      <c r="AO191" s="9">
        <v>6.2266500622665255E-3</v>
      </c>
      <c r="AP191" s="9">
        <v>7.7351485148515753E-3</v>
      </c>
      <c r="AQ191" s="9">
        <v>9.824992324224846E-3</v>
      </c>
      <c r="AR191" s="9">
        <v>2.4323502584371326E-3</v>
      </c>
      <c r="AS191" s="9">
        <v>-2.4264482863208814E-3</v>
      </c>
      <c r="AT191" s="9">
        <v>3.6485253876559209E-3</v>
      </c>
      <c r="AU191" s="33">
        <v>1.0905786125416483E-2</v>
      </c>
      <c r="AV191" s="33">
        <v>4.3152532214564054E-2</v>
      </c>
      <c r="AW191" s="270">
        <v>8.4171215168055147E-2</v>
      </c>
      <c r="AX191" s="35">
        <v>0.21077959576515881</v>
      </c>
      <c r="AY191" s="760"/>
      <c r="AZ191" s="511"/>
      <c r="BA191" s="21">
        <v>6615</v>
      </c>
      <c r="BB191" s="87">
        <v>0.99855630413859475</v>
      </c>
      <c r="BC191" s="762"/>
    </row>
    <row r="192" spans="1:55" ht="18.75" customHeight="1">
      <c r="A192" s="156" t="s">
        <v>33</v>
      </c>
      <c r="B192" s="148" t="s">
        <v>20</v>
      </c>
      <c r="C192" s="758" t="s">
        <v>10</v>
      </c>
      <c r="D192" s="15" t="s">
        <v>11</v>
      </c>
      <c r="E192" s="21">
        <v>23670</v>
      </c>
      <c r="F192" s="7">
        <v>24340</v>
      </c>
      <c r="G192" s="7">
        <v>24470</v>
      </c>
      <c r="H192" s="7">
        <v>24640</v>
      </c>
      <c r="I192" s="7">
        <v>24870</v>
      </c>
      <c r="J192" s="7">
        <v>24940</v>
      </c>
      <c r="K192" s="7">
        <v>24880</v>
      </c>
      <c r="L192" s="7">
        <v>24970</v>
      </c>
      <c r="M192" s="22">
        <v>25220</v>
      </c>
      <c r="N192" s="22">
        <v>26280</v>
      </c>
      <c r="O192" s="22">
        <v>28340</v>
      </c>
      <c r="P192" s="18">
        <v>220</v>
      </c>
      <c r="Q192" s="7">
        <v>220</v>
      </c>
      <c r="R192" s="7">
        <v>220</v>
      </c>
      <c r="S192" s="7">
        <v>220</v>
      </c>
      <c r="T192" s="7">
        <v>230</v>
      </c>
      <c r="U192" s="7">
        <v>230</v>
      </c>
      <c r="V192" s="7">
        <v>230</v>
      </c>
      <c r="W192" s="7">
        <v>230</v>
      </c>
      <c r="X192" s="25">
        <v>230</v>
      </c>
      <c r="Y192" s="25">
        <v>240</v>
      </c>
      <c r="Z192" s="262">
        <v>260</v>
      </c>
      <c r="AA192" s="20" t="s">
        <v>70</v>
      </c>
      <c r="AB192" s="8">
        <v>670</v>
      </c>
      <c r="AC192" s="8">
        <v>130</v>
      </c>
      <c r="AD192" s="8">
        <v>170</v>
      </c>
      <c r="AE192" s="8">
        <v>230</v>
      </c>
      <c r="AF192" s="8">
        <v>70</v>
      </c>
      <c r="AG192" s="8">
        <v>-60</v>
      </c>
      <c r="AH192" s="8">
        <v>90</v>
      </c>
      <c r="AI192" s="29">
        <v>250</v>
      </c>
      <c r="AJ192" s="29">
        <v>1060</v>
      </c>
      <c r="AK192" s="29">
        <v>2060</v>
      </c>
      <c r="AL192" s="31">
        <v>2610</v>
      </c>
      <c r="AM192" s="17" t="s">
        <v>70</v>
      </c>
      <c r="AN192" s="9">
        <v>2.8305872412336397E-2</v>
      </c>
      <c r="AO192" s="9">
        <v>5.3410024650779597E-3</v>
      </c>
      <c r="AP192" s="9">
        <v>6.947282386595921E-3</v>
      </c>
      <c r="AQ192" s="9">
        <v>9.3344155844155008E-3</v>
      </c>
      <c r="AR192" s="9">
        <v>2.8146361077603377E-3</v>
      </c>
      <c r="AS192" s="9">
        <v>-2.4057738572573761E-3</v>
      </c>
      <c r="AT192" s="9">
        <v>3.6173633440514941E-3</v>
      </c>
      <c r="AU192" s="33">
        <v>1.0012014417300819E-2</v>
      </c>
      <c r="AV192" s="33">
        <v>4.2030134813640041E-2</v>
      </c>
      <c r="AW192" s="270">
        <v>7.8386605783866026E-2</v>
      </c>
      <c r="AX192" s="35">
        <v>0.19729615547106039</v>
      </c>
      <c r="AY192" s="759">
        <v>0.2052135676728446</v>
      </c>
      <c r="AZ192" s="511"/>
      <c r="BA192" s="21">
        <v>4914.0000000000009</v>
      </c>
      <c r="BB192" s="87">
        <v>0.98969159273341778</v>
      </c>
      <c r="BC192" s="761">
        <v>0.99540666736637895</v>
      </c>
    </row>
    <row r="193" spans="1:55" ht="18.75" customHeight="1">
      <c r="A193" s="156" t="s">
        <v>33</v>
      </c>
      <c r="B193" s="148" t="s">
        <v>20</v>
      </c>
      <c r="C193" s="758"/>
      <c r="D193" s="15" t="s">
        <v>12</v>
      </c>
      <c r="E193" s="21">
        <v>30310</v>
      </c>
      <c r="F193" s="7">
        <v>31240</v>
      </c>
      <c r="G193" s="7">
        <v>31440</v>
      </c>
      <c r="H193" s="7">
        <v>31680</v>
      </c>
      <c r="I193" s="7">
        <v>32000</v>
      </c>
      <c r="J193" s="7">
        <v>32080</v>
      </c>
      <c r="K193" s="7">
        <v>32000</v>
      </c>
      <c r="L193" s="7">
        <v>32120</v>
      </c>
      <c r="M193" s="22">
        <v>32470</v>
      </c>
      <c r="N193" s="22">
        <v>33900</v>
      </c>
      <c r="O193" s="22">
        <v>36770</v>
      </c>
      <c r="P193" s="18">
        <v>280</v>
      </c>
      <c r="Q193" s="7">
        <v>290</v>
      </c>
      <c r="R193" s="7">
        <v>290</v>
      </c>
      <c r="S193" s="7">
        <v>300</v>
      </c>
      <c r="T193" s="7">
        <v>300</v>
      </c>
      <c r="U193" s="7">
        <v>300</v>
      </c>
      <c r="V193" s="7">
        <v>300</v>
      </c>
      <c r="W193" s="7">
        <v>300</v>
      </c>
      <c r="X193" s="25">
        <v>300</v>
      </c>
      <c r="Y193" s="25">
        <v>320</v>
      </c>
      <c r="Z193" s="262">
        <v>340</v>
      </c>
      <c r="AA193" s="20" t="s">
        <v>70</v>
      </c>
      <c r="AB193" s="8">
        <v>930</v>
      </c>
      <c r="AC193" s="8">
        <v>200</v>
      </c>
      <c r="AD193" s="8">
        <v>240</v>
      </c>
      <c r="AE193" s="8">
        <v>320</v>
      </c>
      <c r="AF193" s="8">
        <v>80</v>
      </c>
      <c r="AG193" s="8">
        <v>-80</v>
      </c>
      <c r="AH193" s="8">
        <v>120</v>
      </c>
      <c r="AI193" s="29">
        <v>350</v>
      </c>
      <c r="AJ193" s="29">
        <v>1430</v>
      </c>
      <c r="AK193" s="29">
        <v>2870</v>
      </c>
      <c r="AL193" s="31">
        <v>3590</v>
      </c>
      <c r="AM193" s="17" t="s">
        <v>70</v>
      </c>
      <c r="AN193" s="9">
        <v>3.0682942923127676E-2</v>
      </c>
      <c r="AO193" s="9">
        <v>6.4020486555698142E-3</v>
      </c>
      <c r="AP193" s="9">
        <v>7.6335877862594437E-3</v>
      </c>
      <c r="AQ193" s="9">
        <v>1.0101010101010166E-2</v>
      </c>
      <c r="AR193" s="9">
        <v>2.4999999999999467E-3</v>
      </c>
      <c r="AS193" s="9">
        <v>-2.4937655860348684E-3</v>
      </c>
      <c r="AT193" s="9">
        <v>3.7499999999999201E-3</v>
      </c>
      <c r="AU193" s="33">
        <v>1.0896637608966309E-2</v>
      </c>
      <c r="AV193" s="33">
        <v>4.404065291037873E-2</v>
      </c>
      <c r="AW193" s="270">
        <v>8.4660766961651923E-2</v>
      </c>
      <c r="AX193" s="35">
        <v>0.21313097987462881</v>
      </c>
      <c r="AY193" s="760"/>
      <c r="AZ193" s="511"/>
      <c r="BA193" s="21">
        <v>6426.0000000000009</v>
      </c>
      <c r="BB193" s="87">
        <v>1.0011217419993401</v>
      </c>
      <c r="BC193" s="762"/>
    </row>
    <row r="194" spans="1:55" ht="18.75" customHeight="1">
      <c r="A194" s="156" t="s">
        <v>33</v>
      </c>
      <c r="B194" s="148" t="s">
        <v>21</v>
      </c>
      <c r="C194" s="758" t="s">
        <v>10</v>
      </c>
      <c r="D194" s="15" t="s">
        <v>11</v>
      </c>
      <c r="E194" s="21">
        <v>23620</v>
      </c>
      <c r="F194" s="7">
        <v>24270</v>
      </c>
      <c r="G194" s="7">
        <v>24400</v>
      </c>
      <c r="H194" s="7">
        <v>24570</v>
      </c>
      <c r="I194" s="7">
        <v>24150</v>
      </c>
      <c r="J194" s="7">
        <v>24230</v>
      </c>
      <c r="K194" s="7">
        <v>24160</v>
      </c>
      <c r="L194" s="7">
        <v>24250</v>
      </c>
      <c r="M194" s="22">
        <v>24500</v>
      </c>
      <c r="N194" s="22">
        <v>25540</v>
      </c>
      <c r="O194" s="22">
        <v>27560</v>
      </c>
      <c r="P194" s="18">
        <v>210</v>
      </c>
      <c r="Q194" s="7">
        <v>220</v>
      </c>
      <c r="R194" s="7">
        <v>220</v>
      </c>
      <c r="S194" s="7">
        <v>220</v>
      </c>
      <c r="T194" s="7">
        <v>220</v>
      </c>
      <c r="U194" s="7">
        <v>220</v>
      </c>
      <c r="V194" s="7">
        <v>220</v>
      </c>
      <c r="W194" s="7">
        <v>220</v>
      </c>
      <c r="X194" s="25">
        <v>220</v>
      </c>
      <c r="Y194" s="25">
        <v>230</v>
      </c>
      <c r="Z194" s="262">
        <v>250</v>
      </c>
      <c r="AA194" s="20" t="s">
        <v>70</v>
      </c>
      <c r="AB194" s="8">
        <v>650</v>
      </c>
      <c r="AC194" s="8">
        <v>130</v>
      </c>
      <c r="AD194" s="8">
        <v>170</v>
      </c>
      <c r="AE194" s="8">
        <v>-420</v>
      </c>
      <c r="AF194" s="8">
        <v>80</v>
      </c>
      <c r="AG194" s="8">
        <v>-70</v>
      </c>
      <c r="AH194" s="8">
        <v>90</v>
      </c>
      <c r="AI194" s="29">
        <v>250</v>
      </c>
      <c r="AJ194" s="29">
        <v>1040</v>
      </c>
      <c r="AK194" s="29">
        <v>2020</v>
      </c>
      <c r="AL194" s="31">
        <v>1920</v>
      </c>
      <c r="AM194" s="17" t="s">
        <v>70</v>
      </c>
      <c r="AN194" s="9">
        <v>2.7519051651142989E-2</v>
      </c>
      <c r="AO194" s="9">
        <v>5.3564070869385194E-3</v>
      </c>
      <c r="AP194" s="9">
        <v>6.9672131147540117E-3</v>
      </c>
      <c r="AQ194" s="9">
        <v>-1.7094017094017144E-2</v>
      </c>
      <c r="AR194" s="9">
        <v>3.3126293995859868E-3</v>
      </c>
      <c r="AS194" s="9">
        <v>-2.8889806025588216E-3</v>
      </c>
      <c r="AT194" s="9">
        <v>3.7251655629138014E-3</v>
      </c>
      <c r="AU194" s="33">
        <v>1.0309278350515427E-2</v>
      </c>
      <c r="AV194" s="33">
        <v>4.24489795918368E-2</v>
      </c>
      <c r="AW194" s="270">
        <v>7.909162098668765E-2</v>
      </c>
      <c r="AX194" s="35">
        <v>0.16680779000846746</v>
      </c>
      <c r="AY194" s="759">
        <v>0.17808333981586622</v>
      </c>
      <c r="AZ194" s="511"/>
      <c r="BA194" s="21">
        <v>4725.0000000000009</v>
      </c>
      <c r="BB194" s="87">
        <v>0.9667654530059272</v>
      </c>
      <c r="BC194" s="761">
        <v>0.9718823960336973</v>
      </c>
    </row>
    <row r="195" spans="1:55" ht="18.75" customHeight="1">
      <c r="A195" s="156" t="s">
        <v>33</v>
      </c>
      <c r="B195" s="148" t="s">
        <v>21</v>
      </c>
      <c r="C195" s="758"/>
      <c r="D195" s="15" t="s">
        <v>12</v>
      </c>
      <c r="E195" s="21">
        <v>30260</v>
      </c>
      <c r="F195" s="7">
        <v>31170</v>
      </c>
      <c r="G195" s="7">
        <v>31370</v>
      </c>
      <c r="H195" s="7">
        <v>31610</v>
      </c>
      <c r="I195" s="7">
        <v>31280</v>
      </c>
      <c r="J195" s="7">
        <v>31370</v>
      </c>
      <c r="K195" s="7">
        <v>31280</v>
      </c>
      <c r="L195" s="7">
        <v>31400</v>
      </c>
      <c r="M195" s="22">
        <v>31750</v>
      </c>
      <c r="N195" s="22">
        <v>33160</v>
      </c>
      <c r="O195" s="22">
        <v>35990</v>
      </c>
      <c r="P195" s="18">
        <v>280</v>
      </c>
      <c r="Q195" s="7">
        <v>290</v>
      </c>
      <c r="R195" s="7">
        <v>290</v>
      </c>
      <c r="S195" s="7">
        <v>290</v>
      </c>
      <c r="T195" s="7">
        <v>290</v>
      </c>
      <c r="U195" s="7">
        <v>290</v>
      </c>
      <c r="V195" s="7">
        <v>290</v>
      </c>
      <c r="W195" s="7">
        <v>290</v>
      </c>
      <c r="X195" s="25">
        <v>300</v>
      </c>
      <c r="Y195" s="25">
        <v>310</v>
      </c>
      <c r="Z195" s="262">
        <v>340</v>
      </c>
      <c r="AA195" s="20" t="s">
        <v>70</v>
      </c>
      <c r="AB195" s="8">
        <v>910</v>
      </c>
      <c r="AC195" s="8">
        <v>200</v>
      </c>
      <c r="AD195" s="8">
        <v>240</v>
      </c>
      <c r="AE195" s="8">
        <v>-330</v>
      </c>
      <c r="AF195" s="8">
        <v>90</v>
      </c>
      <c r="AG195" s="8">
        <v>-90</v>
      </c>
      <c r="AH195" s="8">
        <v>120</v>
      </c>
      <c r="AI195" s="29">
        <v>350</v>
      </c>
      <c r="AJ195" s="29">
        <v>1410</v>
      </c>
      <c r="AK195" s="29">
        <v>2830</v>
      </c>
      <c r="AL195" s="31">
        <v>2900</v>
      </c>
      <c r="AM195" s="17" t="s">
        <v>70</v>
      </c>
      <c r="AN195" s="9">
        <v>3.0072703238598786E-2</v>
      </c>
      <c r="AO195" s="9">
        <v>6.4164260506898163E-3</v>
      </c>
      <c r="AP195" s="9">
        <v>7.6506216130061144E-3</v>
      </c>
      <c r="AQ195" s="9">
        <v>-1.043973426130973E-2</v>
      </c>
      <c r="AR195" s="9">
        <v>2.8772378516623842E-3</v>
      </c>
      <c r="AS195" s="9">
        <v>-2.8689831048772652E-3</v>
      </c>
      <c r="AT195" s="9">
        <v>3.8363171355497716E-3</v>
      </c>
      <c r="AU195" s="33">
        <v>1.1146496815286566E-2</v>
      </c>
      <c r="AV195" s="33">
        <v>4.4409448818897745E-2</v>
      </c>
      <c r="AW195" s="270">
        <v>8.5343787696019247E-2</v>
      </c>
      <c r="AX195" s="35">
        <v>0.18935888962326497</v>
      </c>
      <c r="AY195" s="760"/>
      <c r="AZ195" s="511"/>
      <c r="BA195" s="21">
        <v>6426.0000000000009</v>
      </c>
      <c r="BB195" s="87">
        <v>0.9769993390614673</v>
      </c>
      <c r="BC195" s="762"/>
    </row>
    <row r="196" spans="1:55" ht="18.75" customHeight="1">
      <c r="A196" s="156" t="s">
        <v>33</v>
      </c>
      <c r="B196" s="148" t="s">
        <v>22</v>
      </c>
      <c r="C196" s="758" t="s">
        <v>10</v>
      </c>
      <c r="D196" s="15" t="s">
        <v>11</v>
      </c>
      <c r="E196" s="21">
        <v>23030</v>
      </c>
      <c r="F196" s="7">
        <v>23660</v>
      </c>
      <c r="G196" s="7">
        <v>23800</v>
      </c>
      <c r="H196" s="7">
        <v>23960</v>
      </c>
      <c r="I196" s="7">
        <v>23600</v>
      </c>
      <c r="J196" s="7">
        <v>23680</v>
      </c>
      <c r="K196" s="7">
        <v>23610</v>
      </c>
      <c r="L196" s="7">
        <v>23700</v>
      </c>
      <c r="M196" s="22">
        <v>23940</v>
      </c>
      <c r="N196" s="22">
        <v>24970</v>
      </c>
      <c r="O196" s="22">
        <v>26960</v>
      </c>
      <c r="P196" s="18">
        <v>210</v>
      </c>
      <c r="Q196" s="7">
        <v>210</v>
      </c>
      <c r="R196" s="7">
        <v>220</v>
      </c>
      <c r="S196" s="7">
        <v>220</v>
      </c>
      <c r="T196" s="7">
        <v>210</v>
      </c>
      <c r="U196" s="7">
        <v>220</v>
      </c>
      <c r="V196" s="7">
        <v>210</v>
      </c>
      <c r="W196" s="7">
        <v>220</v>
      </c>
      <c r="X196" s="25">
        <v>220</v>
      </c>
      <c r="Y196" s="25">
        <v>230</v>
      </c>
      <c r="Z196" s="262">
        <v>250</v>
      </c>
      <c r="AA196" s="20" t="s">
        <v>70</v>
      </c>
      <c r="AB196" s="8">
        <v>630</v>
      </c>
      <c r="AC196" s="8">
        <v>140</v>
      </c>
      <c r="AD196" s="8">
        <v>160</v>
      </c>
      <c r="AE196" s="8">
        <v>-360</v>
      </c>
      <c r="AF196" s="8">
        <v>80</v>
      </c>
      <c r="AG196" s="8">
        <v>-70</v>
      </c>
      <c r="AH196" s="8">
        <v>90</v>
      </c>
      <c r="AI196" s="29">
        <v>240</v>
      </c>
      <c r="AJ196" s="29">
        <v>1030</v>
      </c>
      <c r="AK196" s="29">
        <v>1990</v>
      </c>
      <c r="AL196" s="31">
        <v>1940</v>
      </c>
      <c r="AM196" s="17" t="s">
        <v>70</v>
      </c>
      <c r="AN196" s="9">
        <v>2.7355623100304038E-2</v>
      </c>
      <c r="AO196" s="9">
        <v>5.9171597633136397E-3</v>
      </c>
      <c r="AP196" s="9">
        <v>6.7226890756302282E-3</v>
      </c>
      <c r="AQ196" s="9">
        <v>-1.5025041736227096E-2</v>
      </c>
      <c r="AR196" s="9">
        <v>3.3898305084745228E-3</v>
      </c>
      <c r="AS196" s="9">
        <v>-2.9560810810810301E-3</v>
      </c>
      <c r="AT196" s="9">
        <v>3.8119440914865521E-3</v>
      </c>
      <c r="AU196" s="33">
        <v>1.0126582278481067E-2</v>
      </c>
      <c r="AV196" s="33">
        <v>4.3024227234753631E-2</v>
      </c>
      <c r="AW196" s="270">
        <v>7.9695634761714151E-2</v>
      </c>
      <c r="AX196" s="35">
        <v>0.17064698219713414</v>
      </c>
      <c r="AY196" s="759">
        <v>0.18171715473186667</v>
      </c>
      <c r="AZ196" s="511"/>
      <c r="BA196" s="21">
        <v>4725.0000000000009</v>
      </c>
      <c r="BB196" s="87">
        <v>0.96547980894485452</v>
      </c>
      <c r="BC196" s="761">
        <v>0.97402740025941748</v>
      </c>
    </row>
    <row r="197" spans="1:55" ht="18.75" customHeight="1">
      <c r="A197" s="156" t="s">
        <v>33</v>
      </c>
      <c r="B197" s="148" t="s">
        <v>22</v>
      </c>
      <c r="C197" s="758"/>
      <c r="D197" s="15" t="s">
        <v>12</v>
      </c>
      <c r="E197" s="21">
        <v>29670</v>
      </c>
      <c r="F197" s="7">
        <v>30560</v>
      </c>
      <c r="G197" s="7">
        <v>30770</v>
      </c>
      <c r="H197" s="7">
        <v>31000</v>
      </c>
      <c r="I197" s="7">
        <v>30730</v>
      </c>
      <c r="J197" s="7">
        <v>30820</v>
      </c>
      <c r="K197" s="7">
        <v>30730</v>
      </c>
      <c r="L197" s="7">
        <v>30850</v>
      </c>
      <c r="M197" s="22">
        <v>31190</v>
      </c>
      <c r="N197" s="22">
        <v>32590</v>
      </c>
      <c r="O197" s="22">
        <v>35390</v>
      </c>
      <c r="P197" s="18">
        <v>280</v>
      </c>
      <c r="Q197" s="7">
        <v>280</v>
      </c>
      <c r="R197" s="7">
        <v>290</v>
      </c>
      <c r="S197" s="7">
        <v>290</v>
      </c>
      <c r="T197" s="7">
        <v>290</v>
      </c>
      <c r="U197" s="7">
        <v>290</v>
      </c>
      <c r="V197" s="7">
        <v>290</v>
      </c>
      <c r="W197" s="7">
        <v>290</v>
      </c>
      <c r="X197" s="25">
        <v>290</v>
      </c>
      <c r="Y197" s="25">
        <v>300</v>
      </c>
      <c r="Z197" s="262">
        <v>330</v>
      </c>
      <c r="AA197" s="20" t="s">
        <v>70</v>
      </c>
      <c r="AB197" s="8">
        <v>890</v>
      </c>
      <c r="AC197" s="8">
        <v>210</v>
      </c>
      <c r="AD197" s="8">
        <v>230</v>
      </c>
      <c r="AE197" s="8">
        <v>-270</v>
      </c>
      <c r="AF197" s="8">
        <v>90</v>
      </c>
      <c r="AG197" s="8">
        <v>-90</v>
      </c>
      <c r="AH197" s="8">
        <v>120</v>
      </c>
      <c r="AI197" s="29">
        <v>340</v>
      </c>
      <c r="AJ197" s="29">
        <v>1400</v>
      </c>
      <c r="AK197" s="29">
        <v>2800</v>
      </c>
      <c r="AL197" s="31">
        <v>2920</v>
      </c>
      <c r="AM197" s="17" t="s">
        <v>70</v>
      </c>
      <c r="AN197" s="9">
        <v>2.9996629592180746E-2</v>
      </c>
      <c r="AO197" s="9">
        <v>6.8717277486911588E-3</v>
      </c>
      <c r="AP197" s="9">
        <v>7.4748131296717979E-3</v>
      </c>
      <c r="AQ197" s="9">
        <v>-8.7096774193547999E-3</v>
      </c>
      <c r="AR197" s="9">
        <v>2.9287341360233476E-3</v>
      </c>
      <c r="AS197" s="9">
        <v>-2.9201817001947017E-3</v>
      </c>
      <c r="AT197" s="9">
        <v>3.9049788480312042E-3</v>
      </c>
      <c r="AU197" s="33">
        <v>1.1021069692058294E-2</v>
      </c>
      <c r="AV197" s="33">
        <v>4.4886181468419384E-2</v>
      </c>
      <c r="AW197" s="270">
        <v>8.5915925130408022E-2</v>
      </c>
      <c r="AX197" s="35">
        <v>0.1927873272665992</v>
      </c>
      <c r="AY197" s="760"/>
      <c r="AZ197" s="511"/>
      <c r="BA197" s="21">
        <v>6237.0000000000009</v>
      </c>
      <c r="BB197" s="87">
        <v>0.98257499157398043</v>
      </c>
      <c r="BC197" s="762"/>
    </row>
    <row r="198" spans="1:55" ht="18.75" customHeight="1">
      <c r="A198" s="156" t="s">
        <v>33</v>
      </c>
      <c r="B198" s="148" t="s">
        <v>23</v>
      </c>
      <c r="C198" s="758" t="s">
        <v>10</v>
      </c>
      <c r="D198" s="15" t="s">
        <v>11</v>
      </c>
      <c r="E198" s="21">
        <v>22120</v>
      </c>
      <c r="F198" s="7">
        <v>22730</v>
      </c>
      <c r="G198" s="7">
        <v>22860</v>
      </c>
      <c r="H198" s="7">
        <v>23030</v>
      </c>
      <c r="I198" s="7">
        <v>22760</v>
      </c>
      <c r="J198" s="7">
        <v>22830</v>
      </c>
      <c r="K198" s="7">
        <v>22770</v>
      </c>
      <c r="L198" s="7">
        <v>22850</v>
      </c>
      <c r="M198" s="22">
        <v>23090</v>
      </c>
      <c r="N198" s="22">
        <v>24100</v>
      </c>
      <c r="O198" s="22">
        <v>26040</v>
      </c>
      <c r="P198" s="18">
        <v>200</v>
      </c>
      <c r="Q198" s="7">
        <v>210</v>
      </c>
      <c r="R198" s="7">
        <v>210</v>
      </c>
      <c r="S198" s="7">
        <v>210</v>
      </c>
      <c r="T198" s="7">
        <v>210</v>
      </c>
      <c r="U198" s="7">
        <v>210</v>
      </c>
      <c r="V198" s="7">
        <v>210</v>
      </c>
      <c r="W198" s="7">
        <v>210</v>
      </c>
      <c r="X198" s="25">
        <v>210</v>
      </c>
      <c r="Y198" s="25">
        <v>220</v>
      </c>
      <c r="Z198" s="262">
        <v>240</v>
      </c>
      <c r="AA198" s="20" t="s">
        <v>70</v>
      </c>
      <c r="AB198" s="8">
        <v>610</v>
      </c>
      <c r="AC198" s="8">
        <v>130</v>
      </c>
      <c r="AD198" s="8">
        <v>170</v>
      </c>
      <c r="AE198" s="8">
        <v>-270</v>
      </c>
      <c r="AF198" s="8">
        <v>70</v>
      </c>
      <c r="AG198" s="8">
        <v>-60</v>
      </c>
      <c r="AH198" s="8">
        <v>80</v>
      </c>
      <c r="AI198" s="29">
        <v>240</v>
      </c>
      <c r="AJ198" s="29">
        <v>1010</v>
      </c>
      <c r="AK198" s="29">
        <v>1940</v>
      </c>
      <c r="AL198" s="31">
        <v>1980</v>
      </c>
      <c r="AM198" s="17" t="s">
        <v>70</v>
      </c>
      <c r="AN198" s="9">
        <v>2.7576853526220635E-2</v>
      </c>
      <c r="AO198" s="9">
        <v>5.7193136823581181E-3</v>
      </c>
      <c r="AP198" s="9">
        <v>7.4365704286964984E-3</v>
      </c>
      <c r="AQ198" s="9">
        <v>-1.1723838471558889E-2</v>
      </c>
      <c r="AR198" s="9">
        <v>3.0755711775043437E-3</v>
      </c>
      <c r="AS198" s="9">
        <v>-2.6281208935611255E-3</v>
      </c>
      <c r="AT198" s="9">
        <v>3.5133948177425989E-3</v>
      </c>
      <c r="AU198" s="33">
        <v>1.0503282275711179E-2</v>
      </c>
      <c r="AV198" s="33">
        <v>4.3741879601559175E-2</v>
      </c>
      <c r="AW198" s="270">
        <v>8.0497925311203256E-2</v>
      </c>
      <c r="AX198" s="35">
        <v>0.17721518987341778</v>
      </c>
      <c r="AY198" s="759">
        <v>0.187877414130033</v>
      </c>
      <c r="AZ198" s="511"/>
      <c r="BA198" s="21">
        <v>4536.0000000000009</v>
      </c>
      <c r="BB198" s="87">
        <v>0.97215189873417718</v>
      </c>
      <c r="BC198" s="761">
        <v>0.98019973239907743</v>
      </c>
    </row>
    <row r="199" spans="1:55" ht="18.75" customHeight="1">
      <c r="A199" s="156" t="s">
        <v>33</v>
      </c>
      <c r="B199" s="148" t="s">
        <v>23</v>
      </c>
      <c r="C199" s="758"/>
      <c r="D199" s="15" t="s">
        <v>12</v>
      </c>
      <c r="E199" s="21">
        <v>28760</v>
      </c>
      <c r="F199" s="7">
        <v>29630</v>
      </c>
      <c r="G199" s="7">
        <v>29830</v>
      </c>
      <c r="H199" s="7">
        <v>30070</v>
      </c>
      <c r="I199" s="7">
        <v>29890</v>
      </c>
      <c r="J199" s="7">
        <v>29970</v>
      </c>
      <c r="K199" s="7">
        <v>29890</v>
      </c>
      <c r="L199" s="7">
        <v>30000</v>
      </c>
      <c r="M199" s="22">
        <v>30340</v>
      </c>
      <c r="N199" s="22">
        <v>31720</v>
      </c>
      <c r="O199" s="22">
        <v>34470</v>
      </c>
      <c r="P199" s="18">
        <v>270</v>
      </c>
      <c r="Q199" s="7">
        <v>270</v>
      </c>
      <c r="R199" s="7">
        <v>280</v>
      </c>
      <c r="S199" s="7">
        <v>280</v>
      </c>
      <c r="T199" s="7">
        <v>280</v>
      </c>
      <c r="U199" s="7">
        <v>280</v>
      </c>
      <c r="V199" s="7">
        <v>280</v>
      </c>
      <c r="W199" s="7">
        <v>280</v>
      </c>
      <c r="X199" s="25">
        <v>280</v>
      </c>
      <c r="Y199" s="25">
        <v>290</v>
      </c>
      <c r="Z199" s="262">
        <v>320</v>
      </c>
      <c r="AA199" s="20" t="s">
        <v>70</v>
      </c>
      <c r="AB199" s="8">
        <v>870</v>
      </c>
      <c r="AC199" s="8">
        <v>200</v>
      </c>
      <c r="AD199" s="8">
        <v>240</v>
      </c>
      <c r="AE199" s="8">
        <v>-180</v>
      </c>
      <c r="AF199" s="8">
        <v>80</v>
      </c>
      <c r="AG199" s="8">
        <v>-80</v>
      </c>
      <c r="AH199" s="8">
        <v>110</v>
      </c>
      <c r="AI199" s="29">
        <v>340</v>
      </c>
      <c r="AJ199" s="29">
        <v>1380</v>
      </c>
      <c r="AK199" s="29">
        <v>2750</v>
      </c>
      <c r="AL199" s="31">
        <v>2960</v>
      </c>
      <c r="AM199" s="17" t="s">
        <v>70</v>
      </c>
      <c r="AN199" s="9">
        <v>3.0250347705146119E-2</v>
      </c>
      <c r="AO199" s="9">
        <v>6.7499156260546478E-3</v>
      </c>
      <c r="AP199" s="9">
        <v>8.0455916862218757E-3</v>
      </c>
      <c r="AQ199" s="9">
        <v>-5.9860325906219147E-3</v>
      </c>
      <c r="AR199" s="9">
        <v>2.6764804282368715E-3</v>
      </c>
      <c r="AS199" s="9">
        <v>-2.6693360026693869E-3</v>
      </c>
      <c r="AT199" s="9">
        <v>3.6801605888256983E-3</v>
      </c>
      <c r="AU199" s="33">
        <v>1.1333333333333417E-2</v>
      </c>
      <c r="AV199" s="33">
        <v>4.5484508899143128E-2</v>
      </c>
      <c r="AW199" s="270">
        <v>8.6696090794451397E-2</v>
      </c>
      <c r="AX199" s="35">
        <v>0.19853963838664823</v>
      </c>
      <c r="AY199" s="760"/>
      <c r="AZ199" s="511"/>
      <c r="BA199" s="21">
        <v>6048</v>
      </c>
      <c r="BB199" s="87">
        <v>0.98824756606397779</v>
      </c>
      <c r="BC199" s="762"/>
    </row>
    <row r="200" spans="1:55" ht="18.75" customHeight="1">
      <c r="A200" s="156" t="s">
        <v>33</v>
      </c>
      <c r="B200" s="148" t="s">
        <v>24</v>
      </c>
      <c r="C200" s="758" t="s">
        <v>10</v>
      </c>
      <c r="D200" s="15" t="s">
        <v>11</v>
      </c>
      <c r="E200" s="21">
        <v>21450</v>
      </c>
      <c r="F200" s="7">
        <v>22040</v>
      </c>
      <c r="G200" s="7">
        <v>22180</v>
      </c>
      <c r="H200" s="7">
        <v>22340</v>
      </c>
      <c r="I200" s="7">
        <v>22140</v>
      </c>
      <c r="J200" s="7">
        <v>22210</v>
      </c>
      <c r="K200" s="7">
        <v>22150</v>
      </c>
      <c r="L200" s="7">
        <v>22230</v>
      </c>
      <c r="M200" s="22">
        <v>22470</v>
      </c>
      <c r="N200" s="22">
        <v>23470</v>
      </c>
      <c r="O200" s="22">
        <v>25370</v>
      </c>
      <c r="P200" s="18">
        <v>190</v>
      </c>
      <c r="Q200" s="7">
        <v>200</v>
      </c>
      <c r="R200" s="7">
        <v>200</v>
      </c>
      <c r="S200" s="7">
        <v>200</v>
      </c>
      <c r="T200" s="7">
        <v>200</v>
      </c>
      <c r="U200" s="7">
        <v>200</v>
      </c>
      <c r="V200" s="7">
        <v>200</v>
      </c>
      <c r="W200" s="7">
        <v>200</v>
      </c>
      <c r="X200" s="25">
        <v>200</v>
      </c>
      <c r="Y200" s="25">
        <v>210</v>
      </c>
      <c r="Z200" s="262">
        <v>230</v>
      </c>
      <c r="AA200" s="20" t="s">
        <v>70</v>
      </c>
      <c r="AB200" s="8">
        <v>590</v>
      </c>
      <c r="AC200" s="8">
        <v>140</v>
      </c>
      <c r="AD200" s="8">
        <v>160</v>
      </c>
      <c r="AE200" s="8">
        <v>-200</v>
      </c>
      <c r="AF200" s="8">
        <v>70</v>
      </c>
      <c r="AG200" s="8">
        <v>-60</v>
      </c>
      <c r="AH200" s="8">
        <v>80</v>
      </c>
      <c r="AI200" s="29">
        <v>240</v>
      </c>
      <c r="AJ200" s="29">
        <v>1000</v>
      </c>
      <c r="AK200" s="29">
        <v>1900</v>
      </c>
      <c r="AL200" s="31">
        <v>2020</v>
      </c>
      <c r="AM200" s="17" t="s">
        <v>70</v>
      </c>
      <c r="AN200" s="9">
        <v>2.7505827505827529E-2</v>
      </c>
      <c r="AO200" s="9">
        <v>6.3520871143376567E-3</v>
      </c>
      <c r="AP200" s="9">
        <v>7.2137060414787513E-3</v>
      </c>
      <c r="AQ200" s="9">
        <v>-8.9525514771710002E-3</v>
      </c>
      <c r="AR200" s="9">
        <v>3.1616982836495389E-3</v>
      </c>
      <c r="AS200" s="9">
        <v>-2.7014858171994227E-3</v>
      </c>
      <c r="AT200" s="9">
        <v>3.6117381489841893E-3</v>
      </c>
      <c r="AU200" s="33">
        <v>1.0796221322537214E-2</v>
      </c>
      <c r="AV200" s="33">
        <v>4.4503782821539772E-2</v>
      </c>
      <c r="AW200" s="270">
        <v>8.09544098849595E-2</v>
      </c>
      <c r="AX200" s="35">
        <v>0.18275058275058265</v>
      </c>
      <c r="AY200" s="759">
        <v>0.19301288482491752</v>
      </c>
      <c r="AZ200" s="511"/>
      <c r="BA200" s="21">
        <v>4347</v>
      </c>
      <c r="BB200" s="87">
        <v>0.98009324009324006</v>
      </c>
      <c r="BC200" s="761">
        <v>0.98739443065537758</v>
      </c>
    </row>
    <row r="201" spans="1:55" ht="18.75" customHeight="1">
      <c r="A201" s="156" t="s">
        <v>33</v>
      </c>
      <c r="B201" s="148" t="s">
        <v>24</v>
      </c>
      <c r="C201" s="758"/>
      <c r="D201" s="15" t="s">
        <v>12</v>
      </c>
      <c r="E201" s="21">
        <v>28090</v>
      </c>
      <c r="F201" s="7">
        <v>28940</v>
      </c>
      <c r="G201" s="7">
        <v>29150</v>
      </c>
      <c r="H201" s="7">
        <v>29380</v>
      </c>
      <c r="I201" s="7">
        <v>29270</v>
      </c>
      <c r="J201" s="7">
        <v>29350</v>
      </c>
      <c r="K201" s="7">
        <v>29270</v>
      </c>
      <c r="L201" s="7">
        <v>29380</v>
      </c>
      <c r="M201" s="22">
        <v>29720</v>
      </c>
      <c r="N201" s="22">
        <v>31090</v>
      </c>
      <c r="O201" s="22">
        <v>33800</v>
      </c>
      <c r="P201" s="18">
        <v>260</v>
      </c>
      <c r="Q201" s="7">
        <v>270</v>
      </c>
      <c r="R201" s="7">
        <v>270</v>
      </c>
      <c r="S201" s="7">
        <v>270</v>
      </c>
      <c r="T201" s="7">
        <v>270</v>
      </c>
      <c r="U201" s="7">
        <v>270</v>
      </c>
      <c r="V201" s="7">
        <v>270</v>
      </c>
      <c r="W201" s="7">
        <v>270</v>
      </c>
      <c r="X201" s="25">
        <v>280</v>
      </c>
      <c r="Y201" s="25">
        <v>290</v>
      </c>
      <c r="Z201" s="262">
        <v>310</v>
      </c>
      <c r="AA201" s="20" t="s">
        <v>70</v>
      </c>
      <c r="AB201" s="8">
        <v>850</v>
      </c>
      <c r="AC201" s="8">
        <v>210</v>
      </c>
      <c r="AD201" s="8">
        <v>230</v>
      </c>
      <c r="AE201" s="8">
        <v>-110</v>
      </c>
      <c r="AF201" s="8">
        <v>80</v>
      </c>
      <c r="AG201" s="8">
        <v>-80</v>
      </c>
      <c r="AH201" s="8">
        <v>110</v>
      </c>
      <c r="AI201" s="29">
        <v>340</v>
      </c>
      <c r="AJ201" s="29">
        <v>1370</v>
      </c>
      <c r="AK201" s="29">
        <v>2710</v>
      </c>
      <c r="AL201" s="31">
        <v>3000</v>
      </c>
      <c r="AM201" s="17" t="s">
        <v>70</v>
      </c>
      <c r="AN201" s="9">
        <v>3.025987896048421E-2</v>
      </c>
      <c r="AO201" s="9">
        <v>7.2563925362818527E-3</v>
      </c>
      <c r="AP201" s="9">
        <v>7.8902229845625449E-3</v>
      </c>
      <c r="AQ201" s="9">
        <v>-3.7440435670523797E-3</v>
      </c>
      <c r="AR201" s="9">
        <v>2.7331738981892784E-3</v>
      </c>
      <c r="AS201" s="9">
        <v>-2.7257240204429101E-3</v>
      </c>
      <c r="AT201" s="9">
        <v>3.7581141100102577E-3</v>
      </c>
      <c r="AU201" s="33">
        <v>1.1572498298161982E-2</v>
      </c>
      <c r="AV201" s="33">
        <v>4.6096904441453646E-2</v>
      </c>
      <c r="AW201" s="270">
        <v>8.7166291412029695E-2</v>
      </c>
      <c r="AX201" s="35">
        <v>0.20327518689925239</v>
      </c>
      <c r="AY201" s="760"/>
      <c r="AZ201" s="511"/>
      <c r="BA201" s="21">
        <v>5859.0000000000009</v>
      </c>
      <c r="BB201" s="87">
        <v>0.99469562121751509</v>
      </c>
      <c r="BC201" s="762"/>
    </row>
    <row r="202" spans="1:55" ht="18.75" customHeight="1">
      <c r="A202" s="156" t="s">
        <v>33</v>
      </c>
      <c r="B202" s="148" t="s">
        <v>25</v>
      </c>
      <c r="C202" s="758" t="s">
        <v>10</v>
      </c>
      <c r="D202" s="15" t="s">
        <v>11</v>
      </c>
      <c r="E202" s="21">
        <v>20960</v>
      </c>
      <c r="F202" s="7">
        <v>21550</v>
      </c>
      <c r="G202" s="7">
        <v>21690</v>
      </c>
      <c r="H202" s="7">
        <v>21840</v>
      </c>
      <c r="I202" s="7">
        <v>21690</v>
      </c>
      <c r="J202" s="7">
        <v>21760</v>
      </c>
      <c r="K202" s="7">
        <v>21700</v>
      </c>
      <c r="L202" s="7">
        <v>21780</v>
      </c>
      <c r="M202" s="22">
        <v>22010</v>
      </c>
      <c r="N202" s="22">
        <v>23000</v>
      </c>
      <c r="O202" s="22">
        <v>24880</v>
      </c>
      <c r="P202" s="18">
        <v>190</v>
      </c>
      <c r="Q202" s="7">
        <v>190</v>
      </c>
      <c r="R202" s="7">
        <v>200</v>
      </c>
      <c r="S202" s="7">
        <v>200</v>
      </c>
      <c r="T202" s="7">
        <v>200</v>
      </c>
      <c r="U202" s="7">
        <v>200</v>
      </c>
      <c r="V202" s="7">
        <v>200</v>
      </c>
      <c r="W202" s="7">
        <v>200</v>
      </c>
      <c r="X202" s="25">
        <v>200</v>
      </c>
      <c r="Y202" s="25">
        <v>210</v>
      </c>
      <c r="Z202" s="262">
        <v>220</v>
      </c>
      <c r="AA202" s="20" t="s">
        <v>70</v>
      </c>
      <c r="AB202" s="8">
        <v>590</v>
      </c>
      <c r="AC202" s="8">
        <v>140</v>
      </c>
      <c r="AD202" s="8">
        <v>150</v>
      </c>
      <c r="AE202" s="8">
        <v>-150</v>
      </c>
      <c r="AF202" s="8">
        <v>70</v>
      </c>
      <c r="AG202" s="8">
        <v>-60</v>
      </c>
      <c r="AH202" s="8">
        <v>80</v>
      </c>
      <c r="AI202" s="29">
        <v>230</v>
      </c>
      <c r="AJ202" s="29">
        <v>990</v>
      </c>
      <c r="AK202" s="29">
        <v>1880</v>
      </c>
      <c r="AL202" s="31">
        <v>2040</v>
      </c>
      <c r="AM202" s="17" t="s">
        <v>70</v>
      </c>
      <c r="AN202" s="9">
        <v>2.8148854961832059E-2</v>
      </c>
      <c r="AO202" s="9">
        <v>6.4965197215778314E-3</v>
      </c>
      <c r="AP202" s="9">
        <v>6.9156293222683018E-3</v>
      </c>
      <c r="AQ202" s="9">
        <v>-6.8681318681318437E-3</v>
      </c>
      <c r="AR202" s="9">
        <v>3.2272936837252075E-3</v>
      </c>
      <c r="AS202" s="9">
        <v>-2.7573529411765163E-3</v>
      </c>
      <c r="AT202" s="9">
        <v>3.6866359447005337E-3</v>
      </c>
      <c r="AU202" s="33">
        <v>1.0560146923783265E-2</v>
      </c>
      <c r="AV202" s="33">
        <v>4.4979554747841988E-2</v>
      </c>
      <c r="AW202" s="270">
        <v>8.1739130434782536E-2</v>
      </c>
      <c r="AX202" s="35">
        <v>0.18702290076335881</v>
      </c>
      <c r="AY202" s="759">
        <v>0.19695347936718666</v>
      </c>
      <c r="AZ202" s="511"/>
      <c r="BA202" s="21">
        <v>4158</v>
      </c>
      <c r="BB202" s="87">
        <v>0.98864503816793892</v>
      </c>
      <c r="BC202" s="761">
        <v>0.99162324372165056</v>
      </c>
    </row>
    <row r="203" spans="1:55" ht="18.75" customHeight="1">
      <c r="A203" s="156" t="s">
        <v>33</v>
      </c>
      <c r="B203" s="148" t="s">
        <v>25</v>
      </c>
      <c r="C203" s="758"/>
      <c r="D203" s="15" t="s">
        <v>12</v>
      </c>
      <c r="E203" s="21">
        <v>27600</v>
      </c>
      <c r="F203" s="7">
        <v>28450</v>
      </c>
      <c r="G203" s="7">
        <v>28660</v>
      </c>
      <c r="H203" s="7">
        <v>28880</v>
      </c>
      <c r="I203" s="7">
        <v>28820</v>
      </c>
      <c r="J203" s="7">
        <v>28900</v>
      </c>
      <c r="K203" s="7">
        <v>28820</v>
      </c>
      <c r="L203" s="7">
        <v>28930</v>
      </c>
      <c r="M203" s="22">
        <v>29260</v>
      </c>
      <c r="N203" s="22">
        <v>30620</v>
      </c>
      <c r="O203" s="22">
        <v>33310</v>
      </c>
      <c r="P203" s="18">
        <v>250</v>
      </c>
      <c r="Q203" s="7">
        <v>260</v>
      </c>
      <c r="R203" s="7">
        <v>260</v>
      </c>
      <c r="S203" s="7">
        <v>270</v>
      </c>
      <c r="T203" s="7">
        <v>270</v>
      </c>
      <c r="U203" s="7">
        <v>270</v>
      </c>
      <c r="V203" s="7">
        <v>270</v>
      </c>
      <c r="W203" s="7">
        <v>270</v>
      </c>
      <c r="X203" s="25">
        <v>270</v>
      </c>
      <c r="Y203" s="25">
        <v>280</v>
      </c>
      <c r="Z203" s="262">
        <v>310</v>
      </c>
      <c r="AA203" s="20" t="s">
        <v>70</v>
      </c>
      <c r="AB203" s="8">
        <v>850</v>
      </c>
      <c r="AC203" s="8">
        <v>210</v>
      </c>
      <c r="AD203" s="8">
        <v>220</v>
      </c>
      <c r="AE203" s="8">
        <v>-60</v>
      </c>
      <c r="AF203" s="8">
        <v>80</v>
      </c>
      <c r="AG203" s="8">
        <v>-80</v>
      </c>
      <c r="AH203" s="8">
        <v>110</v>
      </c>
      <c r="AI203" s="29">
        <v>330</v>
      </c>
      <c r="AJ203" s="29">
        <v>1360</v>
      </c>
      <c r="AK203" s="29">
        <v>2690</v>
      </c>
      <c r="AL203" s="31">
        <v>3020</v>
      </c>
      <c r="AM203" s="17" t="s">
        <v>70</v>
      </c>
      <c r="AN203" s="9">
        <v>3.0797101449275388E-2</v>
      </c>
      <c r="AO203" s="9">
        <v>7.381370826010647E-3</v>
      </c>
      <c r="AP203" s="9">
        <v>7.6762037683182349E-3</v>
      </c>
      <c r="AQ203" s="9">
        <v>-2.0775623268698418E-3</v>
      </c>
      <c r="AR203" s="9">
        <v>2.7758501040944239E-3</v>
      </c>
      <c r="AS203" s="9">
        <v>-2.7681660899654403E-3</v>
      </c>
      <c r="AT203" s="9">
        <v>3.8167938931297218E-3</v>
      </c>
      <c r="AU203" s="33">
        <v>1.1406844106463865E-2</v>
      </c>
      <c r="AV203" s="33">
        <v>4.6479835953520121E-2</v>
      </c>
      <c r="AW203" s="270">
        <v>8.7851077726975868E-2</v>
      </c>
      <c r="AX203" s="35">
        <v>0.2068840579710145</v>
      </c>
      <c r="AY203" s="760"/>
      <c r="AZ203" s="511"/>
      <c r="BA203" s="21">
        <v>5859.0000000000009</v>
      </c>
      <c r="BB203" s="87">
        <v>0.99460144927536231</v>
      </c>
      <c r="BC203" s="762"/>
    </row>
    <row r="204" spans="1:55" ht="18.75" customHeight="1">
      <c r="A204" s="156" t="s">
        <v>33</v>
      </c>
      <c r="B204" s="148" t="s">
        <v>26</v>
      </c>
      <c r="C204" s="758" t="s">
        <v>10</v>
      </c>
      <c r="D204" s="15" t="s">
        <v>11</v>
      </c>
      <c r="E204" s="21">
        <v>20580</v>
      </c>
      <c r="F204" s="7">
        <v>21160</v>
      </c>
      <c r="G204" s="7">
        <v>21300</v>
      </c>
      <c r="H204" s="7">
        <v>21460</v>
      </c>
      <c r="I204" s="7">
        <v>21340</v>
      </c>
      <c r="J204" s="7">
        <v>21410</v>
      </c>
      <c r="K204" s="7">
        <v>21350</v>
      </c>
      <c r="L204" s="7">
        <v>21430</v>
      </c>
      <c r="M204" s="22">
        <v>21660</v>
      </c>
      <c r="N204" s="22">
        <v>22640</v>
      </c>
      <c r="O204" s="22">
        <v>24500</v>
      </c>
      <c r="P204" s="18">
        <v>180</v>
      </c>
      <c r="Q204" s="7">
        <v>190</v>
      </c>
      <c r="R204" s="7">
        <v>190</v>
      </c>
      <c r="S204" s="7">
        <v>190</v>
      </c>
      <c r="T204" s="7">
        <v>190</v>
      </c>
      <c r="U204" s="7">
        <v>190</v>
      </c>
      <c r="V204" s="7">
        <v>190</v>
      </c>
      <c r="W204" s="7">
        <v>190</v>
      </c>
      <c r="X204" s="25">
        <v>190</v>
      </c>
      <c r="Y204" s="25">
        <v>200</v>
      </c>
      <c r="Z204" s="262">
        <v>220</v>
      </c>
      <c r="AA204" s="20" t="s">
        <v>70</v>
      </c>
      <c r="AB204" s="8">
        <v>580</v>
      </c>
      <c r="AC204" s="8">
        <v>140</v>
      </c>
      <c r="AD204" s="8">
        <v>160</v>
      </c>
      <c r="AE204" s="8">
        <v>-120</v>
      </c>
      <c r="AF204" s="8">
        <v>70</v>
      </c>
      <c r="AG204" s="8">
        <v>-60</v>
      </c>
      <c r="AH204" s="8">
        <v>80</v>
      </c>
      <c r="AI204" s="29">
        <v>230</v>
      </c>
      <c r="AJ204" s="29">
        <v>980</v>
      </c>
      <c r="AK204" s="29">
        <v>1860</v>
      </c>
      <c r="AL204" s="31">
        <v>2060</v>
      </c>
      <c r="AM204" s="17" t="s">
        <v>70</v>
      </c>
      <c r="AN204" s="9">
        <v>2.818270165208947E-2</v>
      </c>
      <c r="AO204" s="9">
        <v>6.6162570888468331E-3</v>
      </c>
      <c r="AP204" s="9">
        <v>7.5117370892019419E-3</v>
      </c>
      <c r="AQ204" s="9">
        <v>-5.5917986952469523E-3</v>
      </c>
      <c r="AR204" s="9">
        <v>3.2802249297094743E-3</v>
      </c>
      <c r="AS204" s="9">
        <v>-2.8024287716020835E-3</v>
      </c>
      <c r="AT204" s="9">
        <v>3.7470725995316645E-3</v>
      </c>
      <c r="AU204" s="33">
        <v>1.0732617825478297E-2</v>
      </c>
      <c r="AV204" s="33">
        <v>4.5244690674053567E-2</v>
      </c>
      <c r="AW204" s="270">
        <v>8.2155477031802038E-2</v>
      </c>
      <c r="AX204" s="35">
        <v>0.19047619047619047</v>
      </c>
      <c r="AY204" s="759">
        <v>0.2001242083901893</v>
      </c>
      <c r="AZ204" s="511"/>
      <c r="BA204" s="21">
        <v>4158</v>
      </c>
      <c r="BB204" s="87">
        <v>0.98843537414965987</v>
      </c>
      <c r="BC204" s="761">
        <v>0.99495244093228774</v>
      </c>
    </row>
    <row r="205" spans="1:55" ht="18.75" customHeight="1">
      <c r="A205" s="156" t="s">
        <v>33</v>
      </c>
      <c r="B205" s="148" t="s">
        <v>26</v>
      </c>
      <c r="C205" s="758"/>
      <c r="D205" s="15" t="s">
        <v>12</v>
      </c>
      <c r="E205" s="21">
        <v>27220</v>
      </c>
      <c r="F205" s="7">
        <v>28060</v>
      </c>
      <c r="G205" s="7">
        <v>28270</v>
      </c>
      <c r="H205" s="7">
        <v>28500</v>
      </c>
      <c r="I205" s="7">
        <v>28470</v>
      </c>
      <c r="J205" s="7">
        <v>28550</v>
      </c>
      <c r="K205" s="7">
        <v>28470</v>
      </c>
      <c r="L205" s="7">
        <v>28580</v>
      </c>
      <c r="M205" s="22">
        <v>28910</v>
      </c>
      <c r="N205" s="22">
        <v>30260</v>
      </c>
      <c r="O205" s="22">
        <v>32930</v>
      </c>
      <c r="P205" s="18">
        <v>250</v>
      </c>
      <c r="Q205" s="7">
        <v>260</v>
      </c>
      <c r="R205" s="7">
        <v>260</v>
      </c>
      <c r="S205" s="7">
        <v>260</v>
      </c>
      <c r="T205" s="7">
        <v>260</v>
      </c>
      <c r="U205" s="7">
        <v>260</v>
      </c>
      <c r="V205" s="7">
        <v>260</v>
      </c>
      <c r="W205" s="7">
        <v>260</v>
      </c>
      <c r="X205" s="25">
        <v>270</v>
      </c>
      <c r="Y205" s="25">
        <v>280</v>
      </c>
      <c r="Z205" s="262">
        <v>300</v>
      </c>
      <c r="AA205" s="20" t="s">
        <v>70</v>
      </c>
      <c r="AB205" s="8">
        <v>840</v>
      </c>
      <c r="AC205" s="8">
        <v>210</v>
      </c>
      <c r="AD205" s="8">
        <v>230</v>
      </c>
      <c r="AE205" s="8">
        <v>-30</v>
      </c>
      <c r="AF205" s="8">
        <v>80</v>
      </c>
      <c r="AG205" s="8">
        <v>-80</v>
      </c>
      <c r="AH205" s="8">
        <v>110</v>
      </c>
      <c r="AI205" s="29">
        <v>330</v>
      </c>
      <c r="AJ205" s="29">
        <v>1350</v>
      </c>
      <c r="AK205" s="29">
        <v>2670</v>
      </c>
      <c r="AL205" s="31">
        <v>3040</v>
      </c>
      <c r="AM205" s="17" t="s">
        <v>70</v>
      </c>
      <c r="AN205" s="9">
        <v>3.0859662013225542E-2</v>
      </c>
      <c r="AO205" s="9">
        <v>7.4839629365646143E-3</v>
      </c>
      <c r="AP205" s="9">
        <v>8.1358330385568056E-3</v>
      </c>
      <c r="AQ205" s="9">
        <v>-1.0526315789474161E-3</v>
      </c>
      <c r="AR205" s="9">
        <v>2.8099754127151044E-3</v>
      </c>
      <c r="AS205" s="9">
        <v>-2.8021015761821033E-3</v>
      </c>
      <c r="AT205" s="9">
        <v>3.8637161924832686E-3</v>
      </c>
      <c r="AU205" s="33">
        <v>1.1546536039188204E-2</v>
      </c>
      <c r="AV205" s="33">
        <v>4.6696644759598671E-2</v>
      </c>
      <c r="AW205" s="270">
        <v>8.8235294117646967E-2</v>
      </c>
      <c r="AX205" s="35">
        <v>0.20977222630418813</v>
      </c>
      <c r="AY205" s="760"/>
      <c r="AZ205" s="511"/>
      <c r="BA205" s="21">
        <v>5670.0000000000009</v>
      </c>
      <c r="BB205" s="87">
        <v>1.0014695077149156</v>
      </c>
      <c r="BC205" s="762"/>
    </row>
    <row r="206" spans="1:55" ht="18.75" customHeight="1">
      <c r="A206" s="156" t="s">
        <v>33</v>
      </c>
      <c r="B206" s="148" t="s">
        <v>27</v>
      </c>
      <c r="C206" s="758" t="s">
        <v>10</v>
      </c>
      <c r="D206" s="15" t="s">
        <v>11</v>
      </c>
      <c r="E206" s="21">
        <v>20280</v>
      </c>
      <c r="F206" s="7">
        <v>20850</v>
      </c>
      <c r="G206" s="7">
        <v>20990</v>
      </c>
      <c r="H206" s="7">
        <v>21150</v>
      </c>
      <c r="I206" s="7">
        <v>21060</v>
      </c>
      <c r="J206" s="7">
        <v>21130</v>
      </c>
      <c r="K206" s="7">
        <v>21070</v>
      </c>
      <c r="L206" s="7">
        <v>21150</v>
      </c>
      <c r="M206" s="22">
        <v>21370</v>
      </c>
      <c r="N206" s="22">
        <v>22350</v>
      </c>
      <c r="O206" s="22">
        <v>24190</v>
      </c>
      <c r="P206" s="18">
        <v>180</v>
      </c>
      <c r="Q206" s="7">
        <v>190</v>
      </c>
      <c r="R206" s="7">
        <v>190</v>
      </c>
      <c r="S206" s="7">
        <v>190</v>
      </c>
      <c r="T206" s="7">
        <v>190</v>
      </c>
      <c r="U206" s="7">
        <v>190</v>
      </c>
      <c r="V206" s="7">
        <v>190</v>
      </c>
      <c r="W206" s="7">
        <v>190</v>
      </c>
      <c r="X206" s="25">
        <v>190</v>
      </c>
      <c r="Y206" s="25">
        <v>200</v>
      </c>
      <c r="Z206" s="262">
        <v>220</v>
      </c>
      <c r="AA206" s="20" t="s">
        <v>70</v>
      </c>
      <c r="AB206" s="8">
        <v>570</v>
      </c>
      <c r="AC206" s="8">
        <v>140</v>
      </c>
      <c r="AD206" s="8">
        <v>160</v>
      </c>
      <c r="AE206" s="8">
        <v>-90</v>
      </c>
      <c r="AF206" s="8">
        <v>70</v>
      </c>
      <c r="AG206" s="8">
        <v>-60</v>
      </c>
      <c r="AH206" s="8">
        <v>80</v>
      </c>
      <c r="AI206" s="29">
        <v>220</v>
      </c>
      <c r="AJ206" s="29">
        <v>980</v>
      </c>
      <c r="AK206" s="29">
        <v>1840</v>
      </c>
      <c r="AL206" s="31">
        <v>2070</v>
      </c>
      <c r="AM206" s="17" t="s">
        <v>70</v>
      </c>
      <c r="AN206" s="9">
        <v>2.8106508875739733E-2</v>
      </c>
      <c r="AO206" s="9">
        <v>6.7146282973620242E-3</v>
      </c>
      <c r="AP206" s="9">
        <v>7.6226774654597484E-3</v>
      </c>
      <c r="AQ206" s="9">
        <v>-4.2553191489361764E-3</v>
      </c>
      <c r="AR206" s="9">
        <v>3.323836657169954E-3</v>
      </c>
      <c r="AS206" s="9">
        <v>-2.8395646000946018E-3</v>
      </c>
      <c r="AT206" s="9">
        <v>3.7968675842430244E-3</v>
      </c>
      <c r="AU206" s="33">
        <v>1.0401891252955098E-2</v>
      </c>
      <c r="AV206" s="33">
        <v>4.5858680393074502E-2</v>
      </c>
      <c r="AW206" s="270">
        <v>8.232662192393736E-2</v>
      </c>
      <c r="AX206" s="35">
        <v>0.19280078895463504</v>
      </c>
      <c r="AY206" s="759">
        <v>0.20226963667642595</v>
      </c>
      <c r="AZ206" s="511"/>
      <c r="BA206" s="21">
        <v>4158</v>
      </c>
      <c r="BB206" s="87">
        <v>0.98777120315581857</v>
      </c>
      <c r="BC206" s="761">
        <v>0.99444280811579933</v>
      </c>
    </row>
    <row r="207" spans="1:55" ht="18.75" customHeight="1">
      <c r="A207" s="156" t="s">
        <v>33</v>
      </c>
      <c r="B207" s="148" t="s">
        <v>27</v>
      </c>
      <c r="C207" s="758"/>
      <c r="D207" s="15" t="s">
        <v>12</v>
      </c>
      <c r="E207" s="21">
        <v>26920</v>
      </c>
      <c r="F207" s="7">
        <v>27750</v>
      </c>
      <c r="G207" s="7">
        <v>27960</v>
      </c>
      <c r="H207" s="7">
        <v>28190</v>
      </c>
      <c r="I207" s="7">
        <v>28190</v>
      </c>
      <c r="J207" s="7">
        <v>28270</v>
      </c>
      <c r="K207" s="7">
        <v>28190</v>
      </c>
      <c r="L207" s="7">
        <v>28300</v>
      </c>
      <c r="M207" s="22">
        <v>28620</v>
      </c>
      <c r="N207" s="22">
        <v>29970</v>
      </c>
      <c r="O207" s="22">
        <v>32620</v>
      </c>
      <c r="P207" s="18">
        <v>250</v>
      </c>
      <c r="Q207" s="7">
        <v>260</v>
      </c>
      <c r="R207" s="7">
        <v>260</v>
      </c>
      <c r="S207" s="7">
        <v>260</v>
      </c>
      <c r="T207" s="7">
        <v>260</v>
      </c>
      <c r="U207" s="7">
        <v>260</v>
      </c>
      <c r="V207" s="7">
        <v>260</v>
      </c>
      <c r="W207" s="7">
        <v>260</v>
      </c>
      <c r="X207" s="25">
        <v>260</v>
      </c>
      <c r="Y207" s="25">
        <v>280</v>
      </c>
      <c r="Z207" s="262">
        <v>300</v>
      </c>
      <c r="AA207" s="20" t="s">
        <v>70</v>
      </c>
      <c r="AB207" s="8">
        <v>830</v>
      </c>
      <c r="AC207" s="8">
        <v>210</v>
      </c>
      <c r="AD207" s="8">
        <v>230</v>
      </c>
      <c r="AE207" s="8">
        <v>0</v>
      </c>
      <c r="AF207" s="8">
        <v>80</v>
      </c>
      <c r="AG207" s="8">
        <v>-80</v>
      </c>
      <c r="AH207" s="8">
        <v>110</v>
      </c>
      <c r="AI207" s="29">
        <v>320</v>
      </c>
      <c r="AJ207" s="29">
        <v>1350</v>
      </c>
      <c r="AK207" s="29">
        <v>2650</v>
      </c>
      <c r="AL207" s="31">
        <v>3050</v>
      </c>
      <c r="AM207" s="17" t="s">
        <v>70</v>
      </c>
      <c r="AN207" s="9">
        <v>3.0832095096582357E-2</v>
      </c>
      <c r="AO207" s="9">
        <v>7.5675675675674903E-3</v>
      </c>
      <c r="AP207" s="9">
        <v>8.2260371959943512E-3</v>
      </c>
      <c r="AQ207" s="9">
        <v>0</v>
      </c>
      <c r="AR207" s="9">
        <v>2.8378857750974706E-3</v>
      </c>
      <c r="AS207" s="9">
        <v>-2.8298549699328213E-3</v>
      </c>
      <c r="AT207" s="9">
        <v>3.9020929407591609E-3</v>
      </c>
      <c r="AU207" s="33">
        <v>1.1307420494699683E-2</v>
      </c>
      <c r="AV207" s="33">
        <v>4.7169811320754818E-2</v>
      </c>
      <c r="AW207" s="270">
        <v>8.842175508842165E-2</v>
      </c>
      <c r="AX207" s="35">
        <v>0.21173848439821685</v>
      </c>
      <c r="AY207" s="760"/>
      <c r="AZ207" s="511"/>
      <c r="BA207" s="21">
        <v>5670.0000000000009</v>
      </c>
      <c r="BB207" s="87">
        <v>1.0011144130757801</v>
      </c>
      <c r="BC207" s="762"/>
    </row>
    <row r="208" spans="1:55" ht="18.75" customHeight="1">
      <c r="A208" s="156" t="s">
        <v>33</v>
      </c>
      <c r="B208" s="148" t="s">
        <v>28</v>
      </c>
      <c r="C208" s="758" t="s">
        <v>10</v>
      </c>
      <c r="D208" s="15" t="s">
        <v>11</v>
      </c>
      <c r="E208" s="21">
        <v>20030</v>
      </c>
      <c r="F208" s="7">
        <v>20600</v>
      </c>
      <c r="G208" s="7">
        <v>20740</v>
      </c>
      <c r="H208" s="7">
        <v>20890</v>
      </c>
      <c r="I208" s="7">
        <v>20830</v>
      </c>
      <c r="J208" s="7">
        <v>20900</v>
      </c>
      <c r="K208" s="7">
        <v>20840</v>
      </c>
      <c r="L208" s="7">
        <v>20920</v>
      </c>
      <c r="M208" s="22">
        <v>21140</v>
      </c>
      <c r="N208" s="22">
        <v>22120</v>
      </c>
      <c r="O208" s="22">
        <v>23940</v>
      </c>
      <c r="P208" s="18">
        <v>180</v>
      </c>
      <c r="Q208" s="7">
        <v>180</v>
      </c>
      <c r="R208" s="7">
        <v>190</v>
      </c>
      <c r="S208" s="7">
        <v>190</v>
      </c>
      <c r="T208" s="7">
        <v>190</v>
      </c>
      <c r="U208" s="7">
        <v>190</v>
      </c>
      <c r="V208" s="7">
        <v>190</v>
      </c>
      <c r="W208" s="7">
        <v>190</v>
      </c>
      <c r="X208" s="25">
        <v>190</v>
      </c>
      <c r="Y208" s="25">
        <v>200</v>
      </c>
      <c r="Z208" s="262">
        <v>220</v>
      </c>
      <c r="AA208" s="20" t="s">
        <v>70</v>
      </c>
      <c r="AB208" s="8">
        <v>570</v>
      </c>
      <c r="AC208" s="8">
        <v>140</v>
      </c>
      <c r="AD208" s="8">
        <v>150</v>
      </c>
      <c r="AE208" s="8">
        <v>-60</v>
      </c>
      <c r="AF208" s="8">
        <v>70</v>
      </c>
      <c r="AG208" s="8">
        <v>-60</v>
      </c>
      <c r="AH208" s="8">
        <v>80</v>
      </c>
      <c r="AI208" s="29">
        <v>220</v>
      </c>
      <c r="AJ208" s="29">
        <v>980</v>
      </c>
      <c r="AK208" s="29">
        <v>1820</v>
      </c>
      <c r="AL208" s="31">
        <v>2090</v>
      </c>
      <c r="AM208" s="17" t="s">
        <v>70</v>
      </c>
      <c r="AN208" s="9">
        <v>2.8457314028956571E-2</v>
      </c>
      <c r="AO208" s="9">
        <v>6.7961165048544547E-3</v>
      </c>
      <c r="AP208" s="9">
        <v>7.232401157184265E-3</v>
      </c>
      <c r="AQ208" s="9">
        <v>-2.872187649593072E-3</v>
      </c>
      <c r="AR208" s="9">
        <v>3.3605376860297298E-3</v>
      </c>
      <c r="AS208" s="9">
        <v>-2.870813397129135E-3</v>
      </c>
      <c r="AT208" s="9">
        <v>3.8387715930903177E-3</v>
      </c>
      <c r="AU208" s="33">
        <v>1.0516252390057268E-2</v>
      </c>
      <c r="AV208" s="33">
        <v>4.635761589403975E-2</v>
      </c>
      <c r="AW208" s="270">
        <v>8.2278481012658222E-2</v>
      </c>
      <c r="AX208" s="35">
        <v>0.19520718921617575</v>
      </c>
      <c r="AY208" s="759">
        <v>0.20446523690280105</v>
      </c>
      <c r="AZ208" s="511"/>
      <c r="BA208" s="21">
        <v>4158</v>
      </c>
      <c r="BB208" s="87">
        <v>0.98761857214178728</v>
      </c>
      <c r="BC208" s="761">
        <v>0.99437171576718164</v>
      </c>
    </row>
    <row r="209" spans="1:55" ht="18.75" customHeight="1" thickBot="1">
      <c r="A209" s="156" t="s">
        <v>33</v>
      </c>
      <c r="B209" s="151" t="s">
        <v>28</v>
      </c>
      <c r="C209" s="763"/>
      <c r="D209" s="16" t="s">
        <v>12</v>
      </c>
      <c r="E209" s="23">
        <v>26670</v>
      </c>
      <c r="F209" s="12">
        <v>27500</v>
      </c>
      <c r="G209" s="12">
        <v>27710</v>
      </c>
      <c r="H209" s="12">
        <v>27930</v>
      </c>
      <c r="I209" s="12">
        <v>27960</v>
      </c>
      <c r="J209" s="12">
        <v>28040</v>
      </c>
      <c r="K209" s="12">
        <v>27960</v>
      </c>
      <c r="L209" s="12">
        <v>28070</v>
      </c>
      <c r="M209" s="24">
        <v>28390</v>
      </c>
      <c r="N209" s="24">
        <v>29740</v>
      </c>
      <c r="O209" s="24">
        <v>32370</v>
      </c>
      <c r="P209" s="19">
        <v>250</v>
      </c>
      <c r="Q209" s="12">
        <v>250</v>
      </c>
      <c r="R209" s="12">
        <v>260</v>
      </c>
      <c r="S209" s="12">
        <v>260</v>
      </c>
      <c r="T209" s="12">
        <v>260</v>
      </c>
      <c r="U209" s="12">
        <v>260</v>
      </c>
      <c r="V209" s="12">
        <v>260</v>
      </c>
      <c r="W209" s="12">
        <v>260</v>
      </c>
      <c r="X209" s="26">
        <v>260</v>
      </c>
      <c r="Y209" s="26">
        <v>270</v>
      </c>
      <c r="Z209" s="265">
        <v>300</v>
      </c>
      <c r="AA209" s="28" t="s">
        <v>70</v>
      </c>
      <c r="AB209" s="13">
        <v>830</v>
      </c>
      <c r="AC209" s="13">
        <v>210</v>
      </c>
      <c r="AD209" s="13">
        <v>220</v>
      </c>
      <c r="AE209" s="13">
        <v>30</v>
      </c>
      <c r="AF209" s="13">
        <v>80</v>
      </c>
      <c r="AG209" s="13">
        <v>-80</v>
      </c>
      <c r="AH209" s="13">
        <v>110</v>
      </c>
      <c r="AI209" s="30">
        <v>320</v>
      </c>
      <c r="AJ209" s="30">
        <v>1350</v>
      </c>
      <c r="AK209" s="30">
        <v>2630</v>
      </c>
      <c r="AL209" s="32">
        <v>3070</v>
      </c>
      <c r="AM209" s="27" t="s">
        <v>70</v>
      </c>
      <c r="AN209" s="14">
        <v>3.1121109861267371E-2</v>
      </c>
      <c r="AO209" s="14">
        <v>7.6363636363636633E-3</v>
      </c>
      <c r="AP209" s="14">
        <v>7.9393720678455626E-3</v>
      </c>
      <c r="AQ209" s="14">
        <v>1.0741138560688146E-3</v>
      </c>
      <c r="AR209" s="14">
        <v>2.8612303290413976E-3</v>
      </c>
      <c r="AS209" s="14">
        <v>-2.8530670470755526E-3</v>
      </c>
      <c r="AT209" s="14">
        <v>3.9341917024320328E-3</v>
      </c>
      <c r="AU209" s="34">
        <v>1.1400071250445398E-2</v>
      </c>
      <c r="AV209" s="34">
        <v>4.755195491370201E-2</v>
      </c>
      <c r="AW209" s="274">
        <v>8.8433086751849466E-2</v>
      </c>
      <c r="AX209" s="36">
        <v>0.21372328458942635</v>
      </c>
      <c r="AY209" s="764"/>
      <c r="AZ209" s="772"/>
      <c r="BA209" s="23">
        <v>5670.0000000000009</v>
      </c>
      <c r="BB209" s="88">
        <v>1.0011248593925759</v>
      </c>
      <c r="BC209" s="765"/>
    </row>
    <row r="210" spans="1:55" ht="18.75" customHeight="1">
      <c r="A210" s="155" t="s">
        <v>34</v>
      </c>
      <c r="B210" s="149" t="s">
        <v>9</v>
      </c>
      <c r="C210" s="776" t="s">
        <v>10</v>
      </c>
      <c r="D210" s="68" t="s">
        <v>11</v>
      </c>
      <c r="E210" s="69">
        <v>78770</v>
      </c>
      <c r="F210" s="70">
        <v>80960</v>
      </c>
      <c r="G210" s="70">
        <v>81610</v>
      </c>
      <c r="H210" s="70">
        <v>82120</v>
      </c>
      <c r="I210" s="70">
        <v>77020</v>
      </c>
      <c r="J210" s="70">
        <v>77160</v>
      </c>
      <c r="K210" s="70">
        <v>76950</v>
      </c>
      <c r="L210" s="70">
        <v>77240</v>
      </c>
      <c r="M210" s="71">
        <v>77980</v>
      </c>
      <c r="N210" s="71">
        <v>80610</v>
      </c>
      <c r="O210" s="71">
        <v>86740</v>
      </c>
      <c r="P210" s="72">
        <v>770</v>
      </c>
      <c r="Q210" s="70">
        <v>790</v>
      </c>
      <c r="R210" s="70">
        <v>790</v>
      </c>
      <c r="S210" s="70">
        <v>800</v>
      </c>
      <c r="T210" s="70">
        <v>750</v>
      </c>
      <c r="U210" s="70">
        <v>750</v>
      </c>
      <c r="V210" s="70">
        <v>750</v>
      </c>
      <c r="W210" s="70">
        <v>750</v>
      </c>
      <c r="X210" s="73">
        <v>760</v>
      </c>
      <c r="Y210" s="73">
        <v>780</v>
      </c>
      <c r="Z210" s="261">
        <v>840</v>
      </c>
      <c r="AA210" s="74" t="s">
        <v>70</v>
      </c>
      <c r="AB210" s="75">
        <v>2190</v>
      </c>
      <c r="AC210" s="75">
        <v>650</v>
      </c>
      <c r="AD210" s="75">
        <v>510</v>
      </c>
      <c r="AE210" s="75">
        <v>-5100</v>
      </c>
      <c r="AF210" s="75">
        <v>140</v>
      </c>
      <c r="AG210" s="75">
        <v>-210</v>
      </c>
      <c r="AH210" s="75">
        <v>290</v>
      </c>
      <c r="AI210" s="76">
        <v>740</v>
      </c>
      <c r="AJ210" s="76">
        <v>2630</v>
      </c>
      <c r="AK210" s="76">
        <v>6130</v>
      </c>
      <c r="AL210" s="77">
        <v>1840</v>
      </c>
      <c r="AM210" s="78" t="s">
        <v>70</v>
      </c>
      <c r="AN210" s="79">
        <v>2.7802462866573618E-2</v>
      </c>
      <c r="AO210" s="79">
        <v>8.028656126482181E-3</v>
      </c>
      <c r="AP210" s="79">
        <v>6.2492341624800218E-3</v>
      </c>
      <c r="AQ210" s="79">
        <v>-6.2104237700925435E-2</v>
      </c>
      <c r="AR210" s="79">
        <v>1.8177096857958652E-3</v>
      </c>
      <c r="AS210" s="79">
        <v>-2.7216174183515296E-3</v>
      </c>
      <c r="AT210" s="79">
        <v>3.7686809616634953E-3</v>
      </c>
      <c r="AU210" s="80">
        <v>9.5805282237182432E-3</v>
      </c>
      <c r="AV210" s="80">
        <v>3.3726596563221412E-2</v>
      </c>
      <c r="AW210" s="271">
        <v>7.604515568787984E-2</v>
      </c>
      <c r="AX210" s="81">
        <v>0.10118065253269015</v>
      </c>
      <c r="AY210" s="770">
        <v>0.10748182186751809</v>
      </c>
      <c r="AZ210" s="780">
        <v>0.18089867397908929</v>
      </c>
      <c r="BA210" s="69">
        <v>15876</v>
      </c>
      <c r="BB210" s="89">
        <v>0.89963183953281711</v>
      </c>
      <c r="BC210" s="773">
        <v>0.90361650627667256</v>
      </c>
    </row>
    <row r="211" spans="1:55" ht="18.75" customHeight="1">
      <c r="A211" s="156" t="s">
        <v>34</v>
      </c>
      <c r="B211" s="148" t="s">
        <v>9</v>
      </c>
      <c r="C211" s="758"/>
      <c r="D211" s="15" t="s">
        <v>12</v>
      </c>
      <c r="E211" s="21">
        <v>85250</v>
      </c>
      <c r="F211" s="7">
        <v>87680</v>
      </c>
      <c r="G211" s="7">
        <v>88400</v>
      </c>
      <c r="H211" s="7">
        <v>88980</v>
      </c>
      <c r="I211" s="7">
        <v>83970</v>
      </c>
      <c r="J211" s="7">
        <v>84120</v>
      </c>
      <c r="K211" s="7">
        <v>83880</v>
      </c>
      <c r="L211" s="7">
        <v>84200</v>
      </c>
      <c r="M211" s="22">
        <v>85040</v>
      </c>
      <c r="N211" s="22">
        <v>88030</v>
      </c>
      <c r="O211" s="22">
        <v>94950</v>
      </c>
      <c r="P211" s="18">
        <v>830</v>
      </c>
      <c r="Q211" s="7">
        <v>860</v>
      </c>
      <c r="R211" s="7">
        <v>860</v>
      </c>
      <c r="S211" s="7">
        <v>870</v>
      </c>
      <c r="T211" s="7">
        <v>820</v>
      </c>
      <c r="U211" s="7">
        <v>820</v>
      </c>
      <c r="V211" s="7">
        <v>820</v>
      </c>
      <c r="W211" s="7">
        <v>820</v>
      </c>
      <c r="X211" s="25">
        <v>830</v>
      </c>
      <c r="Y211" s="25">
        <v>860</v>
      </c>
      <c r="Z211" s="262">
        <v>930</v>
      </c>
      <c r="AA211" s="20" t="s">
        <v>70</v>
      </c>
      <c r="AB211" s="8">
        <v>2430</v>
      </c>
      <c r="AC211" s="8">
        <v>720</v>
      </c>
      <c r="AD211" s="8">
        <v>580</v>
      </c>
      <c r="AE211" s="8">
        <v>-5010</v>
      </c>
      <c r="AF211" s="8">
        <v>150</v>
      </c>
      <c r="AG211" s="8">
        <v>-240</v>
      </c>
      <c r="AH211" s="8">
        <v>320</v>
      </c>
      <c r="AI211" s="29">
        <v>840</v>
      </c>
      <c r="AJ211" s="29">
        <v>2990</v>
      </c>
      <c r="AK211" s="29">
        <v>6920</v>
      </c>
      <c r="AL211" s="31">
        <v>2780</v>
      </c>
      <c r="AM211" s="17" t="s">
        <v>70</v>
      </c>
      <c r="AN211" s="9">
        <v>2.8504398826979527E-2</v>
      </c>
      <c r="AO211" s="9">
        <v>8.2116788321167089E-3</v>
      </c>
      <c r="AP211" s="9">
        <v>6.5610859728506554E-3</v>
      </c>
      <c r="AQ211" s="9">
        <v>-5.6304787592717509E-2</v>
      </c>
      <c r="AR211" s="9">
        <v>1.7863522686674127E-3</v>
      </c>
      <c r="AS211" s="9">
        <v>-2.8530670470755526E-3</v>
      </c>
      <c r="AT211" s="9">
        <v>3.8149737720554189E-3</v>
      </c>
      <c r="AU211" s="33">
        <v>9.9762470308788487E-3</v>
      </c>
      <c r="AV211" s="33">
        <v>3.5159924741298143E-2</v>
      </c>
      <c r="AW211" s="270">
        <v>7.8609564921049646E-2</v>
      </c>
      <c r="AX211" s="35">
        <v>0.11378299120234603</v>
      </c>
      <c r="AY211" s="760"/>
      <c r="AZ211" s="511"/>
      <c r="BA211" s="21">
        <v>17577</v>
      </c>
      <c r="BB211" s="87">
        <v>0.9076011730205279</v>
      </c>
      <c r="BC211" s="762"/>
    </row>
    <row r="212" spans="1:55" ht="18.75" customHeight="1">
      <c r="A212" s="156" t="s">
        <v>34</v>
      </c>
      <c r="B212" s="148" t="s">
        <v>13</v>
      </c>
      <c r="C212" s="758" t="s">
        <v>10</v>
      </c>
      <c r="D212" s="15" t="s">
        <v>11</v>
      </c>
      <c r="E212" s="21">
        <v>48950</v>
      </c>
      <c r="F212" s="7">
        <v>50260</v>
      </c>
      <c r="G212" s="7">
        <v>50650</v>
      </c>
      <c r="H212" s="7">
        <v>50960</v>
      </c>
      <c r="I212" s="7">
        <v>47900</v>
      </c>
      <c r="J212" s="7">
        <v>48000</v>
      </c>
      <c r="K212" s="7">
        <v>47880</v>
      </c>
      <c r="L212" s="7">
        <v>48050</v>
      </c>
      <c r="M212" s="22">
        <v>48500</v>
      </c>
      <c r="N212" s="22">
        <v>50150</v>
      </c>
      <c r="O212" s="22">
        <v>53860</v>
      </c>
      <c r="P212" s="18">
        <v>470</v>
      </c>
      <c r="Q212" s="7">
        <v>480</v>
      </c>
      <c r="R212" s="7">
        <v>480</v>
      </c>
      <c r="S212" s="7">
        <v>490</v>
      </c>
      <c r="T212" s="7">
        <v>460</v>
      </c>
      <c r="U212" s="7">
        <v>460</v>
      </c>
      <c r="V212" s="7">
        <v>460</v>
      </c>
      <c r="W212" s="7">
        <v>460</v>
      </c>
      <c r="X212" s="25">
        <v>460</v>
      </c>
      <c r="Y212" s="25">
        <v>480</v>
      </c>
      <c r="Z212" s="262">
        <v>510</v>
      </c>
      <c r="AA212" s="20" t="s">
        <v>70</v>
      </c>
      <c r="AB212" s="8">
        <v>1310</v>
      </c>
      <c r="AC212" s="8">
        <v>390</v>
      </c>
      <c r="AD212" s="8">
        <v>310</v>
      </c>
      <c r="AE212" s="8">
        <v>-3060</v>
      </c>
      <c r="AF212" s="8">
        <v>100</v>
      </c>
      <c r="AG212" s="8">
        <v>-120</v>
      </c>
      <c r="AH212" s="8">
        <v>170</v>
      </c>
      <c r="AI212" s="29">
        <v>450</v>
      </c>
      <c r="AJ212" s="29">
        <v>1650</v>
      </c>
      <c r="AK212" s="29">
        <v>3710</v>
      </c>
      <c r="AL212" s="31">
        <v>1200</v>
      </c>
      <c r="AM212" s="17" t="s">
        <v>70</v>
      </c>
      <c r="AN212" s="9">
        <v>2.6762002042900912E-2</v>
      </c>
      <c r="AO212" s="9">
        <v>7.759649820931136E-3</v>
      </c>
      <c r="AP212" s="9">
        <v>6.1204343534058125E-3</v>
      </c>
      <c r="AQ212" s="9">
        <v>-6.0047095761381453E-2</v>
      </c>
      <c r="AR212" s="9">
        <v>2.0876826722338038E-3</v>
      </c>
      <c r="AS212" s="9">
        <v>-2.4999999999999467E-3</v>
      </c>
      <c r="AT212" s="9">
        <v>3.5505430242273039E-3</v>
      </c>
      <c r="AU212" s="33">
        <v>9.3652445369407644E-3</v>
      </c>
      <c r="AV212" s="33">
        <v>3.4020618556701132E-2</v>
      </c>
      <c r="AW212" s="270">
        <v>7.3978065802592141E-2</v>
      </c>
      <c r="AX212" s="35">
        <v>0.10030643513789572</v>
      </c>
      <c r="AY212" s="759">
        <v>0.11004858109050664</v>
      </c>
      <c r="AZ212" s="511"/>
      <c r="BA212" s="21">
        <v>9639</v>
      </c>
      <c r="BB212" s="87">
        <v>0.90339121552604695</v>
      </c>
      <c r="BC212" s="761">
        <v>0.90929979322216115</v>
      </c>
    </row>
    <row r="213" spans="1:55" ht="18.75" customHeight="1">
      <c r="A213" s="156" t="s">
        <v>34</v>
      </c>
      <c r="B213" s="148" t="s">
        <v>13</v>
      </c>
      <c r="C213" s="758"/>
      <c r="D213" s="15" t="s">
        <v>12</v>
      </c>
      <c r="E213" s="21">
        <v>55430</v>
      </c>
      <c r="F213" s="7">
        <v>56980</v>
      </c>
      <c r="G213" s="7">
        <v>57440</v>
      </c>
      <c r="H213" s="7">
        <v>57820</v>
      </c>
      <c r="I213" s="7">
        <v>54850</v>
      </c>
      <c r="J213" s="7">
        <v>54960</v>
      </c>
      <c r="K213" s="7">
        <v>54810</v>
      </c>
      <c r="L213" s="7">
        <v>55010</v>
      </c>
      <c r="M213" s="22">
        <v>55560</v>
      </c>
      <c r="N213" s="22">
        <v>57570</v>
      </c>
      <c r="O213" s="22">
        <v>62070</v>
      </c>
      <c r="P213" s="18">
        <v>530</v>
      </c>
      <c r="Q213" s="7">
        <v>550</v>
      </c>
      <c r="R213" s="7">
        <v>550</v>
      </c>
      <c r="S213" s="7">
        <v>560</v>
      </c>
      <c r="T213" s="7">
        <v>530</v>
      </c>
      <c r="U213" s="7">
        <v>530</v>
      </c>
      <c r="V213" s="7">
        <v>530</v>
      </c>
      <c r="W213" s="7">
        <v>530</v>
      </c>
      <c r="X213" s="25">
        <v>530</v>
      </c>
      <c r="Y213" s="25">
        <v>550</v>
      </c>
      <c r="Z213" s="262">
        <v>600</v>
      </c>
      <c r="AA213" s="20" t="s">
        <v>70</v>
      </c>
      <c r="AB213" s="8">
        <v>1550</v>
      </c>
      <c r="AC213" s="8">
        <v>460</v>
      </c>
      <c r="AD213" s="8">
        <v>380</v>
      </c>
      <c r="AE213" s="8">
        <v>-2970</v>
      </c>
      <c r="AF213" s="8">
        <v>110</v>
      </c>
      <c r="AG213" s="8">
        <v>-150</v>
      </c>
      <c r="AH213" s="8">
        <v>200</v>
      </c>
      <c r="AI213" s="29">
        <v>550</v>
      </c>
      <c r="AJ213" s="29">
        <v>2010</v>
      </c>
      <c r="AK213" s="29">
        <v>4500</v>
      </c>
      <c r="AL213" s="31">
        <v>2140</v>
      </c>
      <c r="AM213" s="17" t="s">
        <v>70</v>
      </c>
      <c r="AN213" s="9">
        <v>2.7963196824824177E-2</v>
      </c>
      <c r="AO213" s="9">
        <v>8.0730080730080367E-3</v>
      </c>
      <c r="AP213" s="9">
        <v>6.615598885793883E-3</v>
      </c>
      <c r="AQ213" s="9">
        <v>-5.1366309235558627E-2</v>
      </c>
      <c r="AR213" s="9">
        <v>2.0054694621696179E-3</v>
      </c>
      <c r="AS213" s="9">
        <v>-2.7292576419214454E-3</v>
      </c>
      <c r="AT213" s="9">
        <v>3.6489691662104917E-3</v>
      </c>
      <c r="AU213" s="33">
        <v>9.9981821487002964E-3</v>
      </c>
      <c r="AV213" s="33">
        <v>3.617710583153344E-2</v>
      </c>
      <c r="AW213" s="270">
        <v>7.8165711307973007E-2</v>
      </c>
      <c r="AX213" s="35">
        <v>0.11979072704311755</v>
      </c>
      <c r="AY213" s="760"/>
      <c r="AZ213" s="511"/>
      <c r="BA213" s="21">
        <v>11340.000000000002</v>
      </c>
      <c r="BB213" s="87">
        <v>0.91520837091827534</v>
      </c>
      <c r="BC213" s="762"/>
    </row>
    <row r="214" spans="1:55" ht="18.75" customHeight="1">
      <c r="A214" s="156" t="s">
        <v>34</v>
      </c>
      <c r="B214" s="148" t="s">
        <v>14</v>
      </c>
      <c r="C214" s="758" t="s">
        <v>10</v>
      </c>
      <c r="D214" s="15" t="s">
        <v>11</v>
      </c>
      <c r="E214" s="21">
        <v>38050</v>
      </c>
      <c r="F214" s="7">
        <v>39060</v>
      </c>
      <c r="G214" s="7">
        <v>39360</v>
      </c>
      <c r="H214" s="7">
        <v>39600</v>
      </c>
      <c r="I214" s="7">
        <v>37440</v>
      </c>
      <c r="J214" s="7">
        <v>37530</v>
      </c>
      <c r="K214" s="7">
        <v>37430</v>
      </c>
      <c r="L214" s="7">
        <v>37560</v>
      </c>
      <c r="M214" s="22">
        <v>37920</v>
      </c>
      <c r="N214" s="22">
        <v>39250</v>
      </c>
      <c r="O214" s="22">
        <v>42150</v>
      </c>
      <c r="P214" s="18">
        <v>360</v>
      </c>
      <c r="Q214" s="7">
        <v>370</v>
      </c>
      <c r="R214" s="7">
        <v>370</v>
      </c>
      <c r="S214" s="7">
        <v>370</v>
      </c>
      <c r="T214" s="7">
        <v>350</v>
      </c>
      <c r="U214" s="7">
        <v>350</v>
      </c>
      <c r="V214" s="7">
        <v>350</v>
      </c>
      <c r="W214" s="7">
        <v>350</v>
      </c>
      <c r="X214" s="25">
        <v>360</v>
      </c>
      <c r="Y214" s="25">
        <v>370</v>
      </c>
      <c r="Z214" s="262">
        <v>400</v>
      </c>
      <c r="AA214" s="20" t="s">
        <v>70</v>
      </c>
      <c r="AB214" s="8">
        <v>1010</v>
      </c>
      <c r="AC214" s="8">
        <v>300</v>
      </c>
      <c r="AD214" s="8">
        <v>240</v>
      </c>
      <c r="AE214" s="8">
        <v>-2160</v>
      </c>
      <c r="AF214" s="8">
        <v>90</v>
      </c>
      <c r="AG214" s="8">
        <v>-100</v>
      </c>
      <c r="AH214" s="8">
        <v>130</v>
      </c>
      <c r="AI214" s="29">
        <v>360</v>
      </c>
      <c r="AJ214" s="29">
        <v>1330</v>
      </c>
      <c r="AK214" s="29">
        <v>2900</v>
      </c>
      <c r="AL214" s="31">
        <v>1200</v>
      </c>
      <c r="AM214" s="17" t="s">
        <v>70</v>
      </c>
      <c r="AN214" s="9">
        <v>2.6544021024967224E-2</v>
      </c>
      <c r="AO214" s="9">
        <v>7.6804915514592231E-3</v>
      </c>
      <c r="AP214" s="9">
        <v>6.0975609756097615E-3</v>
      </c>
      <c r="AQ214" s="9">
        <v>-5.4545454545454564E-2</v>
      </c>
      <c r="AR214" s="9">
        <v>2.4038461538462563E-3</v>
      </c>
      <c r="AS214" s="9">
        <v>-2.6645350386357292E-3</v>
      </c>
      <c r="AT214" s="9">
        <v>3.4731498797755389E-3</v>
      </c>
      <c r="AU214" s="33">
        <v>9.5846645367412275E-3</v>
      </c>
      <c r="AV214" s="33">
        <v>3.5073839662447259E-2</v>
      </c>
      <c r="AW214" s="270">
        <v>7.3885350318471321E-2</v>
      </c>
      <c r="AX214" s="35">
        <v>0.10775295663600515</v>
      </c>
      <c r="AY214" s="759">
        <v>0.11933796495622395</v>
      </c>
      <c r="AZ214" s="511"/>
      <c r="BA214" s="21">
        <v>7560.0000000000009</v>
      </c>
      <c r="BB214" s="87">
        <v>0.90906701708278581</v>
      </c>
      <c r="BC214" s="761">
        <v>0.91813108321015546</v>
      </c>
    </row>
    <row r="215" spans="1:55" ht="18.75" customHeight="1">
      <c r="A215" s="156" t="s">
        <v>34</v>
      </c>
      <c r="B215" s="148" t="s">
        <v>14</v>
      </c>
      <c r="C215" s="758"/>
      <c r="D215" s="15" t="s">
        <v>12</v>
      </c>
      <c r="E215" s="21">
        <v>44530</v>
      </c>
      <c r="F215" s="7">
        <v>45780</v>
      </c>
      <c r="G215" s="7">
        <v>46150</v>
      </c>
      <c r="H215" s="7">
        <v>46460</v>
      </c>
      <c r="I215" s="7">
        <v>44390</v>
      </c>
      <c r="J215" s="7">
        <v>44490</v>
      </c>
      <c r="K215" s="7">
        <v>44360</v>
      </c>
      <c r="L215" s="7">
        <v>44520</v>
      </c>
      <c r="M215" s="22">
        <v>44980</v>
      </c>
      <c r="N215" s="22">
        <v>46670</v>
      </c>
      <c r="O215" s="22">
        <v>50360</v>
      </c>
      <c r="P215" s="18">
        <v>420</v>
      </c>
      <c r="Q215" s="7">
        <v>440</v>
      </c>
      <c r="R215" s="7">
        <v>440</v>
      </c>
      <c r="S215" s="7">
        <v>440</v>
      </c>
      <c r="T215" s="7">
        <v>420</v>
      </c>
      <c r="U215" s="7">
        <v>420</v>
      </c>
      <c r="V215" s="7">
        <v>420</v>
      </c>
      <c r="W215" s="7">
        <v>420</v>
      </c>
      <c r="X215" s="25">
        <v>430</v>
      </c>
      <c r="Y215" s="25">
        <v>440</v>
      </c>
      <c r="Z215" s="262">
        <v>480</v>
      </c>
      <c r="AA215" s="20" t="s">
        <v>70</v>
      </c>
      <c r="AB215" s="8">
        <v>1250</v>
      </c>
      <c r="AC215" s="8">
        <v>370</v>
      </c>
      <c r="AD215" s="8">
        <v>310</v>
      </c>
      <c r="AE215" s="8">
        <v>-2070</v>
      </c>
      <c r="AF215" s="8">
        <v>100</v>
      </c>
      <c r="AG215" s="8">
        <v>-130</v>
      </c>
      <c r="AH215" s="8">
        <v>160</v>
      </c>
      <c r="AI215" s="29">
        <v>460</v>
      </c>
      <c r="AJ215" s="29">
        <v>1690</v>
      </c>
      <c r="AK215" s="29">
        <v>3690</v>
      </c>
      <c r="AL215" s="31">
        <v>2140</v>
      </c>
      <c r="AM215" s="17" t="s">
        <v>70</v>
      </c>
      <c r="AN215" s="9">
        <v>2.8070963395463666E-2</v>
      </c>
      <c r="AO215" s="9">
        <v>8.0821319353430177E-3</v>
      </c>
      <c r="AP215" s="9">
        <v>6.7172264355364053E-3</v>
      </c>
      <c r="AQ215" s="9">
        <v>-4.4554455445544594E-2</v>
      </c>
      <c r="AR215" s="9">
        <v>2.2527596305474962E-3</v>
      </c>
      <c r="AS215" s="9">
        <v>-2.9220049449314445E-3</v>
      </c>
      <c r="AT215" s="9">
        <v>3.6068530207393756E-3</v>
      </c>
      <c r="AU215" s="33">
        <v>1.0332434860736761E-2</v>
      </c>
      <c r="AV215" s="33">
        <v>3.7572254335260125E-2</v>
      </c>
      <c r="AW215" s="270">
        <v>7.9065781015641656E-2</v>
      </c>
      <c r="AX215" s="35">
        <v>0.13092297327644276</v>
      </c>
      <c r="AY215" s="760"/>
      <c r="AZ215" s="511"/>
      <c r="BA215" s="21">
        <v>9072.0000000000018</v>
      </c>
      <c r="BB215" s="87">
        <v>0.92719514933752523</v>
      </c>
      <c r="BC215" s="762"/>
    </row>
    <row r="216" spans="1:55" ht="18.75" customHeight="1">
      <c r="A216" s="156" t="s">
        <v>34</v>
      </c>
      <c r="B216" s="148" t="s">
        <v>15</v>
      </c>
      <c r="C216" s="758" t="s">
        <v>10</v>
      </c>
      <c r="D216" s="15" t="s">
        <v>11</v>
      </c>
      <c r="E216" s="21">
        <v>31540</v>
      </c>
      <c r="F216" s="7">
        <v>32430</v>
      </c>
      <c r="G216" s="7">
        <v>32700</v>
      </c>
      <c r="H216" s="7">
        <v>32910</v>
      </c>
      <c r="I216" s="7">
        <v>33200</v>
      </c>
      <c r="J216" s="7">
        <v>33290</v>
      </c>
      <c r="K216" s="7">
        <v>33200</v>
      </c>
      <c r="L216" s="7">
        <v>33320</v>
      </c>
      <c r="M216" s="22">
        <v>33640</v>
      </c>
      <c r="N216" s="22">
        <v>34880</v>
      </c>
      <c r="O216" s="22">
        <v>37490</v>
      </c>
      <c r="P216" s="18">
        <v>290</v>
      </c>
      <c r="Q216" s="7">
        <v>300</v>
      </c>
      <c r="R216" s="7">
        <v>310</v>
      </c>
      <c r="S216" s="7">
        <v>310</v>
      </c>
      <c r="T216" s="7">
        <v>310</v>
      </c>
      <c r="U216" s="7">
        <v>310</v>
      </c>
      <c r="V216" s="7">
        <v>310</v>
      </c>
      <c r="W216" s="7">
        <v>310</v>
      </c>
      <c r="X216" s="25">
        <v>310</v>
      </c>
      <c r="Y216" s="25">
        <v>330</v>
      </c>
      <c r="Z216" s="262">
        <v>350</v>
      </c>
      <c r="AA216" s="20" t="s">
        <v>70</v>
      </c>
      <c r="AB216" s="8">
        <v>890</v>
      </c>
      <c r="AC216" s="8">
        <v>270</v>
      </c>
      <c r="AD216" s="8">
        <v>210</v>
      </c>
      <c r="AE216" s="8">
        <v>290</v>
      </c>
      <c r="AF216" s="8">
        <v>90</v>
      </c>
      <c r="AG216" s="8">
        <v>-90</v>
      </c>
      <c r="AH216" s="8">
        <v>120</v>
      </c>
      <c r="AI216" s="29">
        <v>320</v>
      </c>
      <c r="AJ216" s="29">
        <v>1240</v>
      </c>
      <c r="AK216" s="29">
        <v>2610</v>
      </c>
      <c r="AL216" s="31">
        <v>3340</v>
      </c>
      <c r="AM216" s="17" t="s">
        <v>70</v>
      </c>
      <c r="AN216" s="9">
        <v>2.8218135700697422E-2</v>
      </c>
      <c r="AO216" s="9">
        <v>8.3256244218317121E-3</v>
      </c>
      <c r="AP216" s="9">
        <v>6.4220183486238813E-3</v>
      </c>
      <c r="AQ216" s="9">
        <v>8.8119112731692706E-3</v>
      </c>
      <c r="AR216" s="9">
        <v>2.7108433734939208E-3</v>
      </c>
      <c r="AS216" s="9">
        <v>-2.7035145689395801E-3</v>
      </c>
      <c r="AT216" s="9">
        <v>3.6144578313253017E-3</v>
      </c>
      <c r="AU216" s="33">
        <v>9.6038415366146435E-3</v>
      </c>
      <c r="AV216" s="33">
        <v>3.6860879904875077E-2</v>
      </c>
      <c r="AW216" s="270">
        <v>7.4827981651376163E-2</v>
      </c>
      <c r="AX216" s="35">
        <v>0.18864933417882046</v>
      </c>
      <c r="AY216" s="759">
        <v>0.19532414105048335</v>
      </c>
      <c r="AZ216" s="511"/>
      <c r="BA216" s="21">
        <v>6615</v>
      </c>
      <c r="BB216" s="87">
        <v>0.97891566265060237</v>
      </c>
      <c r="BC216" s="761">
        <v>0.98357934631741062</v>
      </c>
    </row>
    <row r="217" spans="1:55" ht="18.75" customHeight="1">
      <c r="A217" s="156" t="s">
        <v>34</v>
      </c>
      <c r="B217" s="148" t="s">
        <v>15</v>
      </c>
      <c r="C217" s="758"/>
      <c r="D217" s="15" t="s">
        <v>12</v>
      </c>
      <c r="E217" s="21">
        <v>38020</v>
      </c>
      <c r="F217" s="7">
        <v>39150</v>
      </c>
      <c r="G217" s="7">
        <v>39490</v>
      </c>
      <c r="H217" s="7">
        <v>39770</v>
      </c>
      <c r="I217" s="7">
        <v>40150</v>
      </c>
      <c r="J217" s="7">
        <v>40250</v>
      </c>
      <c r="K217" s="7">
        <v>40130</v>
      </c>
      <c r="L217" s="7">
        <v>40280</v>
      </c>
      <c r="M217" s="22">
        <v>40700</v>
      </c>
      <c r="N217" s="22">
        <v>42300</v>
      </c>
      <c r="O217" s="22">
        <v>45700</v>
      </c>
      <c r="P217" s="18">
        <v>360</v>
      </c>
      <c r="Q217" s="7">
        <v>370</v>
      </c>
      <c r="R217" s="7">
        <v>370</v>
      </c>
      <c r="S217" s="7">
        <v>380</v>
      </c>
      <c r="T217" s="7">
        <v>380</v>
      </c>
      <c r="U217" s="7">
        <v>380</v>
      </c>
      <c r="V217" s="7">
        <v>380</v>
      </c>
      <c r="W217" s="7">
        <v>380</v>
      </c>
      <c r="X217" s="25">
        <v>390</v>
      </c>
      <c r="Y217" s="25">
        <v>400</v>
      </c>
      <c r="Z217" s="262">
        <v>430</v>
      </c>
      <c r="AA217" s="20" t="s">
        <v>70</v>
      </c>
      <c r="AB217" s="8">
        <v>1130</v>
      </c>
      <c r="AC217" s="8">
        <v>340</v>
      </c>
      <c r="AD217" s="8">
        <v>280</v>
      </c>
      <c r="AE217" s="8">
        <v>380</v>
      </c>
      <c r="AF217" s="8">
        <v>100</v>
      </c>
      <c r="AG217" s="8">
        <v>-120</v>
      </c>
      <c r="AH217" s="8">
        <v>150</v>
      </c>
      <c r="AI217" s="29">
        <v>420</v>
      </c>
      <c r="AJ217" s="29">
        <v>1600</v>
      </c>
      <c r="AK217" s="29">
        <v>3400</v>
      </c>
      <c r="AL217" s="31">
        <v>4280</v>
      </c>
      <c r="AM217" s="17" t="s">
        <v>70</v>
      </c>
      <c r="AN217" s="9">
        <v>2.9721199368753393E-2</v>
      </c>
      <c r="AO217" s="9">
        <v>8.6845466155811568E-3</v>
      </c>
      <c r="AP217" s="9">
        <v>7.0904026335780745E-3</v>
      </c>
      <c r="AQ217" s="9">
        <v>9.554940910233789E-3</v>
      </c>
      <c r="AR217" s="9">
        <v>2.4906600249066102E-3</v>
      </c>
      <c r="AS217" s="9">
        <v>-2.9813664596273215E-3</v>
      </c>
      <c r="AT217" s="9">
        <v>3.7378519810615796E-3</v>
      </c>
      <c r="AU217" s="33">
        <v>1.0427010923535152E-2</v>
      </c>
      <c r="AV217" s="33">
        <v>3.9312039312039415E-2</v>
      </c>
      <c r="AW217" s="270">
        <v>8.0378250591016442E-2</v>
      </c>
      <c r="AX217" s="35">
        <v>0.20199894792214623</v>
      </c>
      <c r="AY217" s="760"/>
      <c r="AZ217" s="511"/>
      <c r="BA217" s="21">
        <v>8127.0000000000009</v>
      </c>
      <c r="BB217" s="87">
        <v>0.98824302998421887</v>
      </c>
      <c r="BC217" s="762"/>
    </row>
    <row r="218" spans="1:55" ht="18.75" customHeight="1">
      <c r="A218" s="156" t="s">
        <v>34</v>
      </c>
      <c r="B218" s="148" t="s">
        <v>16</v>
      </c>
      <c r="C218" s="758" t="s">
        <v>10</v>
      </c>
      <c r="D218" s="15" t="s">
        <v>11</v>
      </c>
      <c r="E218" s="21">
        <v>27930</v>
      </c>
      <c r="F218" s="7">
        <v>28720</v>
      </c>
      <c r="G218" s="7">
        <v>28960</v>
      </c>
      <c r="H218" s="7">
        <v>29160</v>
      </c>
      <c r="I218" s="7">
        <v>29420</v>
      </c>
      <c r="J218" s="7">
        <v>29500</v>
      </c>
      <c r="K218" s="7">
        <v>29420</v>
      </c>
      <c r="L218" s="7">
        <v>29530</v>
      </c>
      <c r="M218" s="22">
        <v>29820</v>
      </c>
      <c r="N218" s="22">
        <v>30970</v>
      </c>
      <c r="O218" s="22">
        <v>33350</v>
      </c>
      <c r="P218" s="18">
        <v>260</v>
      </c>
      <c r="Q218" s="7">
        <v>270</v>
      </c>
      <c r="R218" s="7">
        <v>270</v>
      </c>
      <c r="S218" s="7">
        <v>270</v>
      </c>
      <c r="T218" s="7">
        <v>270</v>
      </c>
      <c r="U218" s="7">
        <v>270</v>
      </c>
      <c r="V218" s="7">
        <v>270</v>
      </c>
      <c r="W218" s="7">
        <v>270</v>
      </c>
      <c r="X218" s="25">
        <v>280</v>
      </c>
      <c r="Y218" s="25">
        <v>290</v>
      </c>
      <c r="Z218" s="262">
        <v>310</v>
      </c>
      <c r="AA218" s="20" t="s">
        <v>70</v>
      </c>
      <c r="AB218" s="8">
        <v>790</v>
      </c>
      <c r="AC218" s="8">
        <v>240</v>
      </c>
      <c r="AD218" s="8">
        <v>200</v>
      </c>
      <c r="AE218" s="8">
        <v>260</v>
      </c>
      <c r="AF218" s="8">
        <v>80</v>
      </c>
      <c r="AG218" s="8">
        <v>-80</v>
      </c>
      <c r="AH218" s="8">
        <v>110</v>
      </c>
      <c r="AI218" s="29">
        <v>290</v>
      </c>
      <c r="AJ218" s="29">
        <v>1150</v>
      </c>
      <c r="AK218" s="29">
        <v>2380</v>
      </c>
      <c r="AL218" s="31">
        <v>3040</v>
      </c>
      <c r="AM218" s="17" t="s">
        <v>70</v>
      </c>
      <c r="AN218" s="9">
        <v>2.8284998209810341E-2</v>
      </c>
      <c r="AO218" s="9">
        <v>8.3565459610028814E-3</v>
      </c>
      <c r="AP218" s="9">
        <v>6.906077348066253E-3</v>
      </c>
      <c r="AQ218" s="9">
        <v>8.9163237311384869E-3</v>
      </c>
      <c r="AR218" s="9">
        <v>2.7192386131882351E-3</v>
      </c>
      <c r="AS218" s="9">
        <v>-2.7118644067796183E-3</v>
      </c>
      <c r="AT218" s="9">
        <v>3.7389530931339898E-3</v>
      </c>
      <c r="AU218" s="33">
        <v>9.8205215035556126E-3</v>
      </c>
      <c r="AV218" s="33">
        <v>3.8564721663313151E-2</v>
      </c>
      <c r="AW218" s="270">
        <v>7.6848563125605507E-2</v>
      </c>
      <c r="AX218" s="35">
        <v>0.19405656999641963</v>
      </c>
      <c r="AY218" s="759">
        <v>0.20092250179565241</v>
      </c>
      <c r="AZ218" s="511"/>
      <c r="BA218" s="21">
        <v>5859.0000000000009</v>
      </c>
      <c r="BB218" s="87">
        <v>0.98428213390619401</v>
      </c>
      <c r="BC218" s="761">
        <v>0.98892979116117607</v>
      </c>
    </row>
    <row r="219" spans="1:55" ht="18.75" customHeight="1">
      <c r="A219" s="156" t="s">
        <v>34</v>
      </c>
      <c r="B219" s="148" t="s">
        <v>16</v>
      </c>
      <c r="C219" s="758"/>
      <c r="D219" s="15" t="s">
        <v>12</v>
      </c>
      <c r="E219" s="21">
        <v>34410</v>
      </c>
      <c r="F219" s="7">
        <v>35440</v>
      </c>
      <c r="G219" s="7">
        <v>35750</v>
      </c>
      <c r="H219" s="7">
        <v>36020</v>
      </c>
      <c r="I219" s="7">
        <v>36370</v>
      </c>
      <c r="J219" s="7">
        <v>36460</v>
      </c>
      <c r="K219" s="7">
        <v>36350</v>
      </c>
      <c r="L219" s="7">
        <v>36490</v>
      </c>
      <c r="M219" s="22">
        <v>36880</v>
      </c>
      <c r="N219" s="22">
        <v>38390</v>
      </c>
      <c r="O219" s="22">
        <v>41560</v>
      </c>
      <c r="P219" s="18">
        <v>320</v>
      </c>
      <c r="Q219" s="7">
        <v>330</v>
      </c>
      <c r="R219" s="7">
        <v>340</v>
      </c>
      <c r="S219" s="7">
        <v>340</v>
      </c>
      <c r="T219" s="7">
        <v>340</v>
      </c>
      <c r="U219" s="7">
        <v>340</v>
      </c>
      <c r="V219" s="7">
        <v>340</v>
      </c>
      <c r="W219" s="7">
        <v>340</v>
      </c>
      <c r="X219" s="25">
        <v>350</v>
      </c>
      <c r="Y219" s="25">
        <v>360</v>
      </c>
      <c r="Z219" s="262">
        <v>390</v>
      </c>
      <c r="AA219" s="20" t="s">
        <v>70</v>
      </c>
      <c r="AB219" s="8">
        <v>1030</v>
      </c>
      <c r="AC219" s="8">
        <v>310</v>
      </c>
      <c r="AD219" s="8">
        <v>270</v>
      </c>
      <c r="AE219" s="8">
        <v>350</v>
      </c>
      <c r="AF219" s="8">
        <v>90</v>
      </c>
      <c r="AG219" s="8">
        <v>-110</v>
      </c>
      <c r="AH219" s="8">
        <v>140</v>
      </c>
      <c r="AI219" s="29">
        <v>390</v>
      </c>
      <c r="AJ219" s="29">
        <v>1510</v>
      </c>
      <c r="AK219" s="29">
        <v>3170</v>
      </c>
      <c r="AL219" s="31">
        <v>3980</v>
      </c>
      <c r="AM219" s="17" t="s">
        <v>70</v>
      </c>
      <c r="AN219" s="9">
        <v>2.9933158965417039E-2</v>
      </c>
      <c r="AO219" s="9">
        <v>8.7471783295711703E-3</v>
      </c>
      <c r="AP219" s="9">
        <v>7.5524475524475498E-3</v>
      </c>
      <c r="AQ219" s="9">
        <v>9.7168239866740613E-3</v>
      </c>
      <c r="AR219" s="9">
        <v>2.4745669507835188E-3</v>
      </c>
      <c r="AS219" s="9">
        <v>-3.0170049369171448E-3</v>
      </c>
      <c r="AT219" s="9">
        <v>3.8514442916093294E-3</v>
      </c>
      <c r="AU219" s="33">
        <v>1.0687859687585677E-2</v>
      </c>
      <c r="AV219" s="33">
        <v>4.0943600867678898E-2</v>
      </c>
      <c r="AW219" s="270">
        <v>8.2573586871581117E-2</v>
      </c>
      <c r="AX219" s="35">
        <v>0.20778843359488519</v>
      </c>
      <c r="AY219" s="760"/>
      <c r="AZ219" s="511"/>
      <c r="BA219" s="21">
        <v>7371.0000000000009</v>
      </c>
      <c r="BB219" s="87">
        <v>0.99357744841615814</v>
      </c>
      <c r="BC219" s="762"/>
    </row>
    <row r="220" spans="1:55" ht="18.75" customHeight="1">
      <c r="A220" s="156" t="s">
        <v>34</v>
      </c>
      <c r="B220" s="148" t="s">
        <v>17</v>
      </c>
      <c r="C220" s="758" t="s">
        <v>10</v>
      </c>
      <c r="D220" s="15" t="s">
        <v>11</v>
      </c>
      <c r="E220" s="21">
        <v>25810</v>
      </c>
      <c r="F220" s="7">
        <v>26540</v>
      </c>
      <c r="G220" s="7">
        <v>26760</v>
      </c>
      <c r="H220" s="7">
        <v>26940</v>
      </c>
      <c r="I220" s="7">
        <v>27190</v>
      </c>
      <c r="J220" s="7">
        <v>27270</v>
      </c>
      <c r="K220" s="7">
        <v>27200</v>
      </c>
      <c r="L220" s="7">
        <v>27290</v>
      </c>
      <c r="M220" s="22">
        <v>27570</v>
      </c>
      <c r="N220" s="22">
        <v>28670</v>
      </c>
      <c r="O220" s="22">
        <v>30900</v>
      </c>
      <c r="P220" s="18">
        <v>240</v>
      </c>
      <c r="Q220" s="7">
        <v>240</v>
      </c>
      <c r="R220" s="7">
        <v>250</v>
      </c>
      <c r="S220" s="7">
        <v>250</v>
      </c>
      <c r="T220" s="7">
        <v>250</v>
      </c>
      <c r="U220" s="7">
        <v>250</v>
      </c>
      <c r="V220" s="7">
        <v>250</v>
      </c>
      <c r="W220" s="7">
        <v>250</v>
      </c>
      <c r="X220" s="25">
        <v>250</v>
      </c>
      <c r="Y220" s="25">
        <v>260</v>
      </c>
      <c r="Z220" s="262">
        <v>280</v>
      </c>
      <c r="AA220" s="20" t="s">
        <v>70</v>
      </c>
      <c r="AB220" s="8">
        <v>730</v>
      </c>
      <c r="AC220" s="8">
        <v>220</v>
      </c>
      <c r="AD220" s="8">
        <v>180</v>
      </c>
      <c r="AE220" s="8">
        <v>250</v>
      </c>
      <c r="AF220" s="8">
        <v>80</v>
      </c>
      <c r="AG220" s="8">
        <v>-70</v>
      </c>
      <c r="AH220" s="8">
        <v>90</v>
      </c>
      <c r="AI220" s="29">
        <v>280</v>
      </c>
      <c r="AJ220" s="29">
        <v>1100</v>
      </c>
      <c r="AK220" s="29">
        <v>2230</v>
      </c>
      <c r="AL220" s="31">
        <v>2860</v>
      </c>
      <c r="AM220" s="17" t="s">
        <v>70</v>
      </c>
      <c r="AN220" s="9">
        <v>2.8283611003486975E-2</v>
      </c>
      <c r="AO220" s="9">
        <v>8.2893745290129051E-3</v>
      </c>
      <c r="AP220" s="9">
        <v>6.7264573991030474E-3</v>
      </c>
      <c r="AQ220" s="9">
        <v>9.2798812175203249E-3</v>
      </c>
      <c r="AR220" s="9">
        <v>2.9422581831555217E-3</v>
      </c>
      <c r="AS220" s="9">
        <v>-2.5669233590025486E-3</v>
      </c>
      <c r="AT220" s="9">
        <v>3.308823529411864E-3</v>
      </c>
      <c r="AU220" s="33">
        <v>1.0260168559911964E-2</v>
      </c>
      <c r="AV220" s="33">
        <v>3.9898440333695939E-2</v>
      </c>
      <c r="AW220" s="270">
        <v>7.7781653296128406E-2</v>
      </c>
      <c r="AX220" s="35">
        <v>0.19721038357225873</v>
      </c>
      <c r="AY220" s="759">
        <v>0.2042106423900315</v>
      </c>
      <c r="AZ220" s="511"/>
      <c r="BA220" s="21">
        <v>5292</v>
      </c>
      <c r="BB220" s="87">
        <v>0.99217357613328172</v>
      </c>
      <c r="BC220" s="761">
        <v>0.99340794012610201</v>
      </c>
    </row>
    <row r="221" spans="1:55" ht="18.75" customHeight="1">
      <c r="A221" s="156" t="s">
        <v>34</v>
      </c>
      <c r="B221" s="148" t="s">
        <v>17</v>
      </c>
      <c r="C221" s="758"/>
      <c r="D221" s="15" t="s">
        <v>12</v>
      </c>
      <c r="E221" s="21">
        <v>32290</v>
      </c>
      <c r="F221" s="7">
        <v>33260</v>
      </c>
      <c r="G221" s="7">
        <v>33550</v>
      </c>
      <c r="H221" s="7">
        <v>33800</v>
      </c>
      <c r="I221" s="7">
        <v>34140</v>
      </c>
      <c r="J221" s="7">
        <v>34230</v>
      </c>
      <c r="K221" s="7">
        <v>34130</v>
      </c>
      <c r="L221" s="7">
        <v>34250</v>
      </c>
      <c r="M221" s="22">
        <v>34630</v>
      </c>
      <c r="N221" s="22">
        <v>36090</v>
      </c>
      <c r="O221" s="22">
        <v>39110</v>
      </c>
      <c r="P221" s="18">
        <v>300</v>
      </c>
      <c r="Q221" s="7">
        <v>310</v>
      </c>
      <c r="R221" s="7">
        <v>310</v>
      </c>
      <c r="S221" s="7">
        <v>320</v>
      </c>
      <c r="T221" s="7">
        <v>320</v>
      </c>
      <c r="U221" s="7">
        <v>320</v>
      </c>
      <c r="V221" s="7">
        <v>320</v>
      </c>
      <c r="W221" s="7">
        <v>320</v>
      </c>
      <c r="X221" s="25">
        <v>320</v>
      </c>
      <c r="Y221" s="25">
        <v>340</v>
      </c>
      <c r="Z221" s="262">
        <v>370</v>
      </c>
      <c r="AA221" s="20" t="s">
        <v>70</v>
      </c>
      <c r="AB221" s="8">
        <v>970</v>
      </c>
      <c r="AC221" s="8">
        <v>290</v>
      </c>
      <c r="AD221" s="8">
        <v>250</v>
      </c>
      <c r="AE221" s="8">
        <v>340</v>
      </c>
      <c r="AF221" s="8">
        <v>90</v>
      </c>
      <c r="AG221" s="8">
        <v>-100</v>
      </c>
      <c r="AH221" s="8">
        <v>120</v>
      </c>
      <c r="AI221" s="29">
        <v>380</v>
      </c>
      <c r="AJ221" s="29">
        <v>1460</v>
      </c>
      <c r="AK221" s="29">
        <v>3020</v>
      </c>
      <c r="AL221" s="31">
        <v>3800</v>
      </c>
      <c r="AM221" s="17" t="s">
        <v>70</v>
      </c>
      <c r="AN221" s="9">
        <v>3.0040260142458974E-2</v>
      </c>
      <c r="AO221" s="9">
        <v>8.7191822008418907E-3</v>
      </c>
      <c r="AP221" s="9">
        <v>7.4515648286139768E-3</v>
      </c>
      <c r="AQ221" s="9">
        <v>1.0059171597633032E-2</v>
      </c>
      <c r="AR221" s="9">
        <v>2.6362038664322629E-3</v>
      </c>
      <c r="AS221" s="9">
        <v>-2.9214139643587433E-3</v>
      </c>
      <c r="AT221" s="9">
        <v>3.5159683562848709E-3</v>
      </c>
      <c r="AU221" s="33">
        <v>1.1094890510948918E-2</v>
      </c>
      <c r="AV221" s="33">
        <v>4.2159976898642704E-2</v>
      </c>
      <c r="AW221" s="270">
        <v>8.3679689664727164E-2</v>
      </c>
      <c r="AX221" s="35">
        <v>0.21121090120780428</v>
      </c>
      <c r="AY221" s="760"/>
      <c r="AZ221" s="511"/>
      <c r="BA221" s="21">
        <v>6993</v>
      </c>
      <c r="BB221" s="87">
        <v>0.99464230411892229</v>
      </c>
      <c r="BC221" s="762"/>
    </row>
    <row r="222" spans="1:55" ht="18.75" customHeight="1">
      <c r="A222" s="156" t="s">
        <v>34</v>
      </c>
      <c r="B222" s="148" t="s">
        <v>18</v>
      </c>
      <c r="C222" s="758" t="s">
        <v>10</v>
      </c>
      <c r="D222" s="15" t="s">
        <v>11</v>
      </c>
      <c r="E222" s="21">
        <v>24360</v>
      </c>
      <c r="F222" s="7">
        <v>25050</v>
      </c>
      <c r="G222" s="7">
        <v>25260</v>
      </c>
      <c r="H222" s="7">
        <v>25430</v>
      </c>
      <c r="I222" s="7">
        <v>25670</v>
      </c>
      <c r="J222" s="7">
        <v>25740</v>
      </c>
      <c r="K222" s="7">
        <v>25680</v>
      </c>
      <c r="L222" s="7">
        <v>25770</v>
      </c>
      <c r="M222" s="22">
        <v>26030</v>
      </c>
      <c r="N222" s="22">
        <v>27100</v>
      </c>
      <c r="O222" s="22">
        <v>29230</v>
      </c>
      <c r="P222" s="18">
        <v>220</v>
      </c>
      <c r="Q222" s="7">
        <v>230</v>
      </c>
      <c r="R222" s="7">
        <v>230</v>
      </c>
      <c r="S222" s="7">
        <v>230</v>
      </c>
      <c r="T222" s="7">
        <v>240</v>
      </c>
      <c r="U222" s="7">
        <v>240</v>
      </c>
      <c r="V222" s="7">
        <v>240</v>
      </c>
      <c r="W222" s="7">
        <v>240</v>
      </c>
      <c r="X222" s="25">
        <v>240</v>
      </c>
      <c r="Y222" s="25">
        <v>250</v>
      </c>
      <c r="Z222" s="262">
        <v>270</v>
      </c>
      <c r="AA222" s="20" t="s">
        <v>70</v>
      </c>
      <c r="AB222" s="8">
        <v>690</v>
      </c>
      <c r="AC222" s="8">
        <v>210</v>
      </c>
      <c r="AD222" s="8">
        <v>170</v>
      </c>
      <c r="AE222" s="8">
        <v>240</v>
      </c>
      <c r="AF222" s="8">
        <v>70</v>
      </c>
      <c r="AG222" s="8">
        <v>-60</v>
      </c>
      <c r="AH222" s="8">
        <v>90</v>
      </c>
      <c r="AI222" s="29">
        <v>260</v>
      </c>
      <c r="AJ222" s="29">
        <v>1070</v>
      </c>
      <c r="AK222" s="29">
        <v>2130</v>
      </c>
      <c r="AL222" s="31">
        <v>2740</v>
      </c>
      <c r="AM222" s="17" t="s">
        <v>70</v>
      </c>
      <c r="AN222" s="9">
        <v>2.8325123152709297E-2</v>
      </c>
      <c r="AO222" s="9">
        <v>8.3832335329341312E-3</v>
      </c>
      <c r="AP222" s="9">
        <v>6.7300079176564331E-3</v>
      </c>
      <c r="AQ222" s="9">
        <v>9.4376720408966275E-3</v>
      </c>
      <c r="AR222" s="9">
        <v>2.7269185820022468E-3</v>
      </c>
      <c r="AS222" s="9">
        <v>-2.3310023310023631E-3</v>
      </c>
      <c r="AT222" s="9">
        <v>3.5046728971963592E-3</v>
      </c>
      <c r="AU222" s="33">
        <v>1.0089251067132432E-2</v>
      </c>
      <c r="AV222" s="33">
        <v>4.1106415674222019E-2</v>
      </c>
      <c r="AW222" s="270">
        <v>7.8597785977859713E-2</v>
      </c>
      <c r="AX222" s="35">
        <v>0.19991789819376016</v>
      </c>
      <c r="AY222" s="759">
        <v>0.20696284014746369</v>
      </c>
      <c r="AZ222" s="511"/>
      <c r="BA222" s="21">
        <v>5103</v>
      </c>
      <c r="BB222" s="87">
        <v>0.99043513957307061</v>
      </c>
      <c r="BC222" s="761">
        <v>0.99497437912505671</v>
      </c>
    </row>
    <row r="223" spans="1:55" ht="18.75" customHeight="1">
      <c r="A223" s="156" t="s">
        <v>34</v>
      </c>
      <c r="B223" s="148" t="s">
        <v>18</v>
      </c>
      <c r="C223" s="758"/>
      <c r="D223" s="15" t="s">
        <v>12</v>
      </c>
      <c r="E223" s="21">
        <v>30840</v>
      </c>
      <c r="F223" s="7">
        <v>31770</v>
      </c>
      <c r="G223" s="7">
        <v>32050</v>
      </c>
      <c r="H223" s="7">
        <v>32290</v>
      </c>
      <c r="I223" s="7">
        <v>32620</v>
      </c>
      <c r="J223" s="7">
        <v>32700</v>
      </c>
      <c r="K223" s="7">
        <v>32610</v>
      </c>
      <c r="L223" s="7">
        <v>32730</v>
      </c>
      <c r="M223" s="22">
        <v>33090</v>
      </c>
      <c r="N223" s="22">
        <v>34520</v>
      </c>
      <c r="O223" s="22">
        <v>37440</v>
      </c>
      <c r="P223" s="18">
        <v>290</v>
      </c>
      <c r="Q223" s="7">
        <v>300</v>
      </c>
      <c r="R223" s="7">
        <v>300</v>
      </c>
      <c r="S223" s="7">
        <v>300</v>
      </c>
      <c r="T223" s="7">
        <v>300</v>
      </c>
      <c r="U223" s="7">
        <v>310</v>
      </c>
      <c r="V223" s="7">
        <v>300</v>
      </c>
      <c r="W223" s="7">
        <v>310</v>
      </c>
      <c r="X223" s="25">
        <v>310</v>
      </c>
      <c r="Y223" s="25">
        <v>320</v>
      </c>
      <c r="Z223" s="262">
        <v>350</v>
      </c>
      <c r="AA223" s="20" t="s">
        <v>70</v>
      </c>
      <c r="AB223" s="8">
        <v>930</v>
      </c>
      <c r="AC223" s="8">
        <v>280</v>
      </c>
      <c r="AD223" s="8">
        <v>240</v>
      </c>
      <c r="AE223" s="8">
        <v>330</v>
      </c>
      <c r="AF223" s="8">
        <v>80</v>
      </c>
      <c r="AG223" s="8">
        <v>-90</v>
      </c>
      <c r="AH223" s="8">
        <v>120</v>
      </c>
      <c r="AI223" s="29">
        <v>360</v>
      </c>
      <c r="AJ223" s="29">
        <v>1430</v>
      </c>
      <c r="AK223" s="29">
        <v>2920</v>
      </c>
      <c r="AL223" s="31">
        <v>3680</v>
      </c>
      <c r="AM223" s="17" t="s">
        <v>70</v>
      </c>
      <c r="AN223" s="9">
        <v>3.0155642023346196E-2</v>
      </c>
      <c r="AO223" s="9">
        <v>8.8133459238275424E-3</v>
      </c>
      <c r="AP223" s="9">
        <v>7.4882995319813794E-3</v>
      </c>
      <c r="AQ223" s="9">
        <v>1.0219882316506723E-2</v>
      </c>
      <c r="AR223" s="9">
        <v>2.4524831391783408E-3</v>
      </c>
      <c r="AS223" s="9">
        <v>-2.7522935779816793E-3</v>
      </c>
      <c r="AT223" s="9">
        <v>3.6798528058876734E-3</v>
      </c>
      <c r="AU223" s="33">
        <v>1.0999083409715782E-2</v>
      </c>
      <c r="AV223" s="33">
        <v>4.3215472952553569E-2</v>
      </c>
      <c r="AW223" s="270">
        <v>8.4588644264194768E-2</v>
      </c>
      <c r="AX223" s="35">
        <v>0.21400778210116722</v>
      </c>
      <c r="AY223" s="760"/>
      <c r="AZ223" s="511"/>
      <c r="BA223" s="21">
        <v>6615</v>
      </c>
      <c r="BB223" s="87">
        <v>0.9995136186770428</v>
      </c>
      <c r="BC223" s="762"/>
    </row>
    <row r="224" spans="1:55" ht="18.75" customHeight="1">
      <c r="A224" s="156" t="s">
        <v>34</v>
      </c>
      <c r="B224" s="148" t="s">
        <v>19</v>
      </c>
      <c r="C224" s="758" t="s">
        <v>10</v>
      </c>
      <c r="D224" s="15" t="s">
        <v>11</v>
      </c>
      <c r="E224" s="21">
        <v>24070</v>
      </c>
      <c r="F224" s="7">
        <v>24730</v>
      </c>
      <c r="G224" s="7">
        <v>24860</v>
      </c>
      <c r="H224" s="7">
        <v>25030</v>
      </c>
      <c r="I224" s="7">
        <v>25250</v>
      </c>
      <c r="J224" s="7">
        <v>25330</v>
      </c>
      <c r="K224" s="7">
        <v>25260</v>
      </c>
      <c r="L224" s="7">
        <v>25360</v>
      </c>
      <c r="M224" s="22">
        <v>25610</v>
      </c>
      <c r="N224" s="22">
        <v>26660</v>
      </c>
      <c r="O224" s="22">
        <v>28720</v>
      </c>
      <c r="P224" s="18">
        <v>220</v>
      </c>
      <c r="Q224" s="7">
        <v>230</v>
      </c>
      <c r="R224" s="7">
        <v>230</v>
      </c>
      <c r="S224" s="7">
        <v>230</v>
      </c>
      <c r="T224" s="7">
        <v>230</v>
      </c>
      <c r="U224" s="7">
        <v>230</v>
      </c>
      <c r="V224" s="7">
        <v>230</v>
      </c>
      <c r="W224" s="7">
        <v>230</v>
      </c>
      <c r="X224" s="25">
        <v>230</v>
      </c>
      <c r="Y224" s="25">
        <v>240</v>
      </c>
      <c r="Z224" s="262">
        <v>260</v>
      </c>
      <c r="AA224" s="20" t="s">
        <v>70</v>
      </c>
      <c r="AB224" s="8">
        <v>660</v>
      </c>
      <c r="AC224" s="8">
        <v>130</v>
      </c>
      <c r="AD224" s="8">
        <v>170</v>
      </c>
      <c r="AE224" s="8">
        <v>220</v>
      </c>
      <c r="AF224" s="8">
        <v>80</v>
      </c>
      <c r="AG224" s="8">
        <v>-70</v>
      </c>
      <c r="AH224" s="8">
        <v>100</v>
      </c>
      <c r="AI224" s="29">
        <v>250</v>
      </c>
      <c r="AJ224" s="29">
        <v>1050</v>
      </c>
      <c r="AK224" s="29">
        <v>2060</v>
      </c>
      <c r="AL224" s="31">
        <v>2590</v>
      </c>
      <c r="AM224" s="17" t="s">
        <v>70</v>
      </c>
      <c r="AN224" s="9">
        <v>2.7420024927295339E-2</v>
      </c>
      <c r="AO224" s="9">
        <v>5.2567731500201553E-3</v>
      </c>
      <c r="AP224" s="9">
        <v>6.8382944489138175E-3</v>
      </c>
      <c r="AQ224" s="9">
        <v>8.789452656811747E-3</v>
      </c>
      <c r="AR224" s="9">
        <v>3.1683168316831711E-3</v>
      </c>
      <c r="AS224" s="9">
        <v>-2.7635215159889093E-3</v>
      </c>
      <c r="AT224" s="9">
        <v>3.9588281868567776E-3</v>
      </c>
      <c r="AU224" s="33">
        <v>9.8580441640379046E-3</v>
      </c>
      <c r="AV224" s="33">
        <v>4.0999609527528236E-2</v>
      </c>
      <c r="AW224" s="270">
        <v>7.7269317329332399E-2</v>
      </c>
      <c r="AX224" s="35">
        <v>0.19318653926049034</v>
      </c>
      <c r="AY224" s="759">
        <v>0.20101225490029428</v>
      </c>
      <c r="AZ224" s="511"/>
      <c r="BA224" s="21">
        <v>4914.0000000000009</v>
      </c>
      <c r="BB224" s="87">
        <v>0.98903199002908182</v>
      </c>
      <c r="BC224" s="761">
        <v>0.99376313085742141</v>
      </c>
    </row>
    <row r="225" spans="1:55" ht="18.75" customHeight="1">
      <c r="A225" s="156" t="s">
        <v>34</v>
      </c>
      <c r="B225" s="148" t="s">
        <v>19</v>
      </c>
      <c r="C225" s="758"/>
      <c r="D225" s="15" t="s">
        <v>12</v>
      </c>
      <c r="E225" s="21">
        <v>30550</v>
      </c>
      <c r="F225" s="7">
        <v>31450</v>
      </c>
      <c r="G225" s="7">
        <v>31650</v>
      </c>
      <c r="H225" s="7">
        <v>31890</v>
      </c>
      <c r="I225" s="7">
        <v>32200</v>
      </c>
      <c r="J225" s="7">
        <v>32290</v>
      </c>
      <c r="K225" s="7">
        <v>32190</v>
      </c>
      <c r="L225" s="7">
        <v>32320</v>
      </c>
      <c r="M225" s="22">
        <v>32670</v>
      </c>
      <c r="N225" s="22">
        <v>34080</v>
      </c>
      <c r="O225" s="22">
        <v>36930</v>
      </c>
      <c r="P225" s="18">
        <v>280</v>
      </c>
      <c r="Q225" s="7">
        <v>290</v>
      </c>
      <c r="R225" s="7">
        <v>290</v>
      </c>
      <c r="S225" s="7">
        <v>300</v>
      </c>
      <c r="T225" s="7">
        <v>300</v>
      </c>
      <c r="U225" s="7">
        <v>300</v>
      </c>
      <c r="V225" s="7">
        <v>300</v>
      </c>
      <c r="W225" s="7">
        <v>300</v>
      </c>
      <c r="X225" s="25">
        <v>300</v>
      </c>
      <c r="Y225" s="25">
        <v>320</v>
      </c>
      <c r="Z225" s="262">
        <v>340</v>
      </c>
      <c r="AA225" s="20" t="s">
        <v>70</v>
      </c>
      <c r="AB225" s="8">
        <v>900</v>
      </c>
      <c r="AC225" s="8">
        <v>200</v>
      </c>
      <c r="AD225" s="8">
        <v>240</v>
      </c>
      <c r="AE225" s="8">
        <v>310</v>
      </c>
      <c r="AF225" s="8">
        <v>90</v>
      </c>
      <c r="AG225" s="8">
        <v>-100</v>
      </c>
      <c r="AH225" s="8">
        <v>130</v>
      </c>
      <c r="AI225" s="29">
        <v>350</v>
      </c>
      <c r="AJ225" s="29">
        <v>1410</v>
      </c>
      <c r="AK225" s="29">
        <v>2850</v>
      </c>
      <c r="AL225" s="31">
        <v>3530</v>
      </c>
      <c r="AM225" s="17" t="s">
        <v>70</v>
      </c>
      <c r="AN225" s="9">
        <v>2.9459901800327426E-2</v>
      </c>
      <c r="AO225" s="9">
        <v>6.3593004769475492E-3</v>
      </c>
      <c r="AP225" s="9">
        <v>7.5829383886256707E-3</v>
      </c>
      <c r="AQ225" s="9">
        <v>9.7209156475384084E-3</v>
      </c>
      <c r="AR225" s="9">
        <v>2.7950310559006208E-3</v>
      </c>
      <c r="AS225" s="9">
        <v>-3.0969340353050878E-3</v>
      </c>
      <c r="AT225" s="9">
        <v>4.0385212799005643E-3</v>
      </c>
      <c r="AU225" s="33">
        <v>1.0829207920792117E-2</v>
      </c>
      <c r="AV225" s="33">
        <v>4.3158861340679477E-2</v>
      </c>
      <c r="AW225" s="270">
        <v>8.3626760563380254E-2</v>
      </c>
      <c r="AX225" s="35">
        <v>0.20883797054009823</v>
      </c>
      <c r="AY225" s="760"/>
      <c r="AZ225" s="511"/>
      <c r="BA225" s="21">
        <v>6426.0000000000009</v>
      </c>
      <c r="BB225" s="87">
        <v>0.99849427168576099</v>
      </c>
      <c r="BC225" s="762"/>
    </row>
    <row r="226" spans="1:55" ht="18.75" customHeight="1">
      <c r="A226" s="156" t="s">
        <v>34</v>
      </c>
      <c r="B226" s="148" t="s">
        <v>20</v>
      </c>
      <c r="C226" s="758" t="s">
        <v>10</v>
      </c>
      <c r="D226" s="15" t="s">
        <v>11</v>
      </c>
      <c r="E226" s="21">
        <v>23230</v>
      </c>
      <c r="F226" s="7">
        <v>23870</v>
      </c>
      <c r="G226" s="7">
        <v>24000</v>
      </c>
      <c r="H226" s="7">
        <v>24160</v>
      </c>
      <c r="I226" s="7">
        <v>24380</v>
      </c>
      <c r="J226" s="7">
        <v>24460</v>
      </c>
      <c r="K226" s="7">
        <v>24390</v>
      </c>
      <c r="L226" s="7">
        <v>24480</v>
      </c>
      <c r="M226" s="22">
        <v>24730</v>
      </c>
      <c r="N226" s="22">
        <v>25760</v>
      </c>
      <c r="O226" s="22">
        <v>27770</v>
      </c>
      <c r="P226" s="18">
        <v>210</v>
      </c>
      <c r="Q226" s="7">
        <v>220</v>
      </c>
      <c r="R226" s="7">
        <v>220</v>
      </c>
      <c r="S226" s="7">
        <v>220</v>
      </c>
      <c r="T226" s="7">
        <v>220</v>
      </c>
      <c r="U226" s="7">
        <v>220</v>
      </c>
      <c r="V226" s="7">
        <v>220</v>
      </c>
      <c r="W226" s="7">
        <v>220</v>
      </c>
      <c r="X226" s="25">
        <v>230</v>
      </c>
      <c r="Y226" s="25">
        <v>230</v>
      </c>
      <c r="Z226" s="262">
        <v>250</v>
      </c>
      <c r="AA226" s="20" t="s">
        <v>70</v>
      </c>
      <c r="AB226" s="8">
        <v>640</v>
      </c>
      <c r="AC226" s="8">
        <v>130</v>
      </c>
      <c r="AD226" s="8">
        <v>160</v>
      </c>
      <c r="AE226" s="8">
        <v>220</v>
      </c>
      <c r="AF226" s="8">
        <v>80</v>
      </c>
      <c r="AG226" s="8">
        <v>-70</v>
      </c>
      <c r="AH226" s="8">
        <v>90</v>
      </c>
      <c r="AI226" s="29">
        <v>250</v>
      </c>
      <c r="AJ226" s="29">
        <v>1030</v>
      </c>
      <c r="AK226" s="29">
        <v>2010</v>
      </c>
      <c r="AL226" s="31">
        <v>2530</v>
      </c>
      <c r="AM226" s="17" t="s">
        <v>70</v>
      </c>
      <c r="AN226" s="9">
        <v>2.7550581145070918E-2</v>
      </c>
      <c r="AO226" s="9">
        <v>5.446166736489344E-3</v>
      </c>
      <c r="AP226" s="9">
        <v>6.6666666666665986E-3</v>
      </c>
      <c r="AQ226" s="9">
        <v>9.1059602649006255E-3</v>
      </c>
      <c r="AR226" s="9">
        <v>3.2813781788350038E-3</v>
      </c>
      <c r="AS226" s="9">
        <v>-2.8618152085037041E-3</v>
      </c>
      <c r="AT226" s="9">
        <v>3.6900369003689537E-3</v>
      </c>
      <c r="AU226" s="33">
        <v>1.0212418300653558E-2</v>
      </c>
      <c r="AV226" s="33">
        <v>4.1649818034775521E-2</v>
      </c>
      <c r="AW226" s="270">
        <v>7.802795031055898E-2</v>
      </c>
      <c r="AX226" s="35">
        <v>0.19543693499784753</v>
      </c>
      <c r="AY226" s="759">
        <v>0.20323849442588438</v>
      </c>
      <c r="AZ226" s="511"/>
      <c r="BA226" s="21">
        <v>4725.0000000000009</v>
      </c>
      <c r="BB226" s="87">
        <v>0.99203616013775286</v>
      </c>
      <c r="BC226" s="761">
        <v>0.99339270140849267</v>
      </c>
    </row>
    <row r="227" spans="1:55" ht="18.75" customHeight="1">
      <c r="A227" s="156" t="s">
        <v>34</v>
      </c>
      <c r="B227" s="148" t="s">
        <v>20</v>
      </c>
      <c r="C227" s="758"/>
      <c r="D227" s="15" t="s">
        <v>12</v>
      </c>
      <c r="E227" s="21">
        <v>29710</v>
      </c>
      <c r="F227" s="7">
        <v>30590</v>
      </c>
      <c r="G227" s="7">
        <v>30790</v>
      </c>
      <c r="H227" s="7">
        <v>31020</v>
      </c>
      <c r="I227" s="7">
        <v>31330</v>
      </c>
      <c r="J227" s="7">
        <v>31420</v>
      </c>
      <c r="K227" s="7">
        <v>31320</v>
      </c>
      <c r="L227" s="7">
        <v>31440</v>
      </c>
      <c r="M227" s="22">
        <v>31790</v>
      </c>
      <c r="N227" s="22">
        <v>33180</v>
      </c>
      <c r="O227" s="22">
        <v>35980</v>
      </c>
      <c r="P227" s="18">
        <v>280</v>
      </c>
      <c r="Q227" s="7">
        <v>280</v>
      </c>
      <c r="R227" s="7">
        <v>290</v>
      </c>
      <c r="S227" s="7">
        <v>290</v>
      </c>
      <c r="T227" s="7">
        <v>290</v>
      </c>
      <c r="U227" s="7">
        <v>290</v>
      </c>
      <c r="V227" s="7">
        <v>290</v>
      </c>
      <c r="W227" s="7">
        <v>290</v>
      </c>
      <c r="X227" s="25">
        <v>300</v>
      </c>
      <c r="Y227" s="25">
        <v>310</v>
      </c>
      <c r="Z227" s="262">
        <v>340</v>
      </c>
      <c r="AA227" s="20" t="s">
        <v>70</v>
      </c>
      <c r="AB227" s="8">
        <v>880</v>
      </c>
      <c r="AC227" s="8">
        <v>200</v>
      </c>
      <c r="AD227" s="8">
        <v>230</v>
      </c>
      <c r="AE227" s="8">
        <v>310</v>
      </c>
      <c r="AF227" s="8">
        <v>90</v>
      </c>
      <c r="AG227" s="8">
        <v>-100</v>
      </c>
      <c r="AH227" s="8">
        <v>120</v>
      </c>
      <c r="AI227" s="29">
        <v>350</v>
      </c>
      <c r="AJ227" s="29">
        <v>1390</v>
      </c>
      <c r="AK227" s="29">
        <v>2800</v>
      </c>
      <c r="AL227" s="31">
        <v>3470</v>
      </c>
      <c r="AM227" s="17" t="s">
        <v>70</v>
      </c>
      <c r="AN227" s="9">
        <v>2.9619656681252104E-2</v>
      </c>
      <c r="AO227" s="9">
        <v>6.5380843412881084E-3</v>
      </c>
      <c r="AP227" s="9">
        <v>7.4699577784995697E-3</v>
      </c>
      <c r="AQ227" s="9">
        <v>9.9935525467440556E-3</v>
      </c>
      <c r="AR227" s="9">
        <v>2.8726460261729869E-3</v>
      </c>
      <c r="AS227" s="9">
        <v>-3.1826861871419032E-3</v>
      </c>
      <c r="AT227" s="9">
        <v>3.8314176245211051E-3</v>
      </c>
      <c r="AU227" s="33">
        <v>1.1132315521628522E-2</v>
      </c>
      <c r="AV227" s="33">
        <v>4.3724441648317125E-2</v>
      </c>
      <c r="AW227" s="270">
        <v>8.4388185654008518E-2</v>
      </c>
      <c r="AX227" s="35">
        <v>0.21104005385392122</v>
      </c>
      <c r="AY227" s="760"/>
      <c r="AZ227" s="511"/>
      <c r="BA227" s="21">
        <v>6426.0000000000009</v>
      </c>
      <c r="BB227" s="87">
        <v>0.99474924267923259</v>
      </c>
      <c r="BC227" s="762"/>
    </row>
    <row r="228" spans="1:55" ht="18.75" customHeight="1">
      <c r="A228" s="156" t="s">
        <v>34</v>
      </c>
      <c r="B228" s="148" t="s">
        <v>21</v>
      </c>
      <c r="C228" s="758" t="s">
        <v>10</v>
      </c>
      <c r="D228" s="15" t="s">
        <v>11</v>
      </c>
      <c r="E228" s="21">
        <v>23190</v>
      </c>
      <c r="F228" s="7">
        <v>23810</v>
      </c>
      <c r="G228" s="7">
        <v>23940</v>
      </c>
      <c r="H228" s="7">
        <v>24110</v>
      </c>
      <c r="I228" s="7">
        <v>23680</v>
      </c>
      <c r="J228" s="7">
        <v>23750</v>
      </c>
      <c r="K228" s="7">
        <v>23690</v>
      </c>
      <c r="L228" s="7">
        <v>23780</v>
      </c>
      <c r="M228" s="22">
        <v>24020</v>
      </c>
      <c r="N228" s="22">
        <v>25040</v>
      </c>
      <c r="O228" s="22">
        <v>27000</v>
      </c>
      <c r="P228" s="18">
        <v>210</v>
      </c>
      <c r="Q228" s="7">
        <v>220</v>
      </c>
      <c r="R228" s="7">
        <v>220</v>
      </c>
      <c r="S228" s="7">
        <v>220</v>
      </c>
      <c r="T228" s="7">
        <v>220</v>
      </c>
      <c r="U228" s="7">
        <v>220</v>
      </c>
      <c r="V228" s="7">
        <v>220</v>
      </c>
      <c r="W228" s="7">
        <v>220</v>
      </c>
      <c r="X228" s="25">
        <v>220</v>
      </c>
      <c r="Y228" s="25">
        <v>230</v>
      </c>
      <c r="Z228" s="262">
        <v>250</v>
      </c>
      <c r="AA228" s="20" t="s">
        <v>70</v>
      </c>
      <c r="AB228" s="8">
        <v>620</v>
      </c>
      <c r="AC228" s="8">
        <v>130</v>
      </c>
      <c r="AD228" s="8">
        <v>170</v>
      </c>
      <c r="AE228" s="8">
        <v>-430</v>
      </c>
      <c r="AF228" s="8">
        <v>70</v>
      </c>
      <c r="AG228" s="8">
        <v>-60</v>
      </c>
      <c r="AH228" s="8">
        <v>90</v>
      </c>
      <c r="AI228" s="29">
        <v>240</v>
      </c>
      <c r="AJ228" s="29">
        <v>1020</v>
      </c>
      <c r="AK228" s="29">
        <v>1960</v>
      </c>
      <c r="AL228" s="31">
        <v>1850</v>
      </c>
      <c r="AM228" s="17" t="s">
        <v>70</v>
      </c>
      <c r="AN228" s="9">
        <v>2.6735661923242837E-2</v>
      </c>
      <c r="AO228" s="9">
        <v>5.4598908021838977E-3</v>
      </c>
      <c r="AP228" s="9">
        <v>7.1010860484543858E-3</v>
      </c>
      <c r="AQ228" s="9">
        <v>-1.7834923268353342E-2</v>
      </c>
      <c r="AR228" s="9">
        <v>2.9560810810811411E-3</v>
      </c>
      <c r="AS228" s="9">
        <v>-2.5263157894737098E-3</v>
      </c>
      <c r="AT228" s="9">
        <v>3.7990713381172991E-3</v>
      </c>
      <c r="AU228" s="33">
        <v>1.0092514718250678E-2</v>
      </c>
      <c r="AV228" s="33">
        <v>4.2464612822647796E-2</v>
      </c>
      <c r="AW228" s="270">
        <v>7.8274760383386655E-2</v>
      </c>
      <c r="AX228" s="35">
        <v>0.16429495472186284</v>
      </c>
      <c r="AY228" s="759">
        <v>0.17550777395681949</v>
      </c>
      <c r="AZ228" s="511"/>
      <c r="BA228" s="21">
        <v>4725.0000000000009</v>
      </c>
      <c r="BB228" s="87">
        <v>0.9605433376455369</v>
      </c>
      <c r="BC228" s="761">
        <v>0.96852579757234714</v>
      </c>
    </row>
    <row r="229" spans="1:55" ht="18.75" customHeight="1">
      <c r="A229" s="156" t="s">
        <v>34</v>
      </c>
      <c r="B229" s="148" t="s">
        <v>21</v>
      </c>
      <c r="C229" s="758"/>
      <c r="D229" s="15" t="s">
        <v>12</v>
      </c>
      <c r="E229" s="21">
        <v>29670</v>
      </c>
      <c r="F229" s="7">
        <v>30530</v>
      </c>
      <c r="G229" s="7">
        <v>30730</v>
      </c>
      <c r="H229" s="7">
        <v>30970</v>
      </c>
      <c r="I229" s="7">
        <v>30630</v>
      </c>
      <c r="J229" s="7">
        <v>30710</v>
      </c>
      <c r="K229" s="7">
        <v>30620</v>
      </c>
      <c r="L229" s="7">
        <v>30740</v>
      </c>
      <c r="M229" s="22">
        <v>31080</v>
      </c>
      <c r="N229" s="22">
        <v>32460</v>
      </c>
      <c r="O229" s="22">
        <v>35210</v>
      </c>
      <c r="P229" s="18">
        <v>280</v>
      </c>
      <c r="Q229" s="7">
        <v>280</v>
      </c>
      <c r="R229" s="7">
        <v>290</v>
      </c>
      <c r="S229" s="7">
        <v>290</v>
      </c>
      <c r="T229" s="7">
        <v>280</v>
      </c>
      <c r="U229" s="7">
        <v>290</v>
      </c>
      <c r="V229" s="7">
        <v>280</v>
      </c>
      <c r="W229" s="7">
        <v>290</v>
      </c>
      <c r="X229" s="25">
        <v>290</v>
      </c>
      <c r="Y229" s="25">
        <v>300</v>
      </c>
      <c r="Z229" s="262">
        <v>330</v>
      </c>
      <c r="AA229" s="20" t="s">
        <v>70</v>
      </c>
      <c r="AB229" s="8">
        <v>860</v>
      </c>
      <c r="AC229" s="8">
        <v>200</v>
      </c>
      <c r="AD229" s="8">
        <v>240</v>
      </c>
      <c r="AE229" s="8">
        <v>-340</v>
      </c>
      <c r="AF229" s="8">
        <v>80</v>
      </c>
      <c r="AG229" s="8">
        <v>-90</v>
      </c>
      <c r="AH229" s="8">
        <v>120</v>
      </c>
      <c r="AI229" s="29">
        <v>340</v>
      </c>
      <c r="AJ229" s="29">
        <v>1380</v>
      </c>
      <c r="AK229" s="29">
        <v>2750</v>
      </c>
      <c r="AL229" s="31">
        <v>2790</v>
      </c>
      <c r="AM229" s="17" t="s">
        <v>70</v>
      </c>
      <c r="AN229" s="9">
        <v>2.8985507246376718E-2</v>
      </c>
      <c r="AO229" s="9">
        <v>6.5509335080249365E-3</v>
      </c>
      <c r="AP229" s="9">
        <v>7.8099576960624084E-3</v>
      </c>
      <c r="AQ229" s="9">
        <v>-1.0978366160800723E-2</v>
      </c>
      <c r="AR229" s="9">
        <v>2.6118184786156906E-3</v>
      </c>
      <c r="AS229" s="9">
        <v>-2.9306414848583318E-3</v>
      </c>
      <c r="AT229" s="9">
        <v>3.9190071848465013E-3</v>
      </c>
      <c r="AU229" s="33">
        <v>1.1060507482107962E-2</v>
      </c>
      <c r="AV229" s="33">
        <v>4.4401544401544424E-2</v>
      </c>
      <c r="AW229" s="270">
        <v>8.4719654959950708E-2</v>
      </c>
      <c r="AX229" s="35">
        <v>0.18672059319177614</v>
      </c>
      <c r="AY229" s="760"/>
      <c r="AZ229" s="511"/>
      <c r="BA229" s="21">
        <v>6237.0000000000009</v>
      </c>
      <c r="BB229" s="87">
        <v>0.97650825749915737</v>
      </c>
      <c r="BC229" s="762"/>
    </row>
    <row r="230" spans="1:55" ht="18.75" customHeight="1">
      <c r="A230" s="156" t="s">
        <v>34</v>
      </c>
      <c r="B230" s="148" t="s">
        <v>22</v>
      </c>
      <c r="C230" s="758" t="s">
        <v>10</v>
      </c>
      <c r="D230" s="15" t="s">
        <v>11</v>
      </c>
      <c r="E230" s="21">
        <v>22600</v>
      </c>
      <c r="F230" s="7">
        <v>23210</v>
      </c>
      <c r="G230" s="7">
        <v>23350</v>
      </c>
      <c r="H230" s="7">
        <v>23510</v>
      </c>
      <c r="I230" s="7">
        <v>23140</v>
      </c>
      <c r="J230" s="7">
        <v>23210</v>
      </c>
      <c r="K230" s="7">
        <v>23150</v>
      </c>
      <c r="L230" s="7">
        <v>23240</v>
      </c>
      <c r="M230" s="22">
        <v>23470</v>
      </c>
      <c r="N230" s="22">
        <v>24480</v>
      </c>
      <c r="O230" s="22">
        <v>26420</v>
      </c>
      <c r="P230" s="18">
        <v>200</v>
      </c>
      <c r="Q230" s="7">
        <v>210</v>
      </c>
      <c r="R230" s="7">
        <v>210</v>
      </c>
      <c r="S230" s="7">
        <v>210</v>
      </c>
      <c r="T230" s="7">
        <v>210</v>
      </c>
      <c r="U230" s="7">
        <v>210</v>
      </c>
      <c r="V230" s="7">
        <v>210</v>
      </c>
      <c r="W230" s="7">
        <v>210</v>
      </c>
      <c r="X230" s="25">
        <v>210</v>
      </c>
      <c r="Y230" s="25">
        <v>220</v>
      </c>
      <c r="Z230" s="262">
        <v>240</v>
      </c>
      <c r="AA230" s="20" t="s">
        <v>70</v>
      </c>
      <c r="AB230" s="8">
        <v>610</v>
      </c>
      <c r="AC230" s="8">
        <v>140</v>
      </c>
      <c r="AD230" s="8">
        <v>160</v>
      </c>
      <c r="AE230" s="8">
        <v>-370</v>
      </c>
      <c r="AF230" s="8">
        <v>70</v>
      </c>
      <c r="AG230" s="8">
        <v>-60</v>
      </c>
      <c r="AH230" s="8">
        <v>90</v>
      </c>
      <c r="AI230" s="29">
        <v>230</v>
      </c>
      <c r="AJ230" s="29">
        <v>1010</v>
      </c>
      <c r="AK230" s="29">
        <v>1940</v>
      </c>
      <c r="AL230" s="31">
        <v>1880</v>
      </c>
      <c r="AM230" s="17" t="s">
        <v>70</v>
      </c>
      <c r="AN230" s="9">
        <v>2.6991150442477796E-2</v>
      </c>
      <c r="AO230" s="9">
        <v>6.0318828091339149E-3</v>
      </c>
      <c r="AP230" s="9">
        <v>6.8522483940043344E-3</v>
      </c>
      <c r="AQ230" s="9">
        <v>-1.5737983836665248E-2</v>
      </c>
      <c r="AR230" s="9">
        <v>3.0250648228176136E-3</v>
      </c>
      <c r="AS230" s="9">
        <v>-2.5850926324859635E-3</v>
      </c>
      <c r="AT230" s="9">
        <v>3.8876889848811214E-3</v>
      </c>
      <c r="AU230" s="33">
        <v>9.8967297762477813E-3</v>
      </c>
      <c r="AV230" s="33">
        <v>4.3033659991478457E-2</v>
      </c>
      <c r="AW230" s="270">
        <v>7.9248366013071836E-2</v>
      </c>
      <c r="AX230" s="35">
        <v>0.16902654867256639</v>
      </c>
      <c r="AY230" s="759">
        <v>0.17993968423999707</v>
      </c>
      <c r="AZ230" s="511"/>
      <c r="BA230" s="21">
        <v>4536.0000000000009</v>
      </c>
      <c r="BB230" s="87">
        <v>0.96831858407079641</v>
      </c>
      <c r="BC230" s="761">
        <v>0.97559670606565962</v>
      </c>
    </row>
    <row r="231" spans="1:55" ht="18.75" customHeight="1">
      <c r="A231" s="156" t="s">
        <v>34</v>
      </c>
      <c r="B231" s="148" t="s">
        <v>22</v>
      </c>
      <c r="C231" s="758"/>
      <c r="D231" s="15" t="s">
        <v>12</v>
      </c>
      <c r="E231" s="21">
        <v>29080</v>
      </c>
      <c r="F231" s="7">
        <v>29930</v>
      </c>
      <c r="G231" s="7">
        <v>30140</v>
      </c>
      <c r="H231" s="7">
        <v>30370</v>
      </c>
      <c r="I231" s="7">
        <v>30090</v>
      </c>
      <c r="J231" s="7">
        <v>30170</v>
      </c>
      <c r="K231" s="7">
        <v>30080</v>
      </c>
      <c r="L231" s="7">
        <v>30200</v>
      </c>
      <c r="M231" s="22">
        <v>30530</v>
      </c>
      <c r="N231" s="22">
        <v>31900</v>
      </c>
      <c r="O231" s="22">
        <v>34630</v>
      </c>
      <c r="P231" s="18">
        <v>270</v>
      </c>
      <c r="Q231" s="7">
        <v>280</v>
      </c>
      <c r="R231" s="7">
        <v>280</v>
      </c>
      <c r="S231" s="7">
        <v>280</v>
      </c>
      <c r="T231" s="7">
        <v>280</v>
      </c>
      <c r="U231" s="7">
        <v>280</v>
      </c>
      <c r="V231" s="7">
        <v>280</v>
      </c>
      <c r="W231" s="7">
        <v>280</v>
      </c>
      <c r="X231" s="25">
        <v>280</v>
      </c>
      <c r="Y231" s="25">
        <v>300</v>
      </c>
      <c r="Z231" s="262">
        <v>320</v>
      </c>
      <c r="AA231" s="20" t="s">
        <v>70</v>
      </c>
      <c r="AB231" s="8">
        <v>850</v>
      </c>
      <c r="AC231" s="8">
        <v>210</v>
      </c>
      <c r="AD231" s="8">
        <v>230</v>
      </c>
      <c r="AE231" s="8">
        <v>-280</v>
      </c>
      <c r="AF231" s="8">
        <v>80</v>
      </c>
      <c r="AG231" s="8">
        <v>-90</v>
      </c>
      <c r="AH231" s="8">
        <v>120</v>
      </c>
      <c r="AI231" s="29">
        <v>330</v>
      </c>
      <c r="AJ231" s="29">
        <v>1370</v>
      </c>
      <c r="AK231" s="29">
        <v>2730</v>
      </c>
      <c r="AL231" s="31">
        <v>2820</v>
      </c>
      <c r="AM231" s="17" t="s">
        <v>70</v>
      </c>
      <c r="AN231" s="9">
        <v>2.9229711141678161E-2</v>
      </c>
      <c r="AO231" s="9">
        <v>7.0163715335782584E-3</v>
      </c>
      <c r="AP231" s="9">
        <v>7.6310550763105667E-3</v>
      </c>
      <c r="AQ231" s="9">
        <v>-9.2196246295686013E-3</v>
      </c>
      <c r="AR231" s="9">
        <v>2.6586905948819961E-3</v>
      </c>
      <c r="AS231" s="9">
        <v>-2.9830957905203626E-3</v>
      </c>
      <c r="AT231" s="9">
        <v>3.9893617021276029E-3</v>
      </c>
      <c r="AU231" s="33">
        <v>1.0927152317880884E-2</v>
      </c>
      <c r="AV231" s="33">
        <v>4.4873894529970482E-2</v>
      </c>
      <c r="AW231" s="270">
        <v>8.5579937304075315E-2</v>
      </c>
      <c r="AX231" s="35">
        <v>0.19085281980742774</v>
      </c>
      <c r="AY231" s="760"/>
      <c r="AZ231" s="511"/>
      <c r="BA231" s="21">
        <v>6048</v>
      </c>
      <c r="BB231" s="87">
        <v>0.98287482806052273</v>
      </c>
      <c r="BC231" s="762"/>
    </row>
    <row r="232" spans="1:55" ht="18.75" customHeight="1">
      <c r="A232" s="156" t="s">
        <v>34</v>
      </c>
      <c r="B232" s="148" t="s">
        <v>23</v>
      </c>
      <c r="C232" s="758" t="s">
        <v>10</v>
      </c>
      <c r="D232" s="15" t="s">
        <v>11</v>
      </c>
      <c r="E232" s="21">
        <v>21710</v>
      </c>
      <c r="F232" s="7">
        <v>22300</v>
      </c>
      <c r="G232" s="7">
        <v>22430</v>
      </c>
      <c r="H232" s="7">
        <v>22590</v>
      </c>
      <c r="I232" s="7">
        <v>22310</v>
      </c>
      <c r="J232" s="7">
        <v>22380</v>
      </c>
      <c r="K232" s="7">
        <v>22330</v>
      </c>
      <c r="L232" s="7">
        <v>22410</v>
      </c>
      <c r="M232" s="22">
        <v>22640</v>
      </c>
      <c r="N232" s="22">
        <v>23630</v>
      </c>
      <c r="O232" s="22">
        <v>25510</v>
      </c>
      <c r="P232" s="18">
        <v>200</v>
      </c>
      <c r="Q232" s="7">
        <v>200</v>
      </c>
      <c r="R232" s="7">
        <v>200</v>
      </c>
      <c r="S232" s="7">
        <v>200</v>
      </c>
      <c r="T232" s="7">
        <v>200</v>
      </c>
      <c r="U232" s="7">
        <v>200</v>
      </c>
      <c r="V232" s="7">
        <v>200</v>
      </c>
      <c r="W232" s="7">
        <v>200</v>
      </c>
      <c r="X232" s="25">
        <v>200</v>
      </c>
      <c r="Y232" s="25">
        <v>210</v>
      </c>
      <c r="Z232" s="262">
        <v>230</v>
      </c>
      <c r="AA232" s="20" t="s">
        <v>70</v>
      </c>
      <c r="AB232" s="8">
        <v>590</v>
      </c>
      <c r="AC232" s="8">
        <v>130</v>
      </c>
      <c r="AD232" s="8">
        <v>160</v>
      </c>
      <c r="AE232" s="8">
        <v>-280</v>
      </c>
      <c r="AF232" s="8">
        <v>70</v>
      </c>
      <c r="AG232" s="8">
        <v>-50</v>
      </c>
      <c r="AH232" s="8">
        <v>80</v>
      </c>
      <c r="AI232" s="29">
        <v>230</v>
      </c>
      <c r="AJ232" s="29">
        <v>990</v>
      </c>
      <c r="AK232" s="29">
        <v>1880</v>
      </c>
      <c r="AL232" s="31">
        <v>1920</v>
      </c>
      <c r="AM232" s="17" t="s">
        <v>70</v>
      </c>
      <c r="AN232" s="9">
        <v>2.7176416397973302E-2</v>
      </c>
      <c r="AO232" s="9">
        <v>5.8295964125560928E-3</v>
      </c>
      <c r="AP232" s="9">
        <v>7.1333036112348758E-3</v>
      </c>
      <c r="AQ232" s="9">
        <v>-1.2394864984506371E-2</v>
      </c>
      <c r="AR232" s="9">
        <v>3.1376064545047821E-3</v>
      </c>
      <c r="AS232" s="9">
        <v>-2.2341376228776078E-3</v>
      </c>
      <c r="AT232" s="9">
        <v>3.5826242722793999E-3</v>
      </c>
      <c r="AU232" s="33">
        <v>1.0263275323516341E-2</v>
      </c>
      <c r="AV232" s="33">
        <v>4.3727915194346378E-2</v>
      </c>
      <c r="AW232" s="270">
        <v>7.955988150655946E-2</v>
      </c>
      <c r="AX232" s="35">
        <v>0.1750345462920313</v>
      </c>
      <c r="AY232" s="759">
        <v>0.18560170024782485</v>
      </c>
      <c r="AZ232" s="511"/>
      <c r="BA232" s="21">
        <v>4347</v>
      </c>
      <c r="BB232" s="87">
        <v>0.97480423767848923</v>
      </c>
      <c r="BC232" s="761">
        <v>0.98156671621420033</v>
      </c>
    </row>
    <row r="233" spans="1:55" ht="18.75" customHeight="1">
      <c r="A233" s="156" t="s">
        <v>34</v>
      </c>
      <c r="B233" s="148" t="s">
        <v>23</v>
      </c>
      <c r="C233" s="758"/>
      <c r="D233" s="15" t="s">
        <v>12</v>
      </c>
      <c r="E233" s="21">
        <v>28190</v>
      </c>
      <c r="F233" s="7">
        <v>29020</v>
      </c>
      <c r="G233" s="7">
        <v>29220</v>
      </c>
      <c r="H233" s="7">
        <v>29450</v>
      </c>
      <c r="I233" s="7">
        <v>29260</v>
      </c>
      <c r="J233" s="7">
        <v>29340</v>
      </c>
      <c r="K233" s="7">
        <v>29260</v>
      </c>
      <c r="L233" s="7">
        <v>29370</v>
      </c>
      <c r="M233" s="22">
        <v>29700</v>
      </c>
      <c r="N233" s="22">
        <v>31050</v>
      </c>
      <c r="O233" s="22">
        <v>33720</v>
      </c>
      <c r="P233" s="18">
        <v>260</v>
      </c>
      <c r="Q233" s="7">
        <v>270</v>
      </c>
      <c r="R233" s="7">
        <v>270</v>
      </c>
      <c r="S233" s="7">
        <v>270</v>
      </c>
      <c r="T233" s="7">
        <v>270</v>
      </c>
      <c r="U233" s="7">
        <v>270</v>
      </c>
      <c r="V233" s="7">
        <v>270</v>
      </c>
      <c r="W233" s="7">
        <v>270</v>
      </c>
      <c r="X233" s="25">
        <v>280</v>
      </c>
      <c r="Y233" s="25">
        <v>290</v>
      </c>
      <c r="Z233" s="262">
        <v>310</v>
      </c>
      <c r="AA233" s="20" t="s">
        <v>70</v>
      </c>
      <c r="AB233" s="8">
        <v>830</v>
      </c>
      <c r="AC233" s="8">
        <v>200</v>
      </c>
      <c r="AD233" s="8">
        <v>230</v>
      </c>
      <c r="AE233" s="8">
        <v>-190</v>
      </c>
      <c r="AF233" s="8">
        <v>80</v>
      </c>
      <c r="AG233" s="8">
        <v>-80</v>
      </c>
      <c r="AH233" s="8">
        <v>110</v>
      </c>
      <c r="AI233" s="29">
        <v>330</v>
      </c>
      <c r="AJ233" s="29">
        <v>1350</v>
      </c>
      <c r="AK233" s="29">
        <v>2670</v>
      </c>
      <c r="AL233" s="31">
        <v>2860</v>
      </c>
      <c r="AM233" s="17" t="s">
        <v>70</v>
      </c>
      <c r="AN233" s="9">
        <v>2.9443064916637063E-2</v>
      </c>
      <c r="AO233" s="9">
        <v>6.8917987594763197E-3</v>
      </c>
      <c r="AP233" s="9">
        <v>7.8713210130048061E-3</v>
      </c>
      <c r="AQ233" s="9">
        <v>-6.4516129032258229E-3</v>
      </c>
      <c r="AR233" s="9">
        <v>2.7341079972658111E-3</v>
      </c>
      <c r="AS233" s="9">
        <v>-2.7266530334014716E-3</v>
      </c>
      <c r="AT233" s="9">
        <v>3.759398496240518E-3</v>
      </c>
      <c r="AU233" s="33">
        <v>1.1235955056179803E-2</v>
      </c>
      <c r="AV233" s="33">
        <v>4.5454545454545414E-2</v>
      </c>
      <c r="AW233" s="270">
        <v>8.5990338164251279E-2</v>
      </c>
      <c r="AX233" s="35">
        <v>0.1961688542036184</v>
      </c>
      <c r="AY233" s="760"/>
      <c r="AZ233" s="511"/>
      <c r="BA233" s="21">
        <v>5859.0000000000009</v>
      </c>
      <c r="BB233" s="87">
        <v>0.98832919474991132</v>
      </c>
      <c r="BC233" s="762"/>
    </row>
    <row r="234" spans="1:55" ht="18.75" customHeight="1">
      <c r="A234" s="156" t="s">
        <v>34</v>
      </c>
      <c r="B234" s="148" t="s">
        <v>24</v>
      </c>
      <c r="C234" s="758" t="s">
        <v>10</v>
      </c>
      <c r="D234" s="15" t="s">
        <v>11</v>
      </c>
      <c r="E234" s="21">
        <v>21050</v>
      </c>
      <c r="F234" s="7">
        <v>21630</v>
      </c>
      <c r="G234" s="7">
        <v>21760</v>
      </c>
      <c r="H234" s="7">
        <v>21920</v>
      </c>
      <c r="I234" s="7">
        <v>21700</v>
      </c>
      <c r="J234" s="7">
        <v>21780</v>
      </c>
      <c r="K234" s="7">
        <v>21720</v>
      </c>
      <c r="L234" s="7">
        <v>21800</v>
      </c>
      <c r="M234" s="22">
        <v>22020</v>
      </c>
      <c r="N234" s="22">
        <v>23000</v>
      </c>
      <c r="O234" s="22">
        <v>24850</v>
      </c>
      <c r="P234" s="18">
        <v>190</v>
      </c>
      <c r="Q234" s="7">
        <v>190</v>
      </c>
      <c r="R234" s="7">
        <v>200</v>
      </c>
      <c r="S234" s="7">
        <v>200</v>
      </c>
      <c r="T234" s="7">
        <v>200</v>
      </c>
      <c r="U234" s="7">
        <v>200</v>
      </c>
      <c r="V234" s="7">
        <v>200</v>
      </c>
      <c r="W234" s="7">
        <v>200</v>
      </c>
      <c r="X234" s="25">
        <v>200</v>
      </c>
      <c r="Y234" s="25">
        <v>210</v>
      </c>
      <c r="Z234" s="262">
        <v>220</v>
      </c>
      <c r="AA234" s="20" t="s">
        <v>70</v>
      </c>
      <c r="AB234" s="8">
        <v>580</v>
      </c>
      <c r="AC234" s="8">
        <v>130</v>
      </c>
      <c r="AD234" s="8">
        <v>160</v>
      </c>
      <c r="AE234" s="8">
        <v>-220</v>
      </c>
      <c r="AF234" s="8">
        <v>80</v>
      </c>
      <c r="AG234" s="8">
        <v>-60</v>
      </c>
      <c r="AH234" s="8">
        <v>80</v>
      </c>
      <c r="AI234" s="29">
        <v>220</v>
      </c>
      <c r="AJ234" s="29">
        <v>980</v>
      </c>
      <c r="AK234" s="29">
        <v>1850</v>
      </c>
      <c r="AL234" s="31">
        <v>1950</v>
      </c>
      <c r="AM234" s="17" t="s">
        <v>70</v>
      </c>
      <c r="AN234" s="9">
        <v>2.7553444180522524E-2</v>
      </c>
      <c r="AO234" s="9">
        <v>6.0101710587148194E-3</v>
      </c>
      <c r="AP234" s="9">
        <v>7.3529411764705621E-3</v>
      </c>
      <c r="AQ234" s="9">
        <v>-1.0036496350364965E-2</v>
      </c>
      <c r="AR234" s="9">
        <v>3.6866359447005337E-3</v>
      </c>
      <c r="AS234" s="9">
        <v>-2.7548209366391463E-3</v>
      </c>
      <c r="AT234" s="9">
        <v>3.6832412523020164E-3</v>
      </c>
      <c r="AU234" s="33">
        <v>1.0091743119265972E-2</v>
      </c>
      <c r="AV234" s="33">
        <v>4.4504995458674035E-2</v>
      </c>
      <c r="AW234" s="270">
        <v>8.0434782608695743E-2</v>
      </c>
      <c r="AX234" s="35">
        <v>0.18052256532066502</v>
      </c>
      <c r="AY234" s="759">
        <v>0.19069717078238113</v>
      </c>
      <c r="AZ234" s="511"/>
      <c r="BA234" s="21">
        <v>4158</v>
      </c>
      <c r="BB234" s="87">
        <v>0.98299287410926361</v>
      </c>
      <c r="BC234" s="761">
        <v>0.9855211373815479</v>
      </c>
    </row>
    <row r="235" spans="1:55" ht="18.75" customHeight="1">
      <c r="A235" s="156" t="s">
        <v>34</v>
      </c>
      <c r="B235" s="148" t="s">
        <v>24</v>
      </c>
      <c r="C235" s="758"/>
      <c r="D235" s="15" t="s">
        <v>12</v>
      </c>
      <c r="E235" s="21">
        <v>27530</v>
      </c>
      <c r="F235" s="7">
        <v>28350</v>
      </c>
      <c r="G235" s="7">
        <v>28550</v>
      </c>
      <c r="H235" s="7">
        <v>28780</v>
      </c>
      <c r="I235" s="7">
        <v>28650</v>
      </c>
      <c r="J235" s="7">
        <v>28740</v>
      </c>
      <c r="K235" s="7">
        <v>28650</v>
      </c>
      <c r="L235" s="7">
        <v>28760</v>
      </c>
      <c r="M235" s="22">
        <v>29080</v>
      </c>
      <c r="N235" s="22">
        <v>30420</v>
      </c>
      <c r="O235" s="22">
        <v>33060</v>
      </c>
      <c r="P235" s="18">
        <v>250</v>
      </c>
      <c r="Q235" s="7">
        <v>260</v>
      </c>
      <c r="R235" s="7">
        <v>260</v>
      </c>
      <c r="S235" s="7">
        <v>270</v>
      </c>
      <c r="T235" s="7">
        <v>260</v>
      </c>
      <c r="U235" s="7">
        <v>270</v>
      </c>
      <c r="V235" s="7">
        <v>260</v>
      </c>
      <c r="W235" s="7">
        <v>270</v>
      </c>
      <c r="X235" s="25">
        <v>270</v>
      </c>
      <c r="Y235" s="25">
        <v>280</v>
      </c>
      <c r="Z235" s="262">
        <v>310</v>
      </c>
      <c r="AA235" s="20" t="s">
        <v>70</v>
      </c>
      <c r="AB235" s="8">
        <v>820</v>
      </c>
      <c r="AC235" s="8">
        <v>200</v>
      </c>
      <c r="AD235" s="8">
        <v>230</v>
      </c>
      <c r="AE235" s="8">
        <v>-130</v>
      </c>
      <c r="AF235" s="8">
        <v>90</v>
      </c>
      <c r="AG235" s="8">
        <v>-90</v>
      </c>
      <c r="AH235" s="8">
        <v>110</v>
      </c>
      <c r="AI235" s="29">
        <v>320</v>
      </c>
      <c r="AJ235" s="29">
        <v>1340</v>
      </c>
      <c r="AK235" s="29">
        <v>2640</v>
      </c>
      <c r="AL235" s="31">
        <v>2890</v>
      </c>
      <c r="AM235" s="17" t="s">
        <v>70</v>
      </c>
      <c r="AN235" s="9">
        <v>2.9785688339992733E-2</v>
      </c>
      <c r="AO235" s="9">
        <v>7.0546737213403876E-3</v>
      </c>
      <c r="AP235" s="9">
        <v>8.0560420315236581E-3</v>
      </c>
      <c r="AQ235" s="9">
        <v>-4.5170257123001711E-3</v>
      </c>
      <c r="AR235" s="9">
        <v>3.141361256544517E-3</v>
      </c>
      <c r="AS235" s="9">
        <v>-3.1315240083507057E-3</v>
      </c>
      <c r="AT235" s="9">
        <v>3.8394415357765332E-3</v>
      </c>
      <c r="AU235" s="33">
        <v>1.1126564673157091E-2</v>
      </c>
      <c r="AV235" s="33">
        <v>4.6079779917469033E-2</v>
      </c>
      <c r="AW235" s="270">
        <v>8.6785009861932938E-2</v>
      </c>
      <c r="AX235" s="35">
        <v>0.20087177624409724</v>
      </c>
      <c r="AY235" s="760"/>
      <c r="AZ235" s="511"/>
      <c r="BA235" s="21">
        <v>5859.0000000000009</v>
      </c>
      <c r="BB235" s="87">
        <v>0.98804940065383218</v>
      </c>
      <c r="BC235" s="762"/>
    </row>
    <row r="236" spans="1:55" ht="18.75" customHeight="1">
      <c r="A236" s="156" t="s">
        <v>34</v>
      </c>
      <c r="B236" s="148" t="s">
        <v>25</v>
      </c>
      <c r="C236" s="758" t="s">
        <v>10</v>
      </c>
      <c r="D236" s="15" t="s">
        <v>11</v>
      </c>
      <c r="E236" s="21">
        <v>20570</v>
      </c>
      <c r="F236" s="7">
        <v>21140</v>
      </c>
      <c r="G236" s="7">
        <v>21270</v>
      </c>
      <c r="H236" s="7">
        <v>21420</v>
      </c>
      <c r="I236" s="7">
        <v>21260</v>
      </c>
      <c r="J236" s="7">
        <v>21330</v>
      </c>
      <c r="K236" s="7">
        <v>21280</v>
      </c>
      <c r="L236" s="7">
        <v>21350</v>
      </c>
      <c r="M236" s="22">
        <v>21580</v>
      </c>
      <c r="N236" s="22">
        <v>22550</v>
      </c>
      <c r="O236" s="22">
        <v>24370</v>
      </c>
      <c r="P236" s="18">
        <v>180</v>
      </c>
      <c r="Q236" s="7">
        <v>190</v>
      </c>
      <c r="R236" s="7">
        <v>190</v>
      </c>
      <c r="S236" s="7">
        <v>190</v>
      </c>
      <c r="T236" s="7">
        <v>190</v>
      </c>
      <c r="U236" s="7">
        <v>190</v>
      </c>
      <c r="V236" s="7">
        <v>190</v>
      </c>
      <c r="W236" s="7">
        <v>190</v>
      </c>
      <c r="X236" s="25">
        <v>190</v>
      </c>
      <c r="Y236" s="25">
        <v>200</v>
      </c>
      <c r="Z236" s="262">
        <v>220</v>
      </c>
      <c r="AA236" s="20" t="s">
        <v>70</v>
      </c>
      <c r="AB236" s="8">
        <v>570</v>
      </c>
      <c r="AC236" s="8">
        <v>130</v>
      </c>
      <c r="AD236" s="8">
        <v>150</v>
      </c>
      <c r="AE236" s="8">
        <v>-160</v>
      </c>
      <c r="AF236" s="8">
        <v>70</v>
      </c>
      <c r="AG236" s="8">
        <v>-50</v>
      </c>
      <c r="AH236" s="8">
        <v>70</v>
      </c>
      <c r="AI236" s="29">
        <v>230</v>
      </c>
      <c r="AJ236" s="29">
        <v>970</v>
      </c>
      <c r="AK236" s="29">
        <v>1820</v>
      </c>
      <c r="AL236" s="31">
        <v>1980</v>
      </c>
      <c r="AM236" s="17" t="s">
        <v>70</v>
      </c>
      <c r="AN236" s="9">
        <v>2.7710257656781812E-2</v>
      </c>
      <c r="AO236" s="9">
        <v>6.1494796594134815E-3</v>
      </c>
      <c r="AP236" s="9">
        <v>7.0521861777150807E-3</v>
      </c>
      <c r="AQ236" s="9">
        <v>-7.4696545284780314E-3</v>
      </c>
      <c r="AR236" s="9">
        <v>3.2925682031985648E-3</v>
      </c>
      <c r="AS236" s="9">
        <v>-2.3441162681668848E-3</v>
      </c>
      <c r="AT236" s="9">
        <v>3.2894736842106198E-3</v>
      </c>
      <c r="AU236" s="33">
        <v>1.0772833723653452E-2</v>
      </c>
      <c r="AV236" s="33">
        <v>4.494902687673763E-2</v>
      </c>
      <c r="AW236" s="270">
        <v>8.0709534368071045E-2</v>
      </c>
      <c r="AX236" s="35">
        <v>0.18473505104521148</v>
      </c>
      <c r="AY236" s="759">
        <v>0.19458564012519353</v>
      </c>
      <c r="AZ236" s="511"/>
      <c r="BA236" s="21">
        <v>4158</v>
      </c>
      <c r="BB236" s="87">
        <v>0.9825960136120564</v>
      </c>
      <c r="BC236" s="761">
        <v>0.98871020643634244</v>
      </c>
    </row>
    <row r="237" spans="1:55" ht="18.75" customHeight="1">
      <c r="A237" s="156" t="s">
        <v>34</v>
      </c>
      <c r="B237" s="148" t="s">
        <v>25</v>
      </c>
      <c r="C237" s="758"/>
      <c r="D237" s="15" t="s">
        <v>12</v>
      </c>
      <c r="E237" s="21">
        <v>27050</v>
      </c>
      <c r="F237" s="7">
        <v>27860</v>
      </c>
      <c r="G237" s="7">
        <v>28060</v>
      </c>
      <c r="H237" s="7">
        <v>28280</v>
      </c>
      <c r="I237" s="7">
        <v>28210</v>
      </c>
      <c r="J237" s="7">
        <v>28290</v>
      </c>
      <c r="K237" s="7">
        <v>28210</v>
      </c>
      <c r="L237" s="7">
        <v>28310</v>
      </c>
      <c r="M237" s="22">
        <v>28640</v>
      </c>
      <c r="N237" s="22">
        <v>29970</v>
      </c>
      <c r="O237" s="22">
        <v>32580</v>
      </c>
      <c r="P237" s="18">
        <v>250</v>
      </c>
      <c r="Q237" s="7">
        <v>260</v>
      </c>
      <c r="R237" s="7">
        <v>260</v>
      </c>
      <c r="S237" s="7">
        <v>260</v>
      </c>
      <c r="T237" s="7">
        <v>260</v>
      </c>
      <c r="U237" s="7">
        <v>260</v>
      </c>
      <c r="V237" s="7">
        <v>260</v>
      </c>
      <c r="W237" s="7">
        <v>260</v>
      </c>
      <c r="X237" s="25">
        <v>260</v>
      </c>
      <c r="Y237" s="25">
        <v>280</v>
      </c>
      <c r="Z237" s="262">
        <v>300</v>
      </c>
      <c r="AA237" s="20" t="s">
        <v>70</v>
      </c>
      <c r="AB237" s="8">
        <v>810</v>
      </c>
      <c r="AC237" s="8">
        <v>200</v>
      </c>
      <c r="AD237" s="8">
        <v>220</v>
      </c>
      <c r="AE237" s="8">
        <v>-70</v>
      </c>
      <c r="AF237" s="8">
        <v>80</v>
      </c>
      <c r="AG237" s="8">
        <v>-80</v>
      </c>
      <c r="AH237" s="8">
        <v>100</v>
      </c>
      <c r="AI237" s="29">
        <v>330</v>
      </c>
      <c r="AJ237" s="29">
        <v>1330</v>
      </c>
      <c r="AK237" s="29">
        <v>2610</v>
      </c>
      <c r="AL237" s="31">
        <v>2920</v>
      </c>
      <c r="AM237" s="17" t="s">
        <v>70</v>
      </c>
      <c r="AN237" s="9">
        <v>2.9944547134935329E-2</v>
      </c>
      <c r="AO237" s="9">
        <v>7.1787508973437664E-3</v>
      </c>
      <c r="AP237" s="9">
        <v>7.8403421240198501E-3</v>
      </c>
      <c r="AQ237" s="9">
        <v>-2.4752475247524774E-3</v>
      </c>
      <c r="AR237" s="9">
        <v>2.8358738036158293E-3</v>
      </c>
      <c r="AS237" s="9">
        <v>-2.8278543655001487E-3</v>
      </c>
      <c r="AT237" s="9">
        <v>3.5448422545196756E-3</v>
      </c>
      <c r="AU237" s="33">
        <v>1.1656658424584965E-2</v>
      </c>
      <c r="AV237" s="33">
        <v>4.6438547486033599E-2</v>
      </c>
      <c r="AW237" s="270">
        <v>8.7087087087087012E-2</v>
      </c>
      <c r="AX237" s="35">
        <v>0.20443622920517557</v>
      </c>
      <c r="AY237" s="760"/>
      <c r="AZ237" s="511"/>
      <c r="BA237" s="21">
        <v>5670.0000000000009</v>
      </c>
      <c r="BB237" s="87">
        <v>0.99482439926062849</v>
      </c>
      <c r="BC237" s="762"/>
    </row>
    <row r="238" spans="1:55" ht="18.75" customHeight="1">
      <c r="A238" s="156" t="s">
        <v>34</v>
      </c>
      <c r="B238" s="148" t="s">
        <v>26</v>
      </c>
      <c r="C238" s="758" t="s">
        <v>10</v>
      </c>
      <c r="D238" s="15" t="s">
        <v>11</v>
      </c>
      <c r="E238" s="21">
        <v>20200</v>
      </c>
      <c r="F238" s="7">
        <v>20760</v>
      </c>
      <c r="G238" s="7">
        <v>20890</v>
      </c>
      <c r="H238" s="7">
        <v>21040</v>
      </c>
      <c r="I238" s="7">
        <v>20920</v>
      </c>
      <c r="J238" s="7">
        <v>20990</v>
      </c>
      <c r="K238" s="7">
        <v>20930</v>
      </c>
      <c r="L238" s="7">
        <v>21010</v>
      </c>
      <c r="M238" s="22">
        <v>21230</v>
      </c>
      <c r="N238" s="22">
        <v>22190</v>
      </c>
      <c r="O238" s="22">
        <v>24000</v>
      </c>
      <c r="P238" s="18">
        <v>180</v>
      </c>
      <c r="Q238" s="7">
        <v>190</v>
      </c>
      <c r="R238" s="7">
        <v>190</v>
      </c>
      <c r="S238" s="7">
        <v>190</v>
      </c>
      <c r="T238" s="7">
        <v>190</v>
      </c>
      <c r="U238" s="7">
        <v>190</v>
      </c>
      <c r="V238" s="7">
        <v>190</v>
      </c>
      <c r="W238" s="7">
        <v>190</v>
      </c>
      <c r="X238" s="25">
        <v>190</v>
      </c>
      <c r="Y238" s="25">
        <v>200</v>
      </c>
      <c r="Z238" s="262">
        <v>220</v>
      </c>
      <c r="AA238" s="20" t="s">
        <v>70</v>
      </c>
      <c r="AB238" s="8">
        <v>560</v>
      </c>
      <c r="AC238" s="8">
        <v>130</v>
      </c>
      <c r="AD238" s="8">
        <v>150</v>
      </c>
      <c r="AE238" s="8">
        <v>-120</v>
      </c>
      <c r="AF238" s="8">
        <v>70</v>
      </c>
      <c r="AG238" s="8">
        <v>-60</v>
      </c>
      <c r="AH238" s="8">
        <v>80</v>
      </c>
      <c r="AI238" s="29">
        <v>220</v>
      </c>
      <c r="AJ238" s="29">
        <v>960</v>
      </c>
      <c r="AK238" s="29">
        <v>1810</v>
      </c>
      <c r="AL238" s="31">
        <v>1990</v>
      </c>
      <c r="AM238" s="17" t="s">
        <v>70</v>
      </c>
      <c r="AN238" s="9">
        <v>2.7722772277227747E-2</v>
      </c>
      <c r="AO238" s="9">
        <v>6.2620423892099097E-3</v>
      </c>
      <c r="AP238" s="9">
        <v>7.1804691239827356E-3</v>
      </c>
      <c r="AQ238" s="9">
        <v>-5.7034220532319324E-3</v>
      </c>
      <c r="AR238" s="9">
        <v>3.3460803059273125E-3</v>
      </c>
      <c r="AS238" s="9">
        <v>-2.8585040495473502E-3</v>
      </c>
      <c r="AT238" s="9">
        <v>3.8222646918300018E-3</v>
      </c>
      <c r="AU238" s="33">
        <v>1.0471204188481575E-2</v>
      </c>
      <c r="AV238" s="33">
        <v>4.5219029674988143E-2</v>
      </c>
      <c r="AW238" s="270">
        <v>8.1568273997296048E-2</v>
      </c>
      <c r="AX238" s="35">
        <v>0.18811881188118806</v>
      </c>
      <c r="AY238" s="759">
        <v>0.19769508809951453</v>
      </c>
      <c r="AZ238" s="511"/>
      <c r="BA238" s="21">
        <v>4158</v>
      </c>
      <c r="BB238" s="87">
        <v>0.98227722772277226</v>
      </c>
      <c r="BC238" s="761">
        <v>0.98851492570546406</v>
      </c>
    </row>
    <row r="239" spans="1:55" ht="18.75" customHeight="1">
      <c r="A239" s="156" t="s">
        <v>34</v>
      </c>
      <c r="B239" s="148" t="s">
        <v>26</v>
      </c>
      <c r="C239" s="758"/>
      <c r="D239" s="15" t="s">
        <v>12</v>
      </c>
      <c r="E239" s="21">
        <v>26680</v>
      </c>
      <c r="F239" s="7">
        <v>27480</v>
      </c>
      <c r="G239" s="7">
        <v>27680</v>
      </c>
      <c r="H239" s="7">
        <v>27900</v>
      </c>
      <c r="I239" s="7">
        <v>27870</v>
      </c>
      <c r="J239" s="7">
        <v>27950</v>
      </c>
      <c r="K239" s="7">
        <v>27860</v>
      </c>
      <c r="L239" s="7">
        <v>27970</v>
      </c>
      <c r="M239" s="22">
        <v>28290</v>
      </c>
      <c r="N239" s="22">
        <v>29610</v>
      </c>
      <c r="O239" s="22">
        <v>32210</v>
      </c>
      <c r="P239" s="18">
        <v>250</v>
      </c>
      <c r="Q239" s="7">
        <v>250</v>
      </c>
      <c r="R239" s="7">
        <v>260</v>
      </c>
      <c r="S239" s="7">
        <v>260</v>
      </c>
      <c r="T239" s="7">
        <v>260</v>
      </c>
      <c r="U239" s="7">
        <v>260</v>
      </c>
      <c r="V239" s="7">
        <v>260</v>
      </c>
      <c r="W239" s="7">
        <v>260</v>
      </c>
      <c r="X239" s="25">
        <v>260</v>
      </c>
      <c r="Y239" s="25">
        <v>270</v>
      </c>
      <c r="Z239" s="262">
        <v>300</v>
      </c>
      <c r="AA239" s="20" t="s">
        <v>70</v>
      </c>
      <c r="AB239" s="8">
        <v>800</v>
      </c>
      <c r="AC239" s="8">
        <v>200</v>
      </c>
      <c r="AD239" s="8">
        <v>220</v>
      </c>
      <c r="AE239" s="8">
        <v>-30</v>
      </c>
      <c r="AF239" s="8">
        <v>80</v>
      </c>
      <c r="AG239" s="8">
        <v>-90</v>
      </c>
      <c r="AH239" s="8">
        <v>110</v>
      </c>
      <c r="AI239" s="29">
        <v>320</v>
      </c>
      <c r="AJ239" s="29">
        <v>1320</v>
      </c>
      <c r="AK239" s="29">
        <v>2600</v>
      </c>
      <c r="AL239" s="31">
        <v>2930</v>
      </c>
      <c r="AM239" s="17" t="s">
        <v>70</v>
      </c>
      <c r="AN239" s="9">
        <v>2.998500749625177E-2</v>
      </c>
      <c r="AO239" s="9">
        <v>7.2780203784570396E-3</v>
      </c>
      <c r="AP239" s="9">
        <v>7.9479768786128169E-3</v>
      </c>
      <c r="AQ239" s="9">
        <v>-1.0752688172043223E-3</v>
      </c>
      <c r="AR239" s="9">
        <v>2.870470039469053E-3</v>
      </c>
      <c r="AS239" s="9">
        <v>-3.2200357781753119E-3</v>
      </c>
      <c r="AT239" s="9">
        <v>3.9483129935391492E-3</v>
      </c>
      <c r="AU239" s="33">
        <v>1.1440829460135804E-2</v>
      </c>
      <c r="AV239" s="33">
        <v>4.6659597030752842E-2</v>
      </c>
      <c r="AW239" s="270">
        <v>8.7808172914555893E-2</v>
      </c>
      <c r="AX239" s="35">
        <v>0.20727136431784099</v>
      </c>
      <c r="AY239" s="760"/>
      <c r="AZ239" s="511"/>
      <c r="BA239" s="21">
        <v>5670.0000000000009</v>
      </c>
      <c r="BB239" s="87">
        <v>0.99475262368815587</v>
      </c>
      <c r="BC239" s="762"/>
    </row>
    <row r="240" spans="1:55" ht="18.75" customHeight="1">
      <c r="A240" s="156" t="s">
        <v>34</v>
      </c>
      <c r="B240" s="148" t="s">
        <v>27</v>
      </c>
      <c r="C240" s="758" t="s">
        <v>10</v>
      </c>
      <c r="D240" s="15" t="s">
        <v>11</v>
      </c>
      <c r="E240" s="21">
        <v>19900</v>
      </c>
      <c r="F240" s="7">
        <v>20450</v>
      </c>
      <c r="G240" s="7">
        <v>20590</v>
      </c>
      <c r="H240" s="7">
        <v>20740</v>
      </c>
      <c r="I240" s="7">
        <v>20640</v>
      </c>
      <c r="J240" s="7">
        <v>20710</v>
      </c>
      <c r="K240" s="7">
        <v>20660</v>
      </c>
      <c r="L240" s="7">
        <v>20730</v>
      </c>
      <c r="M240" s="22">
        <v>20950</v>
      </c>
      <c r="N240" s="22">
        <v>21910</v>
      </c>
      <c r="O240" s="22">
        <v>23700</v>
      </c>
      <c r="P240" s="18">
        <v>180</v>
      </c>
      <c r="Q240" s="7">
        <v>180</v>
      </c>
      <c r="R240" s="7">
        <v>180</v>
      </c>
      <c r="S240" s="7">
        <v>190</v>
      </c>
      <c r="T240" s="7">
        <v>180</v>
      </c>
      <c r="U240" s="7">
        <v>190</v>
      </c>
      <c r="V240" s="7">
        <v>180</v>
      </c>
      <c r="W240" s="7">
        <v>190</v>
      </c>
      <c r="X240" s="25">
        <v>190</v>
      </c>
      <c r="Y240" s="25">
        <v>200</v>
      </c>
      <c r="Z240" s="262">
        <v>210</v>
      </c>
      <c r="AA240" s="20" t="s">
        <v>70</v>
      </c>
      <c r="AB240" s="8">
        <v>550</v>
      </c>
      <c r="AC240" s="8">
        <v>140</v>
      </c>
      <c r="AD240" s="8">
        <v>150</v>
      </c>
      <c r="AE240" s="8">
        <v>-100</v>
      </c>
      <c r="AF240" s="8">
        <v>70</v>
      </c>
      <c r="AG240" s="8">
        <v>-50</v>
      </c>
      <c r="AH240" s="8">
        <v>70</v>
      </c>
      <c r="AI240" s="29">
        <v>220</v>
      </c>
      <c r="AJ240" s="29">
        <v>960</v>
      </c>
      <c r="AK240" s="29">
        <v>1790</v>
      </c>
      <c r="AL240" s="31">
        <v>2010</v>
      </c>
      <c r="AM240" s="17" t="s">
        <v>70</v>
      </c>
      <c r="AN240" s="9">
        <v>2.7638190954773822E-2</v>
      </c>
      <c r="AO240" s="9">
        <v>6.8459657701711585E-3</v>
      </c>
      <c r="AP240" s="9">
        <v>7.2850898494414285E-3</v>
      </c>
      <c r="AQ240" s="9">
        <v>-4.8216007714561027E-3</v>
      </c>
      <c r="AR240" s="9">
        <v>3.3914728682169493E-3</v>
      </c>
      <c r="AS240" s="9">
        <v>-2.4142926122645569E-3</v>
      </c>
      <c r="AT240" s="9">
        <v>3.3881897386254245E-3</v>
      </c>
      <c r="AU240" s="33">
        <v>1.0612638687891973E-2</v>
      </c>
      <c r="AV240" s="33">
        <v>4.5823389021479644E-2</v>
      </c>
      <c r="AW240" s="270">
        <v>8.1697854860794061E-2</v>
      </c>
      <c r="AX240" s="35">
        <v>0.19095477386934667</v>
      </c>
      <c r="AY240" s="759">
        <v>0.20029164015681133</v>
      </c>
      <c r="AZ240" s="511"/>
      <c r="BA240" s="21">
        <v>3969</v>
      </c>
      <c r="BB240" s="87">
        <v>0.99150753768844224</v>
      </c>
      <c r="BC240" s="761">
        <v>0.99668250273353109</v>
      </c>
    </row>
    <row r="241" spans="1:55" ht="18.75" customHeight="1">
      <c r="A241" s="156" t="s">
        <v>34</v>
      </c>
      <c r="B241" s="148" t="s">
        <v>27</v>
      </c>
      <c r="C241" s="758"/>
      <c r="D241" s="15" t="s">
        <v>12</v>
      </c>
      <c r="E241" s="21">
        <v>26380</v>
      </c>
      <c r="F241" s="7">
        <v>27170</v>
      </c>
      <c r="G241" s="7">
        <v>27380</v>
      </c>
      <c r="H241" s="7">
        <v>27600</v>
      </c>
      <c r="I241" s="7">
        <v>27590</v>
      </c>
      <c r="J241" s="7">
        <v>27670</v>
      </c>
      <c r="K241" s="7">
        <v>27590</v>
      </c>
      <c r="L241" s="7">
        <v>27690</v>
      </c>
      <c r="M241" s="22">
        <v>28010</v>
      </c>
      <c r="N241" s="22">
        <v>29330</v>
      </c>
      <c r="O241" s="22">
        <v>31910</v>
      </c>
      <c r="P241" s="18">
        <v>240</v>
      </c>
      <c r="Q241" s="7">
        <v>250</v>
      </c>
      <c r="R241" s="7">
        <v>250</v>
      </c>
      <c r="S241" s="7">
        <v>250</v>
      </c>
      <c r="T241" s="7">
        <v>250</v>
      </c>
      <c r="U241" s="7">
        <v>260</v>
      </c>
      <c r="V241" s="7">
        <v>250</v>
      </c>
      <c r="W241" s="7">
        <v>260</v>
      </c>
      <c r="X241" s="25">
        <v>260</v>
      </c>
      <c r="Y241" s="25">
        <v>270</v>
      </c>
      <c r="Z241" s="262">
        <v>290</v>
      </c>
      <c r="AA241" s="20" t="s">
        <v>70</v>
      </c>
      <c r="AB241" s="8">
        <v>790</v>
      </c>
      <c r="AC241" s="8">
        <v>210</v>
      </c>
      <c r="AD241" s="8">
        <v>220</v>
      </c>
      <c r="AE241" s="8">
        <v>-10</v>
      </c>
      <c r="AF241" s="8">
        <v>80</v>
      </c>
      <c r="AG241" s="8">
        <v>-80</v>
      </c>
      <c r="AH241" s="8">
        <v>100</v>
      </c>
      <c r="AI241" s="29">
        <v>320</v>
      </c>
      <c r="AJ241" s="29">
        <v>1320</v>
      </c>
      <c r="AK241" s="29">
        <v>2580</v>
      </c>
      <c r="AL241" s="31">
        <v>2950</v>
      </c>
      <c r="AM241" s="17" t="s">
        <v>70</v>
      </c>
      <c r="AN241" s="9">
        <v>2.9946929492039365E-2</v>
      </c>
      <c r="AO241" s="9">
        <v>7.72911299227097E-3</v>
      </c>
      <c r="AP241" s="9">
        <v>8.0350620891160851E-3</v>
      </c>
      <c r="AQ241" s="9">
        <v>-3.6231884057968955E-4</v>
      </c>
      <c r="AR241" s="9">
        <v>2.8996013048205871E-3</v>
      </c>
      <c r="AS241" s="9">
        <v>-2.8912179255511372E-3</v>
      </c>
      <c r="AT241" s="9">
        <v>3.6245016310256783E-3</v>
      </c>
      <c r="AU241" s="33">
        <v>1.1556518598772048E-2</v>
      </c>
      <c r="AV241" s="33">
        <v>4.7126026419135991E-2</v>
      </c>
      <c r="AW241" s="270">
        <v>8.7964541425161968E-2</v>
      </c>
      <c r="AX241" s="35">
        <v>0.209628506444276</v>
      </c>
      <c r="AY241" s="760"/>
      <c r="AZ241" s="511"/>
      <c r="BA241" s="21">
        <v>5481.0000000000009</v>
      </c>
      <c r="BB241" s="87">
        <v>1.0018574677786201</v>
      </c>
      <c r="BC241" s="762"/>
    </row>
    <row r="242" spans="1:55" ht="18.75" customHeight="1">
      <c r="A242" s="156" t="s">
        <v>34</v>
      </c>
      <c r="B242" s="148" t="s">
        <v>28</v>
      </c>
      <c r="C242" s="758" t="s">
        <v>10</v>
      </c>
      <c r="D242" s="15" t="s">
        <v>11</v>
      </c>
      <c r="E242" s="21">
        <v>19660</v>
      </c>
      <c r="F242" s="7">
        <v>20200</v>
      </c>
      <c r="G242" s="7">
        <v>20340</v>
      </c>
      <c r="H242" s="7">
        <v>20490</v>
      </c>
      <c r="I242" s="7">
        <v>20420</v>
      </c>
      <c r="J242" s="7">
        <v>20490</v>
      </c>
      <c r="K242" s="7">
        <v>20430</v>
      </c>
      <c r="L242" s="7">
        <v>20510</v>
      </c>
      <c r="M242" s="22">
        <v>20730</v>
      </c>
      <c r="N242" s="22">
        <v>21680</v>
      </c>
      <c r="O242" s="22">
        <v>23460</v>
      </c>
      <c r="P242" s="18">
        <v>170</v>
      </c>
      <c r="Q242" s="7">
        <v>180</v>
      </c>
      <c r="R242" s="7">
        <v>180</v>
      </c>
      <c r="S242" s="7">
        <v>180</v>
      </c>
      <c r="T242" s="7">
        <v>180</v>
      </c>
      <c r="U242" s="7">
        <v>180</v>
      </c>
      <c r="V242" s="7">
        <v>180</v>
      </c>
      <c r="W242" s="7">
        <v>180</v>
      </c>
      <c r="X242" s="25">
        <v>190</v>
      </c>
      <c r="Y242" s="25">
        <v>190</v>
      </c>
      <c r="Z242" s="262">
        <v>210</v>
      </c>
      <c r="AA242" s="20" t="s">
        <v>70</v>
      </c>
      <c r="AB242" s="8">
        <v>540</v>
      </c>
      <c r="AC242" s="8">
        <v>140</v>
      </c>
      <c r="AD242" s="8">
        <v>150</v>
      </c>
      <c r="AE242" s="8">
        <v>-70</v>
      </c>
      <c r="AF242" s="8">
        <v>70</v>
      </c>
      <c r="AG242" s="8">
        <v>-60</v>
      </c>
      <c r="AH242" s="8">
        <v>80</v>
      </c>
      <c r="AI242" s="29">
        <v>220</v>
      </c>
      <c r="AJ242" s="29">
        <v>950</v>
      </c>
      <c r="AK242" s="29">
        <v>1780</v>
      </c>
      <c r="AL242" s="31">
        <v>2020</v>
      </c>
      <c r="AM242" s="17" t="s">
        <v>70</v>
      </c>
      <c r="AN242" s="9">
        <v>2.746693794506605E-2</v>
      </c>
      <c r="AO242" s="9">
        <v>6.9306930693069368E-3</v>
      </c>
      <c r="AP242" s="9">
        <v>7.3746312684366266E-3</v>
      </c>
      <c r="AQ242" s="9">
        <v>-3.41630063445586E-3</v>
      </c>
      <c r="AR242" s="9">
        <v>3.42801175318308E-3</v>
      </c>
      <c r="AS242" s="9">
        <v>-2.9282576866763721E-3</v>
      </c>
      <c r="AT242" s="9">
        <v>3.9158100832110687E-3</v>
      </c>
      <c r="AU242" s="33">
        <v>1.0726474890297322E-2</v>
      </c>
      <c r="AV242" s="33">
        <v>4.5827303424987864E-2</v>
      </c>
      <c r="AW242" s="270">
        <v>8.2103321033210275E-2</v>
      </c>
      <c r="AX242" s="35">
        <v>0.19328585961342837</v>
      </c>
      <c r="AY242" s="759">
        <v>0.20241951741191699</v>
      </c>
      <c r="AZ242" s="511"/>
      <c r="BA242" s="21">
        <v>3969</v>
      </c>
      <c r="BB242" s="87">
        <v>0.9914038657171923</v>
      </c>
      <c r="BC242" s="761">
        <v>0.99663919376142696</v>
      </c>
    </row>
    <row r="243" spans="1:55" ht="18.75" customHeight="1" thickBot="1">
      <c r="A243" s="156" t="s">
        <v>34</v>
      </c>
      <c r="B243" s="151" t="s">
        <v>28</v>
      </c>
      <c r="C243" s="777"/>
      <c r="D243" s="40" t="s">
        <v>12</v>
      </c>
      <c r="E243" s="41">
        <v>26140</v>
      </c>
      <c r="F243" s="42">
        <v>26920</v>
      </c>
      <c r="G243" s="42">
        <v>27130</v>
      </c>
      <c r="H243" s="42">
        <v>27350</v>
      </c>
      <c r="I243" s="42">
        <v>27370</v>
      </c>
      <c r="J243" s="42">
        <v>27450</v>
      </c>
      <c r="K243" s="42">
        <v>27360</v>
      </c>
      <c r="L243" s="42">
        <v>27470</v>
      </c>
      <c r="M243" s="43">
        <v>27790</v>
      </c>
      <c r="N243" s="43">
        <v>29100</v>
      </c>
      <c r="O243" s="43">
        <v>31670</v>
      </c>
      <c r="P243" s="44">
        <v>240</v>
      </c>
      <c r="Q243" s="42">
        <v>250</v>
      </c>
      <c r="R243" s="42">
        <v>250</v>
      </c>
      <c r="S243" s="42">
        <v>250</v>
      </c>
      <c r="T243" s="42">
        <v>250</v>
      </c>
      <c r="U243" s="42">
        <v>250</v>
      </c>
      <c r="V243" s="42">
        <v>250</v>
      </c>
      <c r="W243" s="42">
        <v>250</v>
      </c>
      <c r="X243" s="45">
        <v>260</v>
      </c>
      <c r="Y243" s="45">
        <v>270</v>
      </c>
      <c r="Z243" s="263">
        <v>290</v>
      </c>
      <c r="AA243" s="46" t="s">
        <v>70</v>
      </c>
      <c r="AB243" s="47">
        <v>780</v>
      </c>
      <c r="AC243" s="47">
        <v>210</v>
      </c>
      <c r="AD243" s="47">
        <v>220</v>
      </c>
      <c r="AE243" s="47">
        <v>20</v>
      </c>
      <c r="AF243" s="47">
        <v>80</v>
      </c>
      <c r="AG243" s="47">
        <v>-90</v>
      </c>
      <c r="AH243" s="47">
        <v>110</v>
      </c>
      <c r="AI243" s="48">
        <v>320</v>
      </c>
      <c r="AJ243" s="48">
        <v>1310</v>
      </c>
      <c r="AK243" s="48">
        <v>2570</v>
      </c>
      <c r="AL243" s="49">
        <v>2960</v>
      </c>
      <c r="AM243" s="50" t="s">
        <v>70</v>
      </c>
      <c r="AN243" s="51">
        <v>2.9839326702371771E-2</v>
      </c>
      <c r="AO243" s="51">
        <v>7.8008915304605964E-3</v>
      </c>
      <c r="AP243" s="51">
        <v>8.1091043125691709E-3</v>
      </c>
      <c r="AQ243" s="51">
        <v>7.3126142595980603E-4</v>
      </c>
      <c r="AR243" s="51">
        <v>2.9229082937523021E-3</v>
      </c>
      <c r="AS243" s="51">
        <v>-3.2786885245901232E-3</v>
      </c>
      <c r="AT243" s="51">
        <v>4.0204678362572022E-3</v>
      </c>
      <c r="AU243" s="52">
        <v>1.1649071714597836E-2</v>
      </c>
      <c r="AV243" s="52">
        <v>4.7139258726160538E-2</v>
      </c>
      <c r="AW243" s="272">
        <v>8.8316151202749049E-2</v>
      </c>
      <c r="AX243" s="53">
        <v>0.21155317521040562</v>
      </c>
      <c r="AY243" s="764"/>
      <c r="AZ243" s="513"/>
      <c r="BA243" s="41">
        <v>5481.0000000000009</v>
      </c>
      <c r="BB243" s="91">
        <v>1.0018745218056617</v>
      </c>
      <c r="BC243" s="765"/>
    </row>
    <row r="244" spans="1:55" ht="18.75" customHeight="1">
      <c r="A244" s="157" t="s">
        <v>35</v>
      </c>
      <c r="B244" s="149" t="s">
        <v>9</v>
      </c>
      <c r="C244" s="769" t="s">
        <v>10</v>
      </c>
      <c r="D244" s="54" t="s">
        <v>11</v>
      </c>
      <c r="E244" s="55">
        <v>77190</v>
      </c>
      <c r="F244" s="56">
        <v>79320</v>
      </c>
      <c r="G244" s="56">
        <v>79950</v>
      </c>
      <c r="H244" s="56">
        <v>80450</v>
      </c>
      <c r="I244" s="56">
        <v>75320</v>
      </c>
      <c r="J244" s="56">
        <v>75460</v>
      </c>
      <c r="K244" s="56">
        <v>75250</v>
      </c>
      <c r="L244" s="56">
        <v>75530</v>
      </c>
      <c r="M244" s="57">
        <v>76260</v>
      </c>
      <c r="N244" s="57">
        <v>78820</v>
      </c>
      <c r="O244" s="57">
        <v>84790</v>
      </c>
      <c r="P244" s="58">
        <v>750</v>
      </c>
      <c r="Q244" s="56">
        <v>770</v>
      </c>
      <c r="R244" s="56">
        <v>780</v>
      </c>
      <c r="S244" s="56">
        <v>780</v>
      </c>
      <c r="T244" s="56">
        <v>730</v>
      </c>
      <c r="U244" s="56">
        <v>730</v>
      </c>
      <c r="V244" s="56">
        <v>730</v>
      </c>
      <c r="W244" s="56">
        <v>730</v>
      </c>
      <c r="X244" s="59">
        <v>740</v>
      </c>
      <c r="Y244" s="59">
        <v>760</v>
      </c>
      <c r="Z244" s="264">
        <v>820</v>
      </c>
      <c r="AA244" s="60" t="s">
        <v>70</v>
      </c>
      <c r="AB244" s="61">
        <v>2130</v>
      </c>
      <c r="AC244" s="61">
        <v>630</v>
      </c>
      <c r="AD244" s="61">
        <v>500</v>
      </c>
      <c r="AE244" s="61">
        <v>-5130</v>
      </c>
      <c r="AF244" s="61">
        <v>140</v>
      </c>
      <c r="AG244" s="61">
        <v>-210</v>
      </c>
      <c r="AH244" s="61">
        <v>280</v>
      </c>
      <c r="AI244" s="62">
        <v>730</v>
      </c>
      <c r="AJ244" s="62">
        <v>2560</v>
      </c>
      <c r="AK244" s="62">
        <v>5970</v>
      </c>
      <c r="AL244" s="63">
        <v>1630</v>
      </c>
      <c r="AM244" s="64" t="s">
        <v>70</v>
      </c>
      <c r="AN244" s="65">
        <v>2.759424795958032E-2</v>
      </c>
      <c r="AO244" s="65">
        <v>7.9425113464448582E-3</v>
      </c>
      <c r="AP244" s="65">
        <v>6.2539086929331855E-3</v>
      </c>
      <c r="AQ244" s="65">
        <v>-6.3766314481044084E-2</v>
      </c>
      <c r="AR244" s="65">
        <v>1.8587360594795044E-3</v>
      </c>
      <c r="AS244" s="65">
        <v>-2.7829313543599188E-3</v>
      </c>
      <c r="AT244" s="65">
        <v>3.7209302325580396E-3</v>
      </c>
      <c r="AU244" s="66">
        <v>9.6650337614192505E-3</v>
      </c>
      <c r="AV244" s="66">
        <v>3.3569367951744145E-2</v>
      </c>
      <c r="AW244" s="273">
        <v>7.5742197411824419E-2</v>
      </c>
      <c r="AX244" s="67">
        <v>9.8458349527140721E-2</v>
      </c>
      <c r="AY244" s="770">
        <v>0.10479803703901946</v>
      </c>
      <c r="AZ244" s="771">
        <v>0.17913504871026506</v>
      </c>
      <c r="BA244" s="55">
        <v>15498.000000000002</v>
      </c>
      <c r="BB244" s="92">
        <v>0.89768104676771598</v>
      </c>
      <c r="BC244" s="773">
        <v>0.90255309823415741</v>
      </c>
    </row>
    <row r="245" spans="1:55" ht="18.75" customHeight="1">
      <c r="A245" s="156" t="s">
        <v>111</v>
      </c>
      <c r="B245" s="148" t="s">
        <v>9</v>
      </c>
      <c r="C245" s="758"/>
      <c r="D245" s="15" t="s">
        <v>12</v>
      </c>
      <c r="E245" s="21">
        <v>83500</v>
      </c>
      <c r="F245" s="7">
        <v>85870</v>
      </c>
      <c r="G245" s="7">
        <v>86560</v>
      </c>
      <c r="H245" s="7">
        <v>87130</v>
      </c>
      <c r="I245" s="7">
        <v>82090</v>
      </c>
      <c r="J245" s="7">
        <v>82240</v>
      </c>
      <c r="K245" s="7">
        <v>82000</v>
      </c>
      <c r="L245" s="7">
        <v>82310</v>
      </c>
      <c r="M245" s="22">
        <v>83130</v>
      </c>
      <c r="N245" s="22">
        <v>86040</v>
      </c>
      <c r="O245" s="22">
        <v>92780</v>
      </c>
      <c r="P245" s="18">
        <v>810</v>
      </c>
      <c r="Q245" s="7">
        <v>840</v>
      </c>
      <c r="R245" s="7">
        <v>840</v>
      </c>
      <c r="S245" s="7">
        <v>850</v>
      </c>
      <c r="T245" s="7">
        <v>800</v>
      </c>
      <c r="U245" s="7">
        <v>800</v>
      </c>
      <c r="V245" s="7">
        <v>800</v>
      </c>
      <c r="W245" s="7">
        <v>800</v>
      </c>
      <c r="X245" s="25">
        <v>810</v>
      </c>
      <c r="Y245" s="25">
        <v>840</v>
      </c>
      <c r="Z245" s="262">
        <v>900</v>
      </c>
      <c r="AA245" s="20" t="s">
        <v>70</v>
      </c>
      <c r="AB245" s="8">
        <v>2370</v>
      </c>
      <c r="AC245" s="8">
        <v>690</v>
      </c>
      <c r="AD245" s="8">
        <v>570</v>
      </c>
      <c r="AE245" s="8">
        <v>-5040</v>
      </c>
      <c r="AF245" s="8">
        <v>150</v>
      </c>
      <c r="AG245" s="8">
        <v>-240</v>
      </c>
      <c r="AH245" s="8">
        <v>310</v>
      </c>
      <c r="AI245" s="29">
        <v>820</v>
      </c>
      <c r="AJ245" s="29">
        <v>2910</v>
      </c>
      <c r="AK245" s="29">
        <v>6740</v>
      </c>
      <c r="AL245" s="31">
        <v>2540</v>
      </c>
      <c r="AM245" s="17" t="s">
        <v>70</v>
      </c>
      <c r="AN245" s="9">
        <v>2.8383233532934149E-2</v>
      </c>
      <c r="AO245" s="9">
        <v>8.035402352393195E-3</v>
      </c>
      <c r="AP245" s="9">
        <v>6.5850277264325463E-3</v>
      </c>
      <c r="AQ245" s="9">
        <v>-5.7844600022954218E-2</v>
      </c>
      <c r="AR245" s="9">
        <v>1.8272627603850289E-3</v>
      </c>
      <c r="AS245" s="9">
        <v>-2.9182879377431803E-3</v>
      </c>
      <c r="AT245" s="9">
        <v>3.7804878048779411E-3</v>
      </c>
      <c r="AU245" s="33">
        <v>9.9623375045558848E-3</v>
      </c>
      <c r="AV245" s="33">
        <v>3.5005413208228031E-2</v>
      </c>
      <c r="AW245" s="270">
        <v>7.8335657833565886E-2</v>
      </c>
      <c r="AX245" s="35">
        <v>0.11113772455089821</v>
      </c>
      <c r="AY245" s="760"/>
      <c r="AZ245" s="511"/>
      <c r="BA245" s="21">
        <v>17010.000000000004</v>
      </c>
      <c r="BB245" s="87">
        <v>0.90742514970059884</v>
      </c>
      <c r="BC245" s="762"/>
    </row>
    <row r="246" spans="1:55" ht="18.75" customHeight="1">
      <c r="A246" s="156" t="s">
        <v>111</v>
      </c>
      <c r="B246" s="148" t="s">
        <v>13</v>
      </c>
      <c r="C246" s="758" t="s">
        <v>10</v>
      </c>
      <c r="D246" s="15" t="s">
        <v>11</v>
      </c>
      <c r="E246" s="21">
        <v>48000</v>
      </c>
      <c r="F246" s="7">
        <v>49280</v>
      </c>
      <c r="G246" s="7">
        <v>49650</v>
      </c>
      <c r="H246" s="7">
        <v>49950</v>
      </c>
      <c r="I246" s="7">
        <v>46880</v>
      </c>
      <c r="J246" s="7">
        <v>46980</v>
      </c>
      <c r="K246" s="7">
        <v>46860</v>
      </c>
      <c r="L246" s="7">
        <v>47030</v>
      </c>
      <c r="M246" s="22">
        <v>47470</v>
      </c>
      <c r="N246" s="22">
        <v>49080</v>
      </c>
      <c r="O246" s="22">
        <v>52680</v>
      </c>
      <c r="P246" s="18">
        <v>460</v>
      </c>
      <c r="Q246" s="7">
        <v>470</v>
      </c>
      <c r="R246" s="7">
        <v>470</v>
      </c>
      <c r="S246" s="7">
        <v>480</v>
      </c>
      <c r="T246" s="7">
        <v>450</v>
      </c>
      <c r="U246" s="7">
        <v>450</v>
      </c>
      <c r="V246" s="7">
        <v>450</v>
      </c>
      <c r="W246" s="7">
        <v>450</v>
      </c>
      <c r="X246" s="25">
        <v>450</v>
      </c>
      <c r="Y246" s="25">
        <v>470</v>
      </c>
      <c r="Z246" s="262">
        <v>500</v>
      </c>
      <c r="AA246" s="20" t="s">
        <v>70</v>
      </c>
      <c r="AB246" s="8">
        <v>1280</v>
      </c>
      <c r="AC246" s="8">
        <v>370</v>
      </c>
      <c r="AD246" s="8">
        <v>300</v>
      </c>
      <c r="AE246" s="8">
        <v>-3070</v>
      </c>
      <c r="AF246" s="8">
        <v>100</v>
      </c>
      <c r="AG246" s="8">
        <v>-120</v>
      </c>
      <c r="AH246" s="8">
        <v>170</v>
      </c>
      <c r="AI246" s="29">
        <v>440</v>
      </c>
      <c r="AJ246" s="29">
        <v>1610</v>
      </c>
      <c r="AK246" s="29">
        <v>3600</v>
      </c>
      <c r="AL246" s="31">
        <v>1080</v>
      </c>
      <c r="AM246" s="17" t="s">
        <v>70</v>
      </c>
      <c r="AN246" s="9">
        <v>2.6666666666666616E-2</v>
      </c>
      <c r="AO246" s="9">
        <v>7.508116883116811E-3</v>
      </c>
      <c r="AP246" s="9">
        <v>6.0422960725075026E-3</v>
      </c>
      <c r="AQ246" s="9">
        <v>-6.1461461461461475E-2</v>
      </c>
      <c r="AR246" s="9">
        <v>2.13310580204773E-3</v>
      </c>
      <c r="AS246" s="9">
        <v>-2.5542784163473664E-3</v>
      </c>
      <c r="AT246" s="9">
        <v>3.6278275714896058E-3</v>
      </c>
      <c r="AU246" s="33">
        <v>9.3557303848608164E-3</v>
      </c>
      <c r="AV246" s="33">
        <v>3.3916157573204098E-2</v>
      </c>
      <c r="AW246" s="270">
        <v>7.3349633251833746E-2</v>
      </c>
      <c r="AX246" s="35">
        <v>9.749999999999992E-2</v>
      </c>
      <c r="AY246" s="759">
        <v>0.10730275271589018</v>
      </c>
      <c r="AZ246" s="511"/>
      <c r="BA246" s="21">
        <v>9450.0000000000018</v>
      </c>
      <c r="BB246" s="87">
        <v>0.90062500000000001</v>
      </c>
      <c r="BC246" s="761">
        <v>0.90794461194991716</v>
      </c>
    </row>
    <row r="247" spans="1:55" ht="18.75" customHeight="1">
      <c r="A247" s="156" t="s">
        <v>111</v>
      </c>
      <c r="B247" s="148" t="s">
        <v>13</v>
      </c>
      <c r="C247" s="758"/>
      <c r="D247" s="15" t="s">
        <v>12</v>
      </c>
      <c r="E247" s="21">
        <v>54310</v>
      </c>
      <c r="F247" s="7">
        <v>55830</v>
      </c>
      <c r="G247" s="7">
        <v>56260</v>
      </c>
      <c r="H247" s="7">
        <v>56630</v>
      </c>
      <c r="I247" s="7">
        <v>53650</v>
      </c>
      <c r="J247" s="7">
        <v>53760</v>
      </c>
      <c r="K247" s="7">
        <v>53610</v>
      </c>
      <c r="L247" s="7">
        <v>53810</v>
      </c>
      <c r="M247" s="22">
        <v>54340</v>
      </c>
      <c r="N247" s="22">
        <v>56300</v>
      </c>
      <c r="O247" s="22">
        <v>60670</v>
      </c>
      <c r="P247" s="18">
        <v>520</v>
      </c>
      <c r="Q247" s="7">
        <v>540</v>
      </c>
      <c r="R247" s="7">
        <v>540</v>
      </c>
      <c r="S247" s="7">
        <v>540</v>
      </c>
      <c r="T247" s="7">
        <v>510</v>
      </c>
      <c r="U247" s="7">
        <v>520</v>
      </c>
      <c r="V247" s="7">
        <v>510</v>
      </c>
      <c r="W247" s="7">
        <v>520</v>
      </c>
      <c r="X247" s="25">
        <v>520</v>
      </c>
      <c r="Y247" s="25">
        <v>540</v>
      </c>
      <c r="Z247" s="262">
        <v>580</v>
      </c>
      <c r="AA247" s="20" t="s">
        <v>70</v>
      </c>
      <c r="AB247" s="8">
        <v>1520</v>
      </c>
      <c r="AC247" s="8">
        <v>430</v>
      </c>
      <c r="AD247" s="8">
        <v>370</v>
      </c>
      <c r="AE247" s="8">
        <v>-2980</v>
      </c>
      <c r="AF247" s="8">
        <v>110</v>
      </c>
      <c r="AG247" s="8">
        <v>-150</v>
      </c>
      <c r="AH247" s="8">
        <v>200</v>
      </c>
      <c r="AI247" s="29">
        <v>530</v>
      </c>
      <c r="AJ247" s="29">
        <v>1960</v>
      </c>
      <c r="AK247" s="29">
        <v>4370</v>
      </c>
      <c r="AL247" s="31">
        <v>1990</v>
      </c>
      <c r="AM247" s="17" t="s">
        <v>70</v>
      </c>
      <c r="AN247" s="9">
        <v>2.7987479285582761E-2</v>
      </c>
      <c r="AO247" s="9">
        <v>7.7019523553645275E-3</v>
      </c>
      <c r="AP247" s="9">
        <v>6.5766086029150905E-3</v>
      </c>
      <c r="AQ247" s="9">
        <v>-5.2622285007946301E-2</v>
      </c>
      <c r="AR247" s="9">
        <v>2.0503261882571788E-3</v>
      </c>
      <c r="AS247" s="9">
        <v>-2.7901785714286031E-3</v>
      </c>
      <c r="AT247" s="9">
        <v>3.7306472673008795E-3</v>
      </c>
      <c r="AU247" s="33">
        <v>9.8494703586693433E-3</v>
      </c>
      <c r="AV247" s="33">
        <v>3.6069193963930823E-2</v>
      </c>
      <c r="AW247" s="270">
        <v>7.7619893428063857E-2</v>
      </c>
      <c r="AX247" s="35">
        <v>0.11710550543178044</v>
      </c>
      <c r="AY247" s="760"/>
      <c r="AZ247" s="511"/>
      <c r="BA247" s="21">
        <v>10962.000000000002</v>
      </c>
      <c r="BB247" s="87">
        <v>0.91526422389983431</v>
      </c>
      <c r="BC247" s="762"/>
    </row>
    <row r="248" spans="1:55" ht="18.75" customHeight="1">
      <c r="A248" s="156" t="s">
        <v>111</v>
      </c>
      <c r="B248" s="148" t="s">
        <v>14</v>
      </c>
      <c r="C248" s="758" t="s">
        <v>10</v>
      </c>
      <c r="D248" s="15" t="s">
        <v>11</v>
      </c>
      <c r="E248" s="21">
        <v>37320</v>
      </c>
      <c r="F248" s="7">
        <v>38300</v>
      </c>
      <c r="G248" s="7">
        <v>38590</v>
      </c>
      <c r="H248" s="7">
        <v>38830</v>
      </c>
      <c r="I248" s="7">
        <v>36650</v>
      </c>
      <c r="J248" s="7">
        <v>36740</v>
      </c>
      <c r="K248" s="7">
        <v>36650</v>
      </c>
      <c r="L248" s="7">
        <v>36780</v>
      </c>
      <c r="M248" s="22">
        <v>37120</v>
      </c>
      <c r="N248" s="22">
        <v>38430</v>
      </c>
      <c r="O248" s="22">
        <v>41250</v>
      </c>
      <c r="P248" s="18">
        <v>350</v>
      </c>
      <c r="Q248" s="7">
        <v>360</v>
      </c>
      <c r="R248" s="7">
        <v>360</v>
      </c>
      <c r="S248" s="7">
        <v>370</v>
      </c>
      <c r="T248" s="7">
        <v>340</v>
      </c>
      <c r="U248" s="7">
        <v>350</v>
      </c>
      <c r="V248" s="7">
        <v>340</v>
      </c>
      <c r="W248" s="7">
        <v>350</v>
      </c>
      <c r="X248" s="25">
        <v>350</v>
      </c>
      <c r="Y248" s="25">
        <v>360</v>
      </c>
      <c r="Z248" s="262">
        <v>390</v>
      </c>
      <c r="AA248" s="20" t="s">
        <v>70</v>
      </c>
      <c r="AB248" s="8">
        <v>980</v>
      </c>
      <c r="AC248" s="8">
        <v>290</v>
      </c>
      <c r="AD248" s="8">
        <v>240</v>
      </c>
      <c r="AE248" s="8">
        <v>-2180</v>
      </c>
      <c r="AF248" s="8">
        <v>90</v>
      </c>
      <c r="AG248" s="8">
        <v>-90</v>
      </c>
      <c r="AH248" s="8">
        <v>130</v>
      </c>
      <c r="AI248" s="29">
        <v>340</v>
      </c>
      <c r="AJ248" s="29">
        <v>1310</v>
      </c>
      <c r="AK248" s="29">
        <v>2820</v>
      </c>
      <c r="AL248" s="31">
        <v>1110</v>
      </c>
      <c r="AM248" s="17" t="s">
        <v>70</v>
      </c>
      <c r="AN248" s="9">
        <v>2.62593783494105E-2</v>
      </c>
      <c r="AO248" s="9">
        <v>7.5718015665795502E-3</v>
      </c>
      <c r="AP248" s="9">
        <v>6.2192277792174622E-3</v>
      </c>
      <c r="AQ248" s="9">
        <v>-5.614215812516099E-2</v>
      </c>
      <c r="AR248" s="9">
        <v>2.4556616643929274E-3</v>
      </c>
      <c r="AS248" s="9">
        <v>-2.4496461622209864E-3</v>
      </c>
      <c r="AT248" s="9">
        <v>3.5470668485675372E-3</v>
      </c>
      <c r="AU248" s="33">
        <v>9.2441544317563018E-3</v>
      </c>
      <c r="AV248" s="33">
        <v>3.52909482758621E-2</v>
      </c>
      <c r="AW248" s="270">
        <v>7.338017174082756E-2</v>
      </c>
      <c r="AX248" s="35">
        <v>0.10530546623794201</v>
      </c>
      <c r="AY248" s="759">
        <v>0.11694335883522133</v>
      </c>
      <c r="AZ248" s="511"/>
      <c r="BA248" s="21">
        <v>7371.0000000000009</v>
      </c>
      <c r="BB248" s="87">
        <v>0.90779742765273308</v>
      </c>
      <c r="BC248" s="761">
        <v>0.91639011882292853</v>
      </c>
    </row>
    <row r="249" spans="1:55" ht="18.75" customHeight="1">
      <c r="A249" s="156" t="s">
        <v>111</v>
      </c>
      <c r="B249" s="148" t="s">
        <v>14</v>
      </c>
      <c r="C249" s="758"/>
      <c r="D249" s="15" t="s">
        <v>12</v>
      </c>
      <c r="E249" s="21">
        <v>43630</v>
      </c>
      <c r="F249" s="7">
        <v>44850</v>
      </c>
      <c r="G249" s="7">
        <v>45200</v>
      </c>
      <c r="H249" s="7">
        <v>45510</v>
      </c>
      <c r="I249" s="7">
        <v>43420</v>
      </c>
      <c r="J249" s="7">
        <v>43520</v>
      </c>
      <c r="K249" s="7">
        <v>43400</v>
      </c>
      <c r="L249" s="7">
        <v>43560</v>
      </c>
      <c r="M249" s="22">
        <v>43990</v>
      </c>
      <c r="N249" s="22">
        <v>45650</v>
      </c>
      <c r="O249" s="22">
        <v>49240</v>
      </c>
      <c r="P249" s="18">
        <v>410</v>
      </c>
      <c r="Q249" s="7">
        <v>430</v>
      </c>
      <c r="R249" s="7">
        <v>430</v>
      </c>
      <c r="S249" s="7">
        <v>430</v>
      </c>
      <c r="T249" s="7">
        <v>410</v>
      </c>
      <c r="U249" s="7">
        <v>410</v>
      </c>
      <c r="V249" s="7">
        <v>410</v>
      </c>
      <c r="W249" s="7">
        <v>410</v>
      </c>
      <c r="X249" s="25">
        <v>420</v>
      </c>
      <c r="Y249" s="25">
        <v>430</v>
      </c>
      <c r="Z249" s="262">
        <v>470</v>
      </c>
      <c r="AA249" s="20" t="s">
        <v>70</v>
      </c>
      <c r="AB249" s="8">
        <v>1220</v>
      </c>
      <c r="AC249" s="8">
        <v>350</v>
      </c>
      <c r="AD249" s="8">
        <v>310</v>
      </c>
      <c r="AE249" s="8">
        <v>-2090</v>
      </c>
      <c r="AF249" s="8">
        <v>100</v>
      </c>
      <c r="AG249" s="8">
        <v>-120</v>
      </c>
      <c r="AH249" s="8">
        <v>160</v>
      </c>
      <c r="AI249" s="29">
        <v>430</v>
      </c>
      <c r="AJ249" s="29">
        <v>1660</v>
      </c>
      <c r="AK249" s="29">
        <v>3590</v>
      </c>
      <c r="AL249" s="31">
        <v>2020</v>
      </c>
      <c r="AM249" s="17" t="s">
        <v>70</v>
      </c>
      <c r="AN249" s="9">
        <v>2.7962411184964564E-2</v>
      </c>
      <c r="AO249" s="9">
        <v>7.8037904124861335E-3</v>
      </c>
      <c r="AP249" s="9">
        <v>6.8584070796460228E-3</v>
      </c>
      <c r="AQ249" s="9">
        <v>-4.5923972753241005E-2</v>
      </c>
      <c r="AR249" s="9">
        <v>2.3030861354214061E-3</v>
      </c>
      <c r="AS249" s="9">
        <v>-2.7573529411765163E-3</v>
      </c>
      <c r="AT249" s="9">
        <v>3.6866359447005337E-3</v>
      </c>
      <c r="AU249" s="33">
        <v>9.8714416896235058E-3</v>
      </c>
      <c r="AV249" s="33">
        <v>3.7735849056603765E-2</v>
      </c>
      <c r="AW249" s="270">
        <v>7.8641840087623205E-2</v>
      </c>
      <c r="AX249" s="35">
        <v>0.12858125143250065</v>
      </c>
      <c r="AY249" s="760"/>
      <c r="AZ249" s="511"/>
      <c r="BA249" s="21">
        <v>8883</v>
      </c>
      <c r="BB249" s="87">
        <v>0.92498280999312399</v>
      </c>
      <c r="BC249" s="762"/>
    </row>
    <row r="250" spans="1:55" ht="18.75" customHeight="1">
      <c r="A250" s="156" t="s">
        <v>111</v>
      </c>
      <c r="B250" s="148" t="s">
        <v>15</v>
      </c>
      <c r="C250" s="758" t="s">
        <v>10</v>
      </c>
      <c r="D250" s="15" t="s">
        <v>11</v>
      </c>
      <c r="E250" s="21">
        <v>30900</v>
      </c>
      <c r="F250" s="7">
        <v>31770</v>
      </c>
      <c r="G250" s="7">
        <v>32020</v>
      </c>
      <c r="H250" s="7">
        <v>32230</v>
      </c>
      <c r="I250" s="7">
        <v>32510</v>
      </c>
      <c r="J250" s="7">
        <v>32600</v>
      </c>
      <c r="K250" s="7">
        <v>32510</v>
      </c>
      <c r="L250" s="7">
        <v>32630</v>
      </c>
      <c r="M250" s="22">
        <v>32940</v>
      </c>
      <c r="N250" s="22">
        <v>34150</v>
      </c>
      <c r="O250" s="22">
        <v>36700</v>
      </c>
      <c r="P250" s="18">
        <v>290</v>
      </c>
      <c r="Q250" s="7">
        <v>300</v>
      </c>
      <c r="R250" s="7">
        <v>300</v>
      </c>
      <c r="S250" s="7">
        <v>300</v>
      </c>
      <c r="T250" s="7">
        <v>300</v>
      </c>
      <c r="U250" s="7">
        <v>300</v>
      </c>
      <c r="V250" s="7">
        <v>300</v>
      </c>
      <c r="W250" s="7">
        <v>300</v>
      </c>
      <c r="X250" s="25">
        <v>310</v>
      </c>
      <c r="Y250" s="25">
        <v>320</v>
      </c>
      <c r="Z250" s="262">
        <v>340</v>
      </c>
      <c r="AA250" s="20" t="s">
        <v>70</v>
      </c>
      <c r="AB250" s="8">
        <v>870</v>
      </c>
      <c r="AC250" s="8">
        <v>250</v>
      </c>
      <c r="AD250" s="8">
        <v>210</v>
      </c>
      <c r="AE250" s="8">
        <v>280</v>
      </c>
      <c r="AF250" s="8">
        <v>90</v>
      </c>
      <c r="AG250" s="8">
        <v>-90</v>
      </c>
      <c r="AH250" s="8">
        <v>120</v>
      </c>
      <c r="AI250" s="29">
        <v>310</v>
      </c>
      <c r="AJ250" s="29">
        <v>1210</v>
      </c>
      <c r="AK250" s="29">
        <v>2550</v>
      </c>
      <c r="AL250" s="31">
        <v>3250</v>
      </c>
      <c r="AM250" s="17" t="s">
        <v>70</v>
      </c>
      <c r="AN250" s="9">
        <v>2.8155339805825186E-2</v>
      </c>
      <c r="AO250" s="9">
        <v>7.8690588605603295E-3</v>
      </c>
      <c r="AP250" s="9">
        <v>6.5584009993753245E-3</v>
      </c>
      <c r="AQ250" s="9">
        <v>8.6875581756127307E-3</v>
      </c>
      <c r="AR250" s="9">
        <v>2.7683789603198949E-3</v>
      </c>
      <c r="AS250" s="9">
        <v>-2.7607361963190025E-3</v>
      </c>
      <c r="AT250" s="9">
        <v>3.6911719470931192E-3</v>
      </c>
      <c r="AU250" s="33">
        <v>9.5004596996628443E-3</v>
      </c>
      <c r="AV250" s="33">
        <v>3.673345476624168E-2</v>
      </c>
      <c r="AW250" s="270">
        <v>7.4670571010248876E-2</v>
      </c>
      <c r="AX250" s="35">
        <v>0.18770226537216828</v>
      </c>
      <c r="AY250" s="759">
        <v>0.19436174811204487</v>
      </c>
      <c r="AZ250" s="511"/>
      <c r="BA250" s="21">
        <v>6426.0000000000009</v>
      </c>
      <c r="BB250" s="87">
        <v>0.9797411003236246</v>
      </c>
      <c r="BC250" s="761">
        <v>0.98371629055417986</v>
      </c>
    </row>
    <row r="251" spans="1:55" ht="18.75" customHeight="1">
      <c r="A251" s="156" t="s">
        <v>111</v>
      </c>
      <c r="B251" s="148" t="s">
        <v>15</v>
      </c>
      <c r="C251" s="758"/>
      <c r="D251" s="15" t="s">
        <v>12</v>
      </c>
      <c r="E251" s="21">
        <v>37210</v>
      </c>
      <c r="F251" s="7">
        <v>38320</v>
      </c>
      <c r="G251" s="7">
        <v>38630</v>
      </c>
      <c r="H251" s="7">
        <v>38910</v>
      </c>
      <c r="I251" s="7">
        <v>39280</v>
      </c>
      <c r="J251" s="7">
        <v>39380</v>
      </c>
      <c r="K251" s="7">
        <v>39260</v>
      </c>
      <c r="L251" s="7">
        <v>39410</v>
      </c>
      <c r="M251" s="22">
        <v>39810</v>
      </c>
      <c r="N251" s="22">
        <v>41370</v>
      </c>
      <c r="O251" s="22">
        <v>44690</v>
      </c>
      <c r="P251" s="18">
        <v>350</v>
      </c>
      <c r="Q251" s="7">
        <v>360</v>
      </c>
      <c r="R251" s="7">
        <v>360</v>
      </c>
      <c r="S251" s="7">
        <v>370</v>
      </c>
      <c r="T251" s="7">
        <v>370</v>
      </c>
      <c r="U251" s="7">
        <v>370</v>
      </c>
      <c r="V251" s="7">
        <v>370</v>
      </c>
      <c r="W251" s="7">
        <v>370</v>
      </c>
      <c r="X251" s="25">
        <v>380</v>
      </c>
      <c r="Y251" s="25">
        <v>390</v>
      </c>
      <c r="Z251" s="262">
        <v>420</v>
      </c>
      <c r="AA251" s="20" t="s">
        <v>70</v>
      </c>
      <c r="AB251" s="8">
        <v>1110</v>
      </c>
      <c r="AC251" s="8">
        <v>310</v>
      </c>
      <c r="AD251" s="8">
        <v>280</v>
      </c>
      <c r="AE251" s="8">
        <v>370</v>
      </c>
      <c r="AF251" s="8">
        <v>100</v>
      </c>
      <c r="AG251" s="8">
        <v>-120</v>
      </c>
      <c r="AH251" s="8">
        <v>150</v>
      </c>
      <c r="AI251" s="29">
        <v>400</v>
      </c>
      <c r="AJ251" s="29">
        <v>1560</v>
      </c>
      <c r="AK251" s="29">
        <v>3320</v>
      </c>
      <c r="AL251" s="31">
        <v>4160</v>
      </c>
      <c r="AM251" s="17" t="s">
        <v>70</v>
      </c>
      <c r="AN251" s="9">
        <v>2.9830690674549798E-2</v>
      </c>
      <c r="AO251" s="9">
        <v>8.0897703549061006E-3</v>
      </c>
      <c r="AP251" s="9">
        <v>7.24825265337814E-3</v>
      </c>
      <c r="AQ251" s="9">
        <v>9.5091236186071182E-3</v>
      </c>
      <c r="AR251" s="9">
        <v>2.5458248472505218E-3</v>
      </c>
      <c r="AS251" s="9">
        <v>-3.0472320975114542E-3</v>
      </c>
      <c r="AT251" s="9">
        <v>3.820682628629557E-3</v>
      </c>
      <c r="AU251" s="33">
        <v>1.0149708195889451E-2</v>
      </c>
      <c r="AV251" s="33">
        <v>3.9186134137151551E-2</v>
      </c>
      <c r="AW251" s="270">
        <v>8.0251389896059955E-2</v>
      </c>
      <c r="AX251" s="35">
        <v>0.20102123085192147</v>
      </c>
      <c r="AY251" s="760"/>
      <c r="AZ251" s="511"/>
      <c r="BA251" s="21">
        <v>7938</v>
      </c>
      <c r="BB251" s="87">
        <v>0.98769148078473523</v>
      </c>
      <c r="BC251" s="762"/>
    </row>
    <row r="252" spans="1:55" ht="18.75" customHeight="1">
      <c r="A252" s="156" t="s">
        <v>111</v>
      </c>
      <c r="B252" s="148" t="s">
        <v>16</v>
      </c>
      <c r="C252" s="758" t="s">
        <v>10</v>
      </c>
      <c r="D252" s="15" t="s">
        <v>11</v>
      </c>
      <c r="E252" s="21">
        <v>27370</v>
      </c>
      <c r="F252" s="7">
        <v>28140</v>
      </c>
      <c r="G252" s="7">
        <v>28360</v>
      </c>
      <c r="H252" s="7">
        <v>28560</v>
      </c>
      <c r="I252" s="7">
        <v>28810</v>
      </c>
      <c r="J252" s="7">
        <v>28890</v>
      </c>
      <c r="K252" s="7">
        <v>28810</v>
      </c>
      <c r="L252" s="7">
        <v>28920</v>
      </c>
      <c r="M252" s="22">
        <v>29200</v>
      </c>
      <c r="N252" s="22">
        <v>30330</v>
      </c>
      <c r="O252" s="22">
        <v>32640</v>
      </c>
      <c r="P252" s="18">
        <v>250</v>
      </c>
      <c r="Q252" s="7">
        <v>260</v>
      </c>
      <c r="R252" s="7">
        <v>260</v>
      </c>
      <c r="S252" s="7">
        <v>260</v>
      </c>
      <c r="T252" s="7">
        <v>270</v>
      </c>
      <c r="U252" s="7">
        <v>270</v>
      </c>
      <c r="V252" s="7">
        <v>270</v>
      </c>
      <c r="W252" s="7">
        <v>270</v>
      </c>
      <c r="X252" s="25">
        <v>270</v>
      </c>
      <c r="Y252" s="25">
        <v>280</v>
      </c>
      <c r="Z252" s="262">
        <v>300</v>
      </c>
      <c r="AA252" s="20" t="s">
        <v>70</v>
      </c>
      <c r="AB252" s="8">
        <v>770</v>
      </c>
      <c r="AC252" s="8">
        <v>220</v>
      </c>
      <c r="AD252" s="8">
        <v>200</v>
      </c>
      <c r="AE252" s="8">
        <v>250</v>
      </c>
      <c r="AF252" s="8">
        <v>80</v>
      </c>
      <c r="AG252" s="8">
        <v>-80</v>
      </c>
      <c r="AH252" s="8">
        <v>110</v>
      </c>
      <c r="AI252" s="29">
        <v>280</v>
      </c>
      <c r="AJ252" s="29">
        <v>1130</v>
      </c>
      <c r="AK252" s="29">
        <v>2310</v>
      </c>
      <c r="AL252" s="31">
        <v>2960</v>
      </c>
      <c r="AM252" s="17" t="s">
        <v>70</v>
      </c>
      <c r="AN252" s="9">
        <v>2.8132992327365658E-2</v>
      </c>
      <c r="AO252" s="9">
        <v>7.8180525941720092E-3</v>
      </c>
      <c r="AP252" s="9">
        <v>7.0521861777150807E-3</v>
      </c>
      <c r="AQ252" s="9">
        <v>8.753501400560193E-3</v>
      </c>
      <c r="AR252" s="9">
        <v>2.7768136063865967E-3</v>
      </c>
      <c r="AS252" s="9">
        <v>-2.7691242644514169E-3</v>
      </c>
      <c r="AT252" s="9">
        <v>3.8181187087815704E-3</v>
      </c>
      <c r="AU252" s="33">
        <v>9.6818810511756226E-3</v>
      </c>
      <c r="AV252" s="33">
        <v>3.8698630136986267E-2</v>
      </c>
      <c r="AW252" s="270">
        <v>7.6162215628091001E-2</v>
      </c>
      <c r="AX252" s="35">
        <v>0.19254658385093171</v>
      </c>
      <c r="AY252" s="759">
        <v>0.1994502515454184</v>
      </c>
      <c r="AZ252" s="511"/>
      <c r="BA252" s="21">
        <v>5670.0000000000009</v>
      </c>
      <c r="BB252" s="87">
        <v>0.9853854585312386</v>
      </c>
      <c r="BC252" s="761">
        <v>0.98924854874305401</v>
      </c>
    </row>
    <row r="253" spans="1:55" ht="18.75" customHeight="1">
      <c r="A253" s="156" t="s">
        <v>111</v>
      </c>
      <c r="B253" s="148" t="s">
        <v>16</v>
      </c>
      <c r="C253" s="758"/>
      <c r="D253" s="15" t="s">
        <v>12</v>
      </c>
      <c r="E253" s="21">
        <v>33680</v>
      </c>
      <c r="F253" s="7">
        <v>34690</v>
      </c>
      <c r="G253" s="7">
        <v>34970</v>
      </c>
      <c r="H253" s="7">
        <v>35240</v>
      </c>
      <c r="I253" s="7">
        <v>35580</v>
      </c>
      <c r="J253" s="7">
        <v>35670</v>
      </c>
      <c r="K253" s="7">
        <v>35560</v>
      </c>
      <c r="L253" s="7">
        <v>35700</v>
      </c>
      <c r="M253" s="22">
        <v>36070</v>
      </c>
      <c r="N253" s="22">
        <v>37550</v>
      </c>
      <c r="O253" s="22">
        <v>40630</v>
      </c>
      <c r="P253" s="18">
        <v>320</v>
      </c>
      <c r="Q253" s="7">
        <v>330</v>
      </c>
      <c r="R253" s="7">
        <v>330</v>
      </c>
      <c r="S253" s="7">
        <v>330</v>
      </c>
      <c r="T253" s="7">
        <v>330</v>
      </c>
      <c r="U253" s="7">
        <v>340</v>
      </c>
      <c r="V253" s="7">
        <v>330</v>
      </c>
      <c r="W253" s="7">
        <v>340</v>
      </c>
      <c r="X253" s="25">
        <v>340</v>
      </c>
      <c r="Y253" s="25">
        <v>350</v>
      </c>
      <c r="Z253" s="262">
        <v>380</v>
      </c>
      <c r="AA253" s="20" t="s">
        <v>70</v>
      </c>
      <c r="AB253" s="8">
        <v>1010</v>
      </c>
      <c r="AC253" s="8">
        <v>280</v>
      </c>
      <c r="AD253" s="8">
        <v>270</v>
      </c>
      <c r="AE253" s="8">
        <v>340</v>
      </c>
      <c r="AF253" s="8">
        <v>90</v>
      </c>
      <c r="AG253" s="8">
        <v>-110</v>
      </c>
      <c r="AH253" s="8">
        <v>140</v>
      </c>
      <c r="AI253" s="29">
        <v>370</v>
      </c>
      <c r="AJ253" s="29">
        <v>1480</v>
      </c>
      <c r="AK253" s="29">
        <v>3080</v>
      </c>
      <c r="AL253" s="31">
        <v>3870</v>
      </c>
      <c r="AM253" s="17" t="s">
        <v>70</v>
      </c>
      <c r="AN253" s="9">
        <v>2.9988123515439336E-2</v>
      </c>
      <c r="AO253" s="9">
        <v>8.0714903430383345E-3</v>
      </c>
      <c r="AP253" s="9">
        <v>7.7209036316843171E-3</v>
      </c>
      <c r="AQ253" s="9">
        <v>9.6481271282633507E-3</v>
      </c>
      <c r="AR253" s="9">
        <v>2.5295109612142319E-3</v>
      </c>
      <c r="AS253" s="9">
        <v>-3.0838239416877133E-3</v>
      </c>
      <c r="AT253" s="9">
        <v>3.937007874015741E-3</v>
      </c>
      <c r="AU253" s="33">
        <v>1.0364145658263269E-2</v>
      </c>
      <c r="AV253" s="33">
        <v>4.1031327973385157E-2</v>
      </c>
      <c r="AW253" s="270">
        <v>8.2023968042609807E-2</v>
      </c>
      <c r="AX253" s="35">
        <v>0.20635391923990509</v>
      </c>
      <c r="AY253" s="760"/>
      <c r="AZ253" s="511"/>
      <c r="BA253" s="21">
        <v>7182.0000000000009</v>
      </c>
      <c r="BB253" s="87">
        <v>0.99311163895486931</v>
      </c>
      <c r="BC253" s="762"/>
    </row>
    <row r="254" spans="1:55" ht="18.75" customHeight="1">
      <c r="A254" s="156" t="s">
        <v>111</v>
      </c>
      <c r="B254" s="148" t="s">
        <v>17</v>
      </c>
      <c r="C254" s="758" t="s">
        <v>10</v>
      </c>
      <c r="D254" s="15" t="s">
        <v>11</v>
      </c>
      <c r="E254" s="21">
        <v>25290</v>
      </c>
      <c r="F254" s="7">
        <v>26000</v>
      </c>
      <c r="G254" s="7">
        <v>26210</v>
      </c>
      <c r="H254" s="7">
        <v>26390</v>
      </c>
      <c r="I254" s="7">
        <v>26630</v>
      </c>
      <c r="J254" s="7">
        <v>26710</v>
      </c>
      <c r="K254" s="7">
        <v>26640</v>
      </c>
      <c r="L254" s="7">
        <v>26740</v>
      </c>
      <c r="M254" s="22">
        <v>27000</v>
      </c>
      <c r="N254" s="22">
        <v>28080</v>
      </c>
      <c r="O254" s="22">
        <v>30250</v>
      </c>
      <c r="P254" s="18">
        <v>230</v>
      </c>
      <c r="Q254" s="7">
        <v>240</v>
      </c>
      <c r="R254" s="7">
        <v>240</v>
      </c>
      <c r="S254" s="7">
        <v>240</v>
      </c>
      <c r="T254" s="7">
        <v>240</v>
      </c>
      <c r="U254" s="7">
        <v>250</v>
      </c>
      <c r="V254" s="7">
        <v>240</v>
      </c>
      <c r="W254" s="7">
        <v>250</v>
      </c>
      <c r="X254" s="25">
        <v>250</v>
      </c>
      <c r="Y254" s="25">
        <v>260</v>
      </c>
      <c r="Z254" s="262">
        <v>280</v>
      </c>
      <c r="AA254" s="20" t="s">
        <v>70</v>
      </c>
      <c r="AB254" s="8">
        <v>710</v>
      </c>
      <c r="AC254" s="8">
        <v>210</v>
      </c>
      <c r="AD254" s="8">
        <v>180</v>
      </c>
      <c r="AE254" s="8">
        <v>240</v>
      </c>
      <c r="AF254" s="8">
        <v>80</v>
      </c>
      <c r="AG254" s="8">
        <v>-70</v>
      </c>
      <c r="AH254" s="8">
        <v>100</v>
      </c>
      <c r="AI254" s="29">
        <v>260</v>
      </c>
      <c r="AJ254" s="29">
        <v>1080</v>
      </c>
      <c r="AK254" s="29">
        <v>2170</v>
      </c>
      <c r="AL254" s="31">
        <v>2790</v>
      </c>
      <c r="AM254" s="17" t="s">
        <v>70</v>
      </c>
      <c r="AN254" s="9">
        <v>2.8074337682878703E-2</v>
      </c>
      <c r="AO254" s="9">
        <v>8.0769230769230926E-3</v>
      </c>
      <c r="AP254" s="9">
        <v>6.867607783288765E-3</v>
      </c>
      <c r="AQ254" s="9">
        <v>9.0943539219401348E-3</v>
      </c>
      <c r="AR254" s="9">
        <v>3.0041306796846357E-3</v>
      </c>
      <c r="AS254" s="9">
        <v>-2.6207412953950238E-3</v>
      </c>
      <c r="AT254" s="9">
        <v>3.7537537537537524E-3</v>
      </c>
      <c r="AU254" s="33">
        <v>9.7232610321615898E-3</v>
      </c>
      <c r="AV254" s="33">
        <v>4.0000000000000036E-2</v>
      </c>
      <c r="AW254" s="270">
        <v>7.7279202279202375E-2</v>
      </c>
      <c r="AX254" s="35">
        <v>0.19612495057334911</v>
      </c>
      <c r="AY254" s="759">
        <v>0.20312576642591507</v>
      </c>
      <c r="AZ254" s="511"/>
      <c r="BA254" s="21">
        <v>5292</v>
      </c>
      <c r="BB254" s="87">
        <v>0.98687228153420326</v>
      </c>
      <c r="BC254" s="761">
        <v>0.99084120405824083</v>
      </c>
    </row>
    <row r="255" spans="1:55" ht="18.75" customHeight="1">
      <c r="A255" s="156" t="s">
        <v>111</v>
      </c>
      <c r="B255" s="148" t="s">
        <v>17</v>
      </c>
      <c r="C255" s="758"/>
      <c r="D255" s="15" t="s">
        <v>12</v>
      </c>
      <c r="E255" s="21">
        <v>31600</v>
      </c>
      <c r="F255" s="7">
        <v>32550</v>
      </c>
      <c r="G255" s="7">
        <v>32820</v>
      </c>
      <c r="H255" s="7">
        <v>33070</v>
      </c>
      <c r="I255" s="7">
        <v>33400</v>
      </c>
      <c r="J255" s="7">
        <v>33490</v>
      </c>
      <c r="K255" s="7">
        <v>33390</v>
      </c>
      <c r="L255" s="7">
        <v>33520</v>
      </c>
      <c r="M255" s="22">
        <v>33870</v>
      </c>
      <c r="N255" s="22">
        <v>35300</v>
      </c>
      <c r="O255" s="22">
        <v>38240</v>
      </c>
      <c r="P255" s="18">
        <v>290</v>
      </c>
      <c r="Q255" s="7">
        <v>300</v>
      </c>
      <c r="R255" s="7">
        <v>310</v>
      </c>
      <c r="S255" s="7">
        <v>310</v>
      </c>
      <c r="T255" s="7">
        <v>310</v>
      </c>
      <c r="U255" s="7">
        <v>310</v>
      </c>
      <c r="V255" s="7">
        <v>310</v>
      </c>
      <c r="W255" s="7">
        <v>310</v>
      </c>
      <c r="X255" s="25">
        <v>320</v>
      </c>
      <c r="Y255" s="25">
        <v>330</v>
      </c>
      <c r="Z255" s="262">
        <v>360</v>
      </c>
      <c r="AA255" s="20" t="s">
        <v>70</v>
      </c>
      <c r="AB255" s="8">
        <v>950</v>
      </c>
      <c r="AC255" s="8">
        <v>270</v>
      </c>
      <c r="AD255" s="8">
        <v>250</v>
      </c>
      <c r="AE255" s="8">
        <v>330</v>
      </c>
      <c r="AF255" s="8">
        <v>90</v>
      </c>
      <c r="AG255" s="8">
        <v>-100</v>
      </c>
      <c r="AH255" s="8">
        <v>130</v>
      </c>
      <c r="AI255" s="29">
        <v>350</v>
      </c>
      <c r="AJ255" s="29">
        <v>1430</v>
      </c>
      <c r="AK255" s="29">
        <v>2940</v>
      </c>
      <c r="AL255" s="31">
        <v>3700</v>
      </c>
      <c r="AM255" s="17" t="s">
        <v>70</v>
      </c>
      <c r="AN255" s="9">
        <v>3.0063291139240444E-2</v>
      </c>
      <c r="AO255" s="9">
        <v>8.2949308755759787E-3</v>
      </c>
      <c r="AP255" s="9">
        <v>7.6173065204143686E-3</v>
      </c>
      <c r="AQ255" s="9">
        <v>9.9788327789538389E-3</v>
      </c>
      <c r="AR255" s="9">
        <v>2.6946107784431295E-3</v>
      </c>
      <c r="AS255" s="9">
        <v>-2.9859659599880128E-3</v>
      </c>
      <c r="AT255" s="9">
        <v>3.8933812518717748E-3</v>
      </c>
      <c r="AU255" s="33">
        <v>1.044152744630078E-2</v>
      </c>
      <c r="AV255" s="33">
        <v>4.2220253912016448E-2</v>
      </c>
      <c r="AW255" s="270">
        <v>8.328611898016991E-2</v>
      </c>
      <c r="AX255" s="35">
        <v>0.21012658227848102</v>
      </c>
      <c r="AY255" s="760"/>
      <c r="AZ255" s="511"/>
      <c r="BA255" s="21">
        <v>6804.0000000000009</v>
      </c>
      <c r="BB255" s="87">
        <v>0.99481012658227852</v>
      </c>
      <c r="BC255" s="762"/>
    </row>
    <row r="256" spans="1:55" ht="18.75" customHeight="1">
      <c r="A256" s="156" t="s">
        <v>111</v>
      </c>
      <c r="B256" s="148" t="s">
        <v>18</v>
      </c>
      <c r="C256" s="758" t="s">
        <v>10</v>
      </c>
      <c r="D256" s="15" t="s">
        <v>11</v>
      </c>
      <c r="E256" s="21">
        <v>23870</v>
      </c>
      <c r="F256" s="7">
        <v>24550</v>
      </c>
      <c r="G256" s="7">
        <v>24740</v>
      </c>
      <c r="H256" s="7">
        <v>24910</v>
      </c>
      <c r="I256" s="7">
        <v>25140</v>
      </c>
      <c r="J256" s="7">
        <v>25220</v>
      </c>
      <c r="K256" s="7">
        <v>25150</v>
      </c>
      <c r="L256" s="7">
        <v>25240</v>
      </c>
      <c r="M256" s="22">
        <v>25500</v>
      </c>
      <c r="N256" s="22">
        <v>26540</v>
      </c>
      <c r="O256" s="22">
        <v>28620</v>
      </c>
      <c r="P256" s="18">
        <v>220</v>
      </c>
      <c r="Q256" s="7">
        <v>220</v>
      </c>
      <c r="R256" s="7">
        <v>230</v>
      </c>
      <c r="S256" s="7">
        <v>230</v>
      </c>
      <c r="T256" s="7">
        <v>230</v>
      </c>
      <c r="U256" s="7">
        <v>230</v>
      </c>
      <c r="V256" s="7">
        <v>230</v>
      </c>
      <c r="W256" s="7">
        <v>230</v>
      </c>
      <c r="X256" s="25">
        <v>230</v>
      </c>
      <c r="Y256" s="25">
        <v>240</v>
      </c>
      <c r="Z256" s="262">
        <v>260</v>
      </c>
      <c r="AA256" s="20" t="s">
        <v>70</v>
      </c>
      <c r="AB256" s="8">
        <v>680</v>
      </c>
      <c r="AC256" s="8">
        <v>190</v>
      </c>
      <c r="AD256" s="8">
        <v>170</v>
      </c>
      <c r="AE256" s="8">
        <v>230</v>
      </c>
      <c r="AF256" s="8">
        <v>80</v>
      </c>
      <c r="AG256" s="8">
        <v>-70</v>
      </c>
      <c r="AH256" s="8">
        <v>90</v>
      </c>
      <c r="AI256" s="29">
        <v>260</v>
      </c>
      <c r="AJ256" s="29">
        <v>1040</v>
      </c>
      <c r="AK256" s="29">
        <v>2080</v>
      </c>
      <c r="AL256" s="31">
        <v>2670</v>
      </c>
      <c r="AM256" s="17" t="s">
        <v>70</v>
      </c>
      <c r="AN256" s="9">
        <v>2.8487641390867235E-2</v>
      </c>
      <c r="AO256" s="9">
        <v>7.7393075356415597E-3</v>
      </c>
      <c r="AP256" s="9">
        <v>6.8714632174615708E-3</v>
      </c>
      <c r="AQ256" s="9">
        <v>9.233239662786108E-3</v>
      </c>
      <c r="AR256" s="9">
        <v>3.1821797931583795E-3</v>
      </c>
      <c r="AS256" s="9">
        <v>-2.7755749405233843E-3</v>
      </c>
      <c r="AT256" s="9">
        <v>3.5785288270377968E-3</v>
      </c>
      <c r="AU256" s="33">
        <v>1.0301109350237647E-2</v>
      </c>
      <c r="AV256" s="33">
        <v>4.0784313725490184E-2</v>
      </c>
      <c r="AW256" s="270">
        <v>7.8372268274302881E-2</v>
      </c>
      <c r="AX256" s="35">
        <v>0.19899455383326359</v>
      </c>
      <c r="AY256" s="759">
        <v>0.2060247785733581</v>
      </c>
      <c r="AZ256" s="511"/>
      <c r="BA256" s="21">
        <v>4914.0000000000009</v>
      </c>
      <c r="BB256" s="87">
        <v>0.99312945119396734</v>
      </c>
      <c r="BC256" s="761">
        <v>0.99663099464933613</v>
      </c>
    </row>
    <row r="257" spans="1:55" ht="18.75" customHeight="1">
      <c r="A257" s="156" t="s">
        <v>111</v>
      </c>
      <c r="B257" s="148" t="s">
        <v>18</v>
      </c>
      <c r="C257" s="758"/>
      <c r="D257" s="15" t="s">
        <v>12</v>
      </c>
      <c r="E257" s="21">
        <v>30180</v>
      </c>
      <c r="F257" s="7">
        <v>31100</v>
      </c>
      <c r="G257" s="7">
        <v>31350</v>
      </c>
      <c r="H257" s="7">
        <v>31590</v>
      </c>
      <c r="I257" s="7">
        <v>31910</v>
      </c>
      <c r="J257" s="7">
        <v>32000</v>
      </c>
      <c r="K257" s="7">
        <v>31900</v>
      </c>
      <c r="L257" s="7">
        <v>32020</v>
      </c>
      <c r="M257" s="22">
        <v>32370</v>
      </c>
      <c r="N257" s="22">
        <v>33760</v>
      </c>
      <c r="O257" s="22">
        <v>36610</v>
      </c>
      <c r="P257" s="18">
        <v>280</v>
      </c>
      <c r="Q257" s="7">
        <v>290</v>
      </c>
      <c r="R257" s="7">
        <v>290</v>
      </c>
      <c r="S257" s="7">
        <v>290</v>
      </c>
      <c r="T257" s="7">
        <v>300</v>
      </c>
      <c r="U257" s="7">
        <v>300</v>
      </c>
      <c r="V257" s="7">
        <v>300</v>
      </c>
      <c r="W257" s="7">
        <v>300</v>
      </c>
      <c r="X257" s="25">
        <v>300</v>
      </c>
      <c r="Y257" s="25">
        <v>310</v>
      </c>
      <c r="Z257" s="262">
        <v>340</v>
      </c>
      <c r="AA257" s="20" t="s">
        <v>70</v>
      </c>
      <c r="AB257" s="8">
        <v>920</v>
      </c>
      <c r="AC257" s="8">
        <v>250</v>
      </c>
      <c r="AD257" s="8">
        <v>240</v>
      </c>
      <c r="AE257" s="8">
        <v>320</v>
      </c>
      <c r="AF257" s="8">
        <v>90</v>
      </c>
      <c r="AG257" s="8">
        <v>-100</v>
      </c>
      <c r="AH257" s="8">
        <v>120</v>
      </c>
      <c r="AI257" s="29">
        <v>350</v>
      </c>
      <c r="AJ257" s="29">
        <v>1390</v>
      </c>
      <c r="AK257" s="29">
        <v>2850</v>
      </c>
      <c r="AL257" s="31">
        <v>3580</v>
      </c>
      <c r="AM257" s="17" t="s">
        <v>70</v>
      </c>
      <c r="AN257" s="9">
        <v>3.048376408217357E-2</v>
      </c>
      <c r="AO257" s="9">
        <v>8.0385852090032461E-3</v>
      </c>
      <c r="AP257" s="9">
        <v>7.655502392344582E-3</v>
      </c>
      <c r="AQ257" s="9">
        <v>1.012978790756569E-2</v>
      </c>
      <c r="AR257" s="9">
        <v>2.8204324663114733E-3</v>
      </c>
      <c r="AS257" s="9">
        <v>-3.1250000000000444E-3</v>
      </c>
      <c r="AT257" s="9">
        <v>3.7617554858935254E-3</v>
      </c>
      <c r="AU257" s="33">
        <v>1.0930668332292282E-2</v>
      </c>
      <c r="AV257" s="33">
        <v>4.2940994748223771E-2</v>
      </c>
      <c r="AW257" s="270">
        <v>8.4419431279620927E-2</v>
      </c>
      <c r="AX257" s="35">
        <v>0.21305500331345262</v>
      </c>
      <c r="AY257" s="760"/>
      <c r="AZ257" s="511"/>
      <c r="BA257" s="21">
        <v>6426.0000000000009</v>
      </c>
      <c r="BB257" s="87">
        <v>1.000132538104705</v>
      </c>
      <c r="BC257" s="762"/>
    </row>
    <row r="258" spans="1:55" ht="18.75" customHeight="1">
      <c r="A258" s="156" t="s">
        <v>111</v>
      </c>
      <c r="B258" s="148" t="s">
        <v>19</v>
      </c>
      <c r="C258" s="758" t="s">
        <v>10</v>
      </c>
      <c r="D258" s="15" t="s">
        <v>11</v>
      </c>
      <c r="E258" s="21">
        <v>23600</v>
      </c>
      <c r="F258" s="7">
        <v>24250</v>
      </c>
      <c r="G258" s="7">
        <v>24370</v>
      </c>
      <c r="H258" s="7">
        <v>24530</v>
      </c>
      <c r="I258" s="7">
        <v>24750</v>
      </c>
      <c r="J258" s="7">
        <v>24830</v>
      </c>
      <c r="K258" s="7">
        <v>24760</v>
      </c>
      <c r="L258" s="7">
        <v>24850</v>
      </c>
      <c r="M258" s="22">
        <v>25100</v>
      </c>
      <c r="N258" s="22">
        <v>26120</v>
      </c>
      <c r="O258" s="22">
        <v>28120</v>
      </c>
      <c r="P258" s="18">
        <v>210</v>
      </c>
      <c r="Q258" s="7">
        <v>220</v>
      </c>
      <c r="R258" s="7">
        <v>220</v>
      </c>
      <c r="S258" s="7">
        <v>220</v>
      </c>
      <c r="T258" s="7">
        <v>230</v>
      </c>
      <c r="U258" s="7">
        <v>230</v>
      </c>
      <c r="V258" s="7">
        <v>230</v>
      </c>
      <c r="W258" s="7">
        <v>230</v>
      </c>
      <c r="X258" s="25">
        <v>230</v>
      </c>
      <c r="Y258" s="25">
        <v>240</v>
      </c>
      <c r="Z258" s="262">
        <v>260</v>
      </c>
      <c r="AA258" s="20" t="s">
        <v>70</v>
      </c>
      <c r="AB258" s="8">
        <v>650</v>
      </c>
      <c r="AC258" s="8">
        <v>120</v>
      </c>
      <c r="AD258" s="8">
        <v>160</v>
      </c>
      <c r="AE258" s="8">
        <v>220</v>
      </c>
      <c r="AF258" s="8">
        <v>80</v>
      </c>
      <c r="AG258" s="8">
        <v>-70</v>
      </c>
      <c r="AH258" s="8">
        <v>90</v>
      </c>
      <c r="AI258" s="29">
        <v>250</v>
      </c>
      <c r="AJ258" s="29">
        <v>1020</v>
      </c>
      <c r="AK258" s="29">
        <v>2000</v>
      </c>
      <c r="AL258" s="31">
        <v>2520</v>
      </c>
      <c r="AM258" s="17" t="s">
        <v>70</v>
      </c>
      <c r="AN258" s="9">
        <v>2.754237288135597E-2</v>
      </c>
      <c r="AO258" s="9">
        <v>4.9484536082473607E-3</v>
      </c>
      <c r="AP258" s="9">
        <v>6.5654493229381217E-3</v>
      </c>
      <c r="AQ258" s="9">
        <v>8.9686098654708779E-3</v>
      </c>
      <c r="AR258" s="9">
        <v>3.2323232323232531E-3</v>
      </c>
      <c r="AS258" s="9">
        <v>-2.8191703584373728E-3</v>
      </c>
      <c r="AT258" s="9">
        <v>3.6348949919224882E-3</v>
      </c>
      <c r="AU258" s="33">
        <v>1.0060362173038184E-2</v>
      </c>
      <c r="AV258" s="33">
        <v>4.0637450199203284E-2</v>
      </c>
      <c r="AW258" s="270">
        <v>7.6569678407350628E-2</v>
      </c>
      <c r="AX258" s="35">
        <v>0.19152542372881354</v>
      </c>
      <c r="AY258" s="759">
        <v>0.19940697799613527</v>
      </c>
      <c r="AZ258" s="511"/>
      <c r="BA258" s="21">
        <v>4914.0000000000009</v>
      </c>
      <c r="BB258" s="87">
        <v>0.98330508474576273</v>
      </c>
      <c r="BC258" s="761">
        <v>0.98787454170420874</v>
      </c>
    </row>
    <row r="259" spans="1:55" ht="18.75" customHeight="1">
      <c r="A259" s="156" t="s">
        <v>111</v>
      </c>
      <c r="B259" s="148" t="s">
        <v>19</v>
      </c>
      <c r="C259" s="758"/>
      <c r="D259" s="15" t="s">
        <v>12</v>
      </c>
      <c r="E259" s="21">
        <v>29910</v>
      </c>
      <c r="F259" s="7">
        <v>30800</v>
      </c>
      <c r="G259" s="7">
        <v>30980</v>
      </c>
      <c r="H259" s="7">
        <v>31210</v>
      </c>
      <c r="I259" s="7">
        <v>31520</v>
      </c>
      <c r="J259" s="7">
        <v>31610</v>
      </c>
      <c r="K259" s="7">
        <v>31510</v>
      </c>
      <c r="L259" s="7">
        <v>31630</v>
      </c>
      <c r="M259" s="22">
        <v>31970</v>
      </c>
      <c r="N259" s="22">
        <v>33340</v>
      </c>
      <c r="O259" s="22">
        <v>36110</v>
      </c>
      <c r="P259" s="18">
        <v>280</v>
      </c>
      <c r="Q259" s="7">
        <v>290</v>
      </c>
      <c r="R259" s="7">
        <v>290</v>
      </c>
      <c r="S259" s="7">
        <v>290</v>
      </c>
      <c r="T259" s="7">
        <v>290</v>
      </c>
      <c r="U259" s="7">
        <v>290</v>
      </c>
      <c r="V259" s="7">
        <v>290</v>
      </c>
      <c r="W259" s="7">
        <v>290</v>
      </c>
      <c r="X259" s="25">
        <v>300</v>
      </c>
      <c r="Y259" s="25">
        <v>310</v>
      </c>
      <c r="Z259" s="262">
        <v>340</v>
      </c>
      <c r="AA259" s="20" t="s">
        <v>70</v>
      </c>
      <c r="AB259" s="8">
        <v>890</v>
      </c>
      <c r="AC259" s="8">
        <v>180</v>
      </c>
      <c r="AD259" s="8">
        <v>230</v>
      </c>
      <c r="AE259" s="8">
        <v>310</v>
      </c>
      <c r="AF259" s="8">
        <v>90</v>
      </c>
      <c r="AG259" s="8">
        <v>-100</v>
      </c>
      <c r="AH259" s="8">
        <v>120</v>
      </c>
      <c r="AI259" s="29">
        <v>340</v>
      </c>
      <c r="AJ259" s="29">
        <v>1370</v>
      </c>
      <c r="AK259" s="29">
        <v>2770</v>
      </c>
      <c r="AL259" s="31">
        <v>3430</v>
      </c>
      <c r="AM259" s="17" t="s">
        <v>70</v>
      </c>
      <c r="AN259" s="9">
        <v>2.975593447007685E-2</v>
      </c>
      <c r="AO259" s="9">
        <v>5.8441558441557628E-3</v>
      </c>
      <c r="AP259" s="9">
        <v>7.4241446094254204E-3</v>
      </c>
      <c r="AQ259" s="9">
        <v>9.9327138737583809E-3</v>
      </c>
      <c r="AR259" s="9">
        <v>2.8553299492386497E-3</v>
      </c>
      <c r="AS259" s="9">
        <v>-3.1635558367605343E-3</v>
      </c>
      <c r="AT259" s="9">
        <v>3.8083148206917716E-3</v>
      </c>
      <c r="AU259" s="33">
        <v>1.0749288650015787E-2</v>
      </c>
      <c r="AV259" s="33">
        <v>4.285267438223328E-2</v>
      </c>
      <c r="AW259" s="270">
        <v>8.3083383323335314E-2</v>
      </c>
      <c r="AX259" s="35">
        <v>0.207288532263457</v>
      </c>
      <c r="AY259" s="760"/>
      <c r="AZ259" s="511"/>
      <c r="BA259" s="21">
        <v>6426.0000000000009</v>
      </c>
      <c r="BB259" s="87">
        <v>0.99244399866265465</v>
      </c>
      <c r="BC259" s="762"/>
    </row>
    <row r="260" spans="1:55" ht="18.75" customHeight="1">
      <c r="A260" s="156" t="s">
        <v>111</v>
      </c>
      <c r="B260" s="148" t="s">
        <v>20</v>
      </c>
      <c r="C260" s="758" t="s">
        <v>10</v>
      </c>
      <c r="D260" s="15" t="s">
        <v>11</v>
      </c>
      <c r="E260" s="21">
        <v>22780</v>
      </c>
      <c r="F260" s="7">
        <v>23400</v>
      </c>
      <c r="G260" s="7">
        <v>23520</v>
      </c>
      <c r="H260" s="7">
        <v>23680</v>
      </c>
      <c r="I260" s="7">
        <v>23900</v>
      </c>
      <c r="J260" s="7">
        <v>23970</v>
      </c>
      <c r="K260" s="7">
        <v>23910</v>
      </c>
      <c r="L260" s="7">
        <v>23990</v>
      </c>
      <c r="M260" s="22">
        <v>24230</v>
      </c>
      <c r="N260" s="22">
        <v>25240</v>
      </c>
      <c r="O260" s="22">
        <v>27190</v>
      </c>
      <c r="P260" s="18">
        <v>210</v>
      </c>
      <c r="Q260" s="7">
        <v>210</v>
      </c>
      <c r="R260" s="7">
        <v>210</v>
      </c>
      <c r="S260" s="7">
        <v>220</v>
      </c>
      <c r="T260" s="7">
        <v>220</v>
      </c>
      <c r="U260" s="7">
        <v>220</v>
      </c>
      <c r="V260" s="7">
        <v>220</v>
      </c>
      <c r="W260" s="7">
        <v>220</v>
      </c>
      <c r="X260" s="25">
        <v>220</v>
      </c>
      <c r="Y260" s="25">
        <v>230</v>
      </c>
      <c r="Z260" s="262">
        <v>250</v>
      </c>
      <c r="AA260" s="20" t="s">
        <v>70</v>
      </c>
      <c r="AB260" s="8">
        <v>620</v>
      </c>
      <c r="AC260" s="8">
        <v>120</v>
      </c>
      <c r="AD260" s="8">
        <v>160</v>
      </c>
      <c r="AE260" s="8">
        <v>220</v>
      </c>
      <c r="AF260" s="8">
        <v>70</v>
      </c>
      <c r="AG260" s="8">
        <v>-60</v>
      </c>
      <c r="AH260" s="8">
        <v>80</v>
      </c>
      <c r="AI260" s="29">
        <v>240</v>
      </c>
      <c r="AJ260" s="29">
        <v>1010</v>
      </c>
      <c r="AK260" s="29">
        <v>1950</v>
      </c>
      <c r="AL260" s="31">
        <v>2460</v>
      </c>
      <c r="AM260" s="17" t="s">
        <v>70</v>
      </c>
      <c r="AN260" s="9">
        <v>2.7216856892010588E-2</v>
      </c>
      <c r="AO260" s="9">
        <v>5.12820512820511E-3</v>
      </c>
      <c r="AP260" s="9">
        <v>6.8027210884353817E-3</v>
      </c>
      <c r="AQ260" s="9">
        <v>9.2905405405405705E-3</v>
      </c>
      <c r="AR260" s="9">
        <v>2.9288702928871313E-3</v>
      </c>
      <c r="AS260" s="9">
        <v>-2.5031289111389077E-3</v>
      </c>
      <c r="AT260" s="9">
        <v>3.3458803847763452E-3</v>
      </c>
      <c r="AU260" s="33">
        <v>1.000416840350149E-2</v>
      </c>
      <c r="AV260" s="33">
        <v>4.1683862979777109E-2</v>
      </c>
      <c r="AW260" s="270">
        <v>7.7258320126782909E-2</v>
      </c>
      <c r="AX260" s="35">
        <v>0.19359086918349422</v>
      </c>
      <c r="AY260" s="759">
        <v>0.20147058069006263</v>
      </c>
      <c r="AZ260" s="511"/>
      <c r="BA260" s="21">
        <v>4725.0000000000009</v>
      </c>
      <c r="BB260" s="87">
        <v>0.98617208077260754</v>
      </c>
      <c r="BC260" s="761">
        <v>0.99055939892875822</v>
      </c>
    </row>
    <row r="261" spans="1:55" ht="18.75" customHeight="1">
      <c r="A261" s="156" t="s">
        <v>111</v>
      </c>
      <c r="B261" s="148" t="s">
        <v>20</v>
      </c>
      <c r="C261" s="758"/>
      <c r="D261" s="15" t="s">
        <v>12</v>
      </c>
      <c r="E261" s="21">
        <v>29090</v>
      </c>
      <c r="F261" s="7">
        <v>29950</v>
      </c>
      <c r="G261" s="7">
        <v>30130</v>
      </c>
      <c r="H261" s="7">
        <v>30360</v>
      </c>
      <c r="I261" s="7">
        <v>30670</v>
      </c>
      <c r="J261" s="7">
        <v>30750</v>
      </c>
      <c r="K261" s="7">
        <v>30660</v>
      </c>
      <c r="L261" s="7">
        <v>30770</v>
      </c>
      <c r="M261" s="22">
        <v>31100</v>
      </c>
      <c r="N261" s="22">
        <v>32460</v>
      </c>
      <c r="O261" s="22">
        <v>35180</v>
      </c>
      <c r="P261" s="18">
        <v>270</v>
      </c>
      <c r="Q261" s="7">
        <v>280</v>
      </c>
      <c r="R261" s="7">
        <v>280</v>
      </c>
      <c r="S261" s="7">
        <v>280</v>
      </c>
      <c r="T261" s="7">
        <v>290</v>
      </c>
      <c r="U261" s="7">
        <v>290</v>
      </c>
      <c r="V261" s="7">
        <v>280</v>
      </c>
      <c r="W261" s="7">
        <v>290</v>
      </c>
      <c r="X261" s="25">
        <v>290</v>
      </c>
      <c r="Y261" s="25">
        <v>300</v>
      </c>
      <c r="Z261" s="262">
        <v>330</v>
      </c>
      <c r="AA261" s="20" t="s">
        <v>70</v>
      </c>
      <c r="AB261" s="8">
        <v>860</v>
      </c>
      <c r="AC261" s="8">
        <v>180</v>
      </c>
      <c r="AD261" s="8">
        <v>230</v>
      </c>
      <c r="AE261" s="8">
        <v>310</v>
      </c>
      <c r="AF261" s="8">
        <v>80</v>
      </c>
      <c r="AG261" s="8">
        <v>-90</v>
      </c>
      <c r="AH261" s="8">
        <v>110</v>
      </c>
      <c r="AI261" s="29">
        <v>330</v>
      </c>
      <c r="AJ261" s="29">
        <v>1360</v>
      </c>
      <c r="AK261" s="29">
        <v>2720</v>
      </c>
      <c r="AL261" s="31">
        <v>3370</v>
      </c>
      <c r="AM261" s="17" t="s">
        <v>70</v>
      </c>
      <c r="AN261" s="9">
        <v>2.9563423856995508E-2</v>
      </c>
      <c r="AO261" s="9">
        <v>6.0100166944907496E-3</v>
      </c>
      <c r="AP261" s="9">
        <v>7.6335877862594437E-3</v>
      </c>
      <c r="AQ261" s="9">
        <v>1.0210803689064463E-2</v>
      </c>
      <c r="AR261" s="9">
        <v>2.6084121291163331E-3</v>
      </c>
      <c r="AS261" s="9">
        <v>-2.9268292682926855E-3</v>
      </c>
      <c r="AT261" s="9">
        <v>3.5877364644487653E-3</v>
      </c>
      <c r="AU261" s="33">
        <v>1.0724731881702976E-2</v>
      </c>
      <c r="AV261" s="33">
        <v>4.3729903536977588E-2</v>
      </c>
      <c r="AW261" s="270">
        <v>8.379544054220589E-2</v>
      </c>
      <c r="AX261" s="35">
        <v>0.20935029219663104</v>
      </c>
      <c r="AY261" s="760"/>
      <c r="AZ261" s="511"/>
      <c r="BA261" s="21">
        <v>6237.0000000000009</v>
      </c>
      <c r="BB261" s="87">
        <v>0.99494671708490889</v>
      </c>
      <c r="BC261" s="762"/>
    </row>
    <row r="262" spans="1:55" ht="18.75" customHeight="1">
      <c r="A262" s="156" t="s">
        <v>111</v>
      </c>
      <c r="B262" s="148" t="s">
        <v>21</v>
      </c>
      <c r="C262" s="758" t="s">
        <v>10</v>
      </c>
      <c r="D262" s="15" t="s">
        <v>11</v>
      </c>
      <c r="E262" s="21">
        <v>22750</v>
      </c>
      <c r="F262" s="7">
        <v>23360</v>
      </c>
      <c r="G262" s="7">
        <v>23480</v>
      </c>
      <c r="H262" s="7">
        <v>23640</v>
      </c>
      <c r="I262" s="7">
        <v>23210</v>
      </c>
      <c r="J262" s="7">
        <v>23280</v>
      </c>
      <c r="K262" s="7">
        <v>23220</v>
      </c>
      <c r="L262" s="7">
        <v>23300</v>
      </c>
      <c r="M262" s="22">
        <v>23540</v>
      </c>
      <c r="N262" s="22">
        <v>24530</v>
      </c>
      <c r="O262" s="22">
        <v>26450</v>
      </c>
      <c r="P262" s="18">
        <v>210</v>
      </c>
      <c r="Q262" s="7">
        <v>210</v>
      </c>
      <c r="R262" s="7">
        <v>210</v>
      </c>
      <c r="S262" s="7">
        <v>210</v>
      </c>
      <c r="T262" s="7">
        <v>210</v>
      </c>
      <c r="U262" s="7">
        <v>210</v>
      </c>
      <c r="V262" s="7">
        <v>210</v>
      </c>
      <c r="W262" s="7">
        <v>210</v>
      </c>
      <c r="X262" s="25">
        <v>210</v>
      </c>
      <c r="Y262" s="25">
        <v>220</v>
      </c>
      <c r="Z262" s="262">
        <v>240</v>
      </c>
      <c r="AA262" s="20" t="s">
        <v>70</v>
      </c>
      <c r="AB262" s="8">
        <v>610</v>
      </c>
      <c r="AC262" s="8">
        <v>120</v>
      </c>
      <c r="AD262" s="8">
        <v>160</v>
      </c>
      <c r="AE262" s="8">
        <v>-430</v>
      </c>
      <c r="AF262" s="8">
        <v>70</v>
      </c>
      <c r="AG262" s="8">
        <v>-60</v>
      </c>
      <c r="AH262" s="8">
        <v>80</v>
      </c>
      <c r="AI262" s="29">
        <v>240</v>
      </c>
      <c r="AJ262" s="29">
        <v>990</v>
      </c>
      <c r="AK262" s="29">
        <v>1920</v>
      </c>
      <c r="AL262" s="31">
        <v>1780</v>
      </c>
      <c r="AM262" s="17" t="s">
        <v>70</v>
      </c>
      <c r="AN262" s="9">
        <v>2.6813186813186896E-2</v>
      </c>
      <c r="AO262" s="9">
        <v>5.1369863013699391E-3</v>
      </c>
      <c r="AP262" s="9">
        <v>6.8143100511073307E-3</v>
      </c>
      <c r="AQ262" s="9">
        <v>-1.8189509306260621E-2</v>
      </c>
      <c r="AR262" s="9">
        <v>3.0159414045669575E-3</v>
      </c>
      <c r="AS262" s="9">
        <v>-2.5773195876288568E-3</v>
      </c>
      <c r="AT262" s="9">
        <v>3.445305770887197E-3</v>
      </c>
      <c r="AU262" s="33">
        <v>1.0300429184549431E-2</v>
      </c>
      <c r="AV262" s="33">
        <v>4.20560747663552E-2</v>
      </c>
      <c r="AW262" s="270">
        <v>7.8271504280472914E-2</v>
      </c>
      <c r="AX262" s="35">
        <v>0.16263736263736273</v>
      </c>
      <c r="AY262" s="759">
        <v>0.17388578386513698</v>
      </c>
      <c r="AZ262" s="511"/>
      <c r="BA262" s="21">
        <v>4536.0000000000009</v>
      </c>
      <c r="BB262" s="87">
        <v>0.96325274725274723</v>
      </c>
      <c r="BC262" s="761">
        <v>0.97013291182320782</v>
      </c>
    </row>
    <row r="263" spans="1:55" ht="18.75" customHeight="1">
      <c r="A263" s="156" t="s">
        <v>111</v>
      </c>
      <c r="B263" s="148" t="s">
        <v>21</v>
      </c>
      <c r="C263" s="758"/>
      <c r="D263" s="15" t="s">
        <v>12</v>
      </c>
      <c r="E263" s="21">
        <v>29060</v>
      </c>
      <c r="F263" s="7">
        <v>29910</v>
      </c>
      <c r="G263" s="7">
        <v>30090</v>
      </c>
      <c r="H263" s="7">
        <v>30320</v>
      </c>
      <c r="I263" s="7">
        <v>29980</v>
      </c>
      <c r="J263" s="7">
        <v>30060</v>
      </c>
      <c r="K263" s="7">
        <v>29970</v>
      </c>
      <c r="L263" s="7">
        <v>30080</v>
      </c>
      <c r="M263" s="22">
        <v>30410</v>
      </c>
      <c r="N263" s="22">
        <v>31750</v>
      </c>
      <c r="O263" s="22">
        <v>34440</v>
      </c>
      <c r="P263" s="18">
        <v>270</v>
      </c>
      <c r="Q263" s="7">
        <v>280</v>
      </c>
      <c r="R263" s="7">
        <v>280</v>
      </c>
      <c r="S263" s="7">
        <v>280</v>
      </c>
      <c r="T263" s="7">
        <v>280</v>
      </c>
      <c r="U263" s="7">
        <v>280</v>
      </c>
      <c r="V263" s="7">
        <v>280</v>
      </c>
      <c r="W263" s="7">
        <v>280</v>
      </c>
      <c r="X263" s="25">
        <v>280</v>
      </c>
      <c r="Y263" s="25">
        <v>290</v>
      </c>
      <c r="Z263" s="262">
        <v>320</v>
      </c>
      <c r="AA263" s="20" t="s">
        <v>70</v>
      </c>
      <c r="AB263" s="8">
        <v>850</v>
      </c>
      <c r="AC263" s="8">
        <v>180</v>
      </c>
      <c r="AD263" s="8">
        <v>230</v>
      </c>
      <c r="AE263" s="8">
        <v>-340</v>
      </c>
      <c r="AF263" s="8">
        <v>80</v>
      </c>
      <c r="AG263" s="8">
        <v>-90</v>
      </c>
      <c r="AH263" s="8">
        <v>110</v>
      </c>
      <c r="AI263" s="29">
        <v>330</v>
      </c>
      <c r="AJ263" s="29">
        <v>1340</v>
      </c>
      <c r="AK263" s="29">
        <v>2690</v>
      </c>
      <c r="AL263" s="31">
        <v>2690</v>
      </c>
      <c r="AM263" s="17" t="s">
        <v>70</v>
      </c>
      <c r="AN263" s="9">
        <v>2.9249827942188666E-2</v>
      </c>
      <c r="AO263" s="9">
        <v>6.0180541624874628E-3</v>
      </c>
      <c r="AP263" s="9">
        <v>7.6437354602858498E-3</v>
      </c>
      <c r="AQ263" s="9">
        <v>-1.1213720316622711E-2</v>
      </c>
      <c r="AR263" s="9">
        <v>2.6684456304202353E-3</v>
      </c>
      <c r="AS263" s="9">
        <v>-2.9940119760478723E-3</v>
      </c>
      <c r="AT263" s="9">
        <v>3.6703370036703653E-3</v>
      </c>
      <c r="AU263" s="33">
        <v>1.097074468085113E-2</v>
      </c>
      <c r="AV263" s="33">
        <v>4.406445248273605E-2</v>
      </c>
      <c r="AW263" s="270">
        <v>8.4724409448818871E-2</v>
      </c>
      <c r="AX263" s="35">
        <v>0.18513420509291123</v>
      </c>
      <c r="AY263" s="760"/>
      <c r="AZ263" s="511"/>
      <c r="BA263" s="21">
        <v>6048</v>
      </c>
      <c r="BB263" s="87">
        <v>0.9770130763936683</v>
      </c>
      <c r="BC263" s="762"/>
    </row>
    <row r="264" spans="1:55" ht="18.75" customHeight="1">
      <c r="A264" s="156" t="s">
        <v>111</v>
      </c>
      <c r="B264" s="148" t="s">
        <v>22</v>
      </c>
      <c r="C264" s="758" t="s">
        <v>10</v>
      </c>
      <c r="D264" s="15" t="s">
        <v>11</v>
      </c>
      <c r="E264" s="21">
        <v>22180</v>
      </c>
      <c r="F264" s="7">
        <v>22770</v>
      </c>
      <c r="G264" s="7">
        <v>22900</v>
      </c>
      <c r="H264" s="7">
        <v>23050</v>
      </c>
      <c r="I264" s="7">
        <v>22680</v>
      </c>
      <c r="J264" s="7">
        <v>22750</v>
      </c>
      <c r="K264" s="7">
        <v>22690</v>
      </c>
      <c r="L264" s="7">
        <v>22770</v>
      </c>
      <c r="M264" s="22">
        <v>23000</v>
      </c>
      <c r="N264" s="22">
        <v>23990</v>
      </c>
      <c r="O264" s="22">
        <v>25870</v>
      </c>
      <c r="P264" s="18">
        <v>200</v>
      </c>
      <c r="Q264" s="7">
        <v>210</v>
      </c>
      <c r="R264" s="7">
        <v>210</v>
      </c>
      <c r="S264" s="7">
        <v>210</v>
      </c>
      <c r="T264" s="7">
        <v>210</v>
      </c>
      <c r="U264" s="7">
        <v>210</v>
      </c>
      <c r="V264" s="7">
        <v>210</v>
      </c>
      <c r="W264" s="7">
        <v>210</v>
      </c>
      <c r="X264" s="25">
        <v>210</v>
      </c>
      <c r="Y264" s="25">
        <v>220</v>
      </c>
      <c r="Z264" s="262">
        <v>230</v>
      </c>
      <c r="AA264" s="20" t="s">
        <v>70</v>
      </c>
      <c r="AB264" s="8">
        <v>590</v>
      </c>
      <c r="AC264" s="8">
        <v>130</v>
      </c>
      <c r="AD264" s="8">
        <v>150</v>
      </c>
      <c r="AE264" s="8">
        <v>-370</v>
      </c>
      <c r="AF264" s="8">
        <v>70</v>
      </c>
      <c r="AG264" s="8">
        <v>-60</v>
      </c>
      <c r="AH264" s="8">
        <v>80</v>
      </c>
      <c r="AI264" s="29">
        <v>230</v>
      </c>
      <c r="AJ264" s="29">
        <v>990</v>
      </c>
      <c r="AK264" s="29">
        <v>1880</v>
      </c>
      <c r="AL264" s="31">
        <v>1810</v>
      </c>
      <c r="AM264" s="17" t="s">
        <v>70</v>
      </c>
      <c r="AN264" s="9">
        <v>2.6600541027953062E-2</v>
      </c>
      <c r="AO264" s="9">
        <v>5.7092665788318619E-3</v>
      </c>
      <c r="AP264" s="9">
        <v>6.5502183406114245E-3</v>
      </c>
      <c r="AQ264" s="9">
        <v>-1.6052060737527074E-2</v>
      </c>
      <c r="AR264" s="9">
        <v>3.0864197530864335E-3</v>
      </c>
      <c r="AS264" s="9">
        <v>-2.6373626373625836E-3</v>
      </c>
      <c r="AT264" s="9">
        <v>3.5257822829439789E-3</v>
      </c>
      <c r="AU264" s="33">
        <v>1.0101010101010166E-2</v>
      </c>
      <c r="AV264" s="33">
        <v>4.3043478260869517E-2</v>
      </c>
      <c r="AW264" s="270">
        <v>7.8365985827428153E-2</v>
      </c>
      <c r="AX264" s="35">
        <v>0.16636609558160509</v>
      </c>
      <c r="AY264" s="759">
        <v>0.17742664203439684</v>
      </c>
      <c r="AZ264" s="511"/>
      <c r="BA264" s="21">
        <v>4347</v>
      </c>
      <c r="BB264" s="87">
        <v>0.97037871956717758</v>
      </c>
      <c r="BC264" s="761">
        <v>0.97660740120163014</v>
      </c>
    </row>
    <row r="265" spans="1:55" ht="18.75" customHeight="1">
      <c r="A265" s="156" t="s">
        <v>111</v>
      </c>
      <c r="B265" s="148" t="s">
        <v>22</v>
      </c>
      <c r="C265" s="758"/>
      <c r="D265" s="15" t="s">
        <v>12</v>
      </c>
      <c r="E265" s="21">
        <v>28490</v>
      </c>
      <c r="F265" s="7">
        <v>29320</v>
      </c>
      <c r="G265" s="7">
        <v>29510</v>
      </c>
      <c r="H265" s="7">
        <v>29730</v>
      </c>
      <c r="I265" s="7">
        <v>29450</v>
      </c>
      <c r="J265" s="7">
        <v>29530</v>
      </c>
      <c r="K265" s="7">
        <v>29440</v>
      </c>
      <c r="L265" s="7">
        <v>29550</v>
      </c>
      <c r="M265" s="22">
        <v>29870</v>
      </c>
      <c r="N265" s="22">
        <v>31210</v>
      </c>
      <c r="O265" s="22">
        <v>33860</v>
      </c>
      <c r="P265" s="18">
        <v>260</v>
      </c>
      <c r="Q265" s="7">
        <v>270</v>
      </c>
      <c r="R265" s="7">
        <v>270</v>
      </c>
      <c r="S265" s="7">
        <v>280</v>
      </c>
      <c r="T265" s="7">
        <v>270</v>
      </c>
      <c r="U265" s="7">
        <v>270</v>
      </c>
      <c r="V265" s="7">
        <v>270</v>
      </c>
      <c r="W265" s="7">
        <v>270</v>
      </c>
      <c r="X265" s="25">
        <v>280</v>
      </c>
      <c r="Y265" s="25">
        <v>290</v>
      </c>
      <c r="Z265" s="262">
        <v>310</v>
      </c>
      <c r="AA265" s="20" t="s">
        <v>70</v>
      </c>
      <c r="AB265" s="8">
        <v>830</v>
      </c>
      <c r="AC265" s="8">
        <v>190</v>
      </c>
      <c r="AD265" s="8">
        <v>220</v>
      </c>
      <c r="AE265" s="8">
        <v>-280</v>
      </c>
      <c r="AF265" s="8">
        <v>80</v>
      </c>
      <c r="AG265" s="8">
        <v>-90</v>
      </c>
      <c r="AH265" s="8">
        <v>110</v>
      </c>
      <c r="AI265" s="29">
        <v>320</v>
      </c>
      <c r="AJ265" s="29">
        <v>1340</v>
      </c>
      <c r="AK265" s="29">
        <v>2650</v>
      </c>
      <c r="AL265" s="31">
        <v>2720</v>
      </c>
      <c r="AM265" s="17" t="s">
        <v>70</v>
      </c>
      <c r="AN265" s="9">
        <v>2.9133029133029176E-2</v>
      </c>
      <c r="AO265" s="9">
        <v>6.4802182810368425E-3</v>
      </c>
      <c r="AP265" s="9">
        <v>7.4550999661131545E-3</v>
      </c>
      <c r="AQ265" s="9">
        <v>-9.4180961991254808E-3</v>
      </c>
      <c r="AR265" s="9">
        <v>2.7164685908318553E-3</v>
      </c>
      <c r="AS265" s="9">
        <v>-3.0477480528275924E-3</v>
      </c>
      <c r="AT265" s="9">
        <v>3.7364130434782705E-3</v>
      </c>
      <c r="AU265" s="33">
        <v>1.0829103214889946E-2</v>
      </c>
      <c r="AV265" s="33">
        <v>4.4861064613324508E-2</v>
      </c>
      <c r="AW265" s="270">
        <v>8.4908683114386374E-2</v>
      </c>
      <c r="AX265" s="35">
        <v>0.18848718848718859</v>
      </c>
      <c r="AY265" s="760"/>
      <c r="AZ265" s="511"/>
      <c r="BA265" s="21">
        <v>5859.0000000000009</v>
      </c>
      <c r="BB265" s="87">
        <v>0.98283608283608281</v>
      </c>
      <c r="BC265" s="762"/>
    </row>
    <row r="266" spans="1:55" ht="18.75" customHeight="1">
      <c r="A266" s="156" t="s">
        <v>111</v>
      </c>
      <c r="B266" s="148" t="s">
        <v>23</v>
      </c>
      <c r="C266" s="758" t="s">
        <v>10</v>
      </c>
      <c r="D266" s="15" t="s">
        <v>11</v>
      </c>
      <c r="E266" s="21">
        <v>21290</v>
      </c>
      <c r="F266" s="7">
        <v>21870</v>
      </c>
      <c r="G266" s="7">
        <v>22000</v>
      </c>
      <c r="H266" s="7">
        <v>22150</v>
      </c>
      <c r="I266" s="7">
        <v>21860</v>
      </c>
      <c r="J266" s="7">
        <v>21940</v>
      </c>
      <c r="K266" s="7">
        <v>21880</v>
      </c>
      <c r="L266" s="7">
        <v>21960</v>
      </c>
      <c r="M266" s="22">
        <v>22180</v>
      </c>
      <c r="N266" s="22">
        <v>23150</v>
      </c>
      <c r="O266" s="22">
        <v>24990</v>
      </c>
      <c r="P266" s="18">
        <v>190</v>
      </c>
      <c r="Q266" s="7">
        <v>200</v>
      </c>
      <c r="R266" s="7">
        <v>200</v>
      </c>
      <c r="S266" s="7">
        <v>200</v>
      </c>
      <c r="T266" s="7">
        <v>200</v>
      </c>
      <c r="U266" s="7">
        <v>200</v>
      </c>
      <c r="V266" s="7">
        <v>200</v>
      </c>
      <c r="W266" s="7">
        <v>200</v>
      </c>
      <c r="X266" s="25">
        <v>200</v>
      </c>
      <c r="Y266" s="25">
        <v>210</v>
      </c>
      <c r="Z266" s="262">
        <v>230</v>
      </c>
      <c r="AA266" s="20" t="s">
        <v>70</v>
      </c>
      <c r="AB266" s="8">
        <v>580</v>
      </c>
      <c r="AC266" s="8">
        <v>130</v>
      </c>
      <c r="AD266" s="8">
        <v>150</v>
      </c>
      <c r="AE266" s="8">
        <v>-290</v>
      </c>
      <c r="AF266" s="8">
        <v>80</v>
      </c>
      <c r="AG266" s="8">
        <v>-60</v>
      </c>
      <c r="AH266" s="8">
        <v>80</v>
      </c>
      <c r="AI266" s="29">
        <v>220</v>
      </c>
      <c r="AJ266" s="29">
        <v>970</v>
      </c>
      <c r="AK266" s="29">
        <v>1840</v>
      </c>
      <c r="AL266" s="31">
        <v>1860</v>
      </c>
      <c r="AM266" s="17" t="s">
        <v>70</v>
      </c>
      <c r="AN266" s="9">
        <v>2.7242837012682042E-2</v>
      </c>
      <c r="AO266" s="9">
        <v>5.9442158207589912E-3</v>
      </c>
      <c r="AP266" s="9">
        <v>6.8181818181818343E-3</v>
      </c>
      <c r="AQ266" s="9">
        <v>-1.309255079006777E-2</v>
      </c>
      <c r="AR266" s="9">
        <v>3.6596523330283404E-3</v>
      </c>
      <c r="AS266" s="9">
        <v>-2.7347310847766204E-3</v>
      </c>
      <c r="AT266" s="9">
        <v>3.6563071297988081E-3</v>
      </c>
      <c r="AU266" s="33">
        <v>1.0018214936247771E-2</v>
      </c>
      <c r="AV266" s="33">
        <v>4.3733092876465207E-2</v>
      </c>
      <c r="AW266" s="270">
        <v>7.9481641468682529E-2</v>
      </c>
      <c r="AX266" s="35">
        <v>0.1737905119774541</v>
      </c>
      <c r="AY266" s="759">
        <v>0.18435902410466909</v>
      </c>
      <c r="AZ266" s="511"/>
      <c r="BA266" s="21">
        <v>4347</v>
      </c>
      <c r="BB266" s="87">
        <v>0.96961014560826675</v>
      </c>
      <c r="BC266" s="761">
        <v>0.97612753657224927</v>
      </c>
    </row>
    <row r="267" spans="1:55" ht="18.75" customHeight="1">
      <c r="A267" s="156" t="s">
        <v>111</v>
      </c>
      <c r="B267" s="148" t="s">
        <v>23</v>
      </c>
      <c r="C267" s="758"/>
      <c r="D267" s="15" t="s">
        <v>12</v>
      </c>
      <c r="E267" s="21">
        <v>27600</v>
      </c>
      <c r="F267" s="7">
        <v>28420</v>
      </c>
      <c r="G267" s="7">
        <v>28610</v>
      </c>
      <c r="H267" s="7">
        <v>28830</v>
      </c>
      <c r="I267" s="7">
        <v>28630</v>
      </c>
      <c r="J267" s="7">
        <v>28720</v>
      </c>
      <c r="K267" s="7">
        <v>28630</v>
      </c>
      <c r="L267" s="7">
        <v>28740</v>
      </c>
      <c r="M267" s="22">
        <v>29050</v>
      </c>
      <c r="N267" s="22">
        <v>30370</v>
      </c>
      <c r="O267" s="22">
        <v>32980</v>
      </c>
      <c r="P267" s="18">
        <v>250</v>
      </c>
      <c r="Q267" s="7">
        <v>260</v>
      </c>
      <c r="R267" s="7">
        <v>260</v>
      </c>
      <c r="S267" s="7">
        <v>270</v>
      </c>
      <c r="T267" s="7">
        <v>260</v>
      </c>
      <c r="U267" s="7">
        <v>270</v>
      </c>
      <c r="V267" s="7">
        <v>260</v>
      </c>
      <c r="W267" s="7">
        <v>270</v>
      </c>
      <c r="X267" s="25">
        <v>270</v>
      </c>
      <c r="Y267" s="25">
        <v>280</v>
      </c>
      <c r="Z267" s="262">
        <v>310</v>
      </c>
      <c r="AA267" s="20" t="s">
        <v>70</v>
      </c>
      <c r="AB267" s="8">
        <v>820</v>
      </c>
      <c r="AC267" s="8">
        <v>190</v>
      </c>
      <c r="AD267" s="8">
        <v>220</v>
      </c>
      <c r="AE267" s="8">
        <v>-200</v>
      </c>
      <c r="AF267" s="8">
        <v>90</v>
      </c>
      <c r="AG267" s="8">
        <v>-90</v>
      </c>
      <c r="AH267" s="8">
        <v>110</v>
      </c>
      <c r="AI267" s="29">
        <v>310</v>
      </c>
      <c r="AJ267" s="29">
        <v>1320</v>
      </c>
      <c r="AK267" s="29">
        <v>2610</v>
      </c>
      <c r="AL267" s="31">
        <v>2770</v>
      </c>
      <c r="AM267" s="17" t="s">
        <v>70</v>
      </c>
      <c r="AN267" s="9">
        <v>2.9710144927536319E-2</v>
      </c>
      <c r="AO267" s="9">
        <v>6.6854327938072888E-3</v>
      </c>
      <c r="AP267" s="9">
        <v>7.6896190143307397E-3</v>
      </c>
      <c r="AQ267" s="9">
        <v>-6.937218175511628E-3</v>
      </c>
      <c r="AR267" s="9">
        <v>3.1435557107928336E-3</v>
      </c>
      <c r="AS267" s="9">
        <v>-3.1337047353759973E-3</v>
      </c>
      <c r="AT267" s="9">
        <v>3.8421236465246977E-3</v>
      </c>
      <c r="AU267" s="33">
        <v>1.0786360473208134E-2</v>
      </c>
      <c r="AV267" s="33">
        <v>4.5438898450946619E-2</v>
      </c>
      <c r="AW267" s="270">
        <v>8.5940072439907755E-2</v>
      </c>
      <c r="AX267" s="35">
        <v>0.19492753623188408</v>
      </c>
      <c r="AY267" s="760"/>
      <c r="AZ267" s="511"/>
      <c r="BA267" s="21">
        <v>5859.0000000000009</v>
      </c>
      <c r="BB267" s="87">
        <v>0.98264492753623189</v>
      </c>
      <c r="BC267" s="762"/>
    </row>
    <row r="268" spans="1:55" ht="18.75" customHeight="1">
      <c r="A268" s="156" t="s">
        <v>111</v>
      </c>
      <c r="B268" s="148" t="s">
        <v>24</v>
      </c>
      <c r="C268" s="758" t="s">
        <v>10</v>
      </c>
      <c r="D268" s="15" t="s">
        <v>11</v>
      </c>
      <c r="E268" s="21">
        <v>20650</v>
      </c>
      <c r="F268" s="7">
        <v>21210</v>
      </c>
      <c r="G268" s="7">
        <v>21340</v>
      </c>
      <c r="H268" s="7">
        <v>21490</v>
      </c>
      <c r="I268" s="7">
        <v>21270</v>
      </c>
      <c r="J268" s="7">
        <v>21340</v>
      </c>
      <c r="K268" s="7">
        <v>21290</v>
      </c>
      <c r="L268" s="7">
        <v>21360</v>
      </c>
      <c r="M268" s="22">
        <v>21580</v>
      </c>
      <c r="N268" s="22">
        <v>22540</v>
      </c>
      <c r="O268" s="22">
        <v>24340</v>
      </c>
      <c r="P268" s="18">
        <v>180</v>
      </c>
      <c r="Q268" s="7">
        <v>190</v>
      </c>
      <c r="R268" s="7">
        <v>190</v>
      </c>
      <c r="S268" s="7">
        <v>190</v>
      </c>
      <c r="T268" s="7">
        <v>190</v>
      </c>
      <c r="U268" s="7">
        <v>190</v>
      </c>
      <c r="V268" s="7">
        <v>190</v>
      </c>
      <c r="W268" s="7">
        <v>190</v>
      </c>
      <c r="X268" s="25">
        <v>190</v>
      </c>
      <c r="Y268" s="25">
        <v>200</v>
      </c>
      <c r="Z268" s="262">
        <v>220</v>
      </c>
      <c r="AA268" s="20" t="s">
        <v>70</v>
      </c>
      <c r="AB268" s="8">
        <v>560</v>
      </c>
      <c r="AC268" s="8">
        <v>130</v>
      </c>
      <c r="AD268" s="8">
        <v>150</v>
      </c>
      <c r="AE268" s="8">
        <v>-220</v>
      </c>
      <c r="AF268" s="8">
        <v>70</v>
      </c>
      <c r="AG268" s="8">
        <v>-50</v>
      </c>
      <c r="AH268" s="8">
        <v>70</v>
      </c>
      <c r="AI268" s="29">
        <v>220</v>
      </c>
      <c r="AJ268" s="29">
        <v>960</v>
      </c>
      <c r="AK268" s="29">
        <v>1800</v>
      </c>
      <c r="AL268" s="31">
        <v>1890</v>
      </c>
      <c r="AM268" s="17" t="s">
        <v>70</v>
      </c>
      <c r="AN268" s="9">
        <v>2.7118644067796627E-2</v>
      </c>
      <c r="AO268" s="9">
        <v>6.1291843470061558E-3</v>
      </c>
      <c r="AP268" s="9">
        <v>7.029053420805953E-3</v>
      </c>
      <c r="AQ268" s="9">
        <v>-1.0237319683573776E-2</v>
      </c>
      <c r="AR268" s="9">
        <v>3.2910202162670377E-3</v>
      </c>
      <c r="AS268" s="9">
        <v>-2.3430178069353547E-3</v>
      </c>
      <c r="AT268" s="9">
        <v>3.2879286049789513E-3</v>
      </c>
      <c r="AU268" s="33">
        <v>1.0299625468164875E-2</v>
      </c>
      <c r="AV268" s="33">
        <v>4.4485634847080568E-2</v>
      </c>
      <c r="AW268" s="270">
        <v>7.9858030168589167E-2</v>
      </c>
      <c r="AX268" s="35">
        <v>0.17869249394673115</v>
      </c>
      <c r="AY268" s="759">
        <v>0.18893823510392938</v>
      </c>
      <c r="AZ268" s="511"/>
      <c r="BA268" s="21">
        <v>4158</v>
      </c>
      <c r="BB268" s="87">
        <v>0.97733656174334138</v>
      </c>
      <c r="BC268" s="761">
        <v>0.98310448265208605</v>
      </c>
    </row>
    <row r="269" spans="1:55" ht="18.75" customHeight="1">
      <c r="A269" s="156" t="s">
        <v>111</v>
      </c>
      <c r="B269" s="148" t="s">
        <v>24</v>
      </c>
      <c r="C269" s="758"/>
      <c r="D269" s="15" t="s">
        <v>12</v>
      </c>
      <c r="E269" s="21">
        <v>26960</v>
      </c>
      <c r="F269" s="7">
        <v>27760</v>
      </c>
      <c r="G269" s="7">
        <v>27950</v>
      </c>
      <c r="H269" s="7">
        <v>28170</v>
      </c>
      <c r="I269" s="7">
        <v>28040</v>
      </c>
      <c r="J269" s="7">
        <v>28120</v>
      </c>
      <c r="K269" s="7">
        <v>28040</v>
      </c>
      <c r="L269" s="7">
        <v>28140</v>
      </c>
      <c r="M269" s="22">
        <v>28450</v>
      </c>
      <c r="N269" s="22">
        <v>29760</v>
      </c>
      <c r="O269" s="22">
        <v>32330</v>
      </c>
      <c r="P269" s="18">
        <v>250</v>
      </c>
      <c r="Q269" s="7">
        <v>260</v>
      </c>
      <c r="R269" s="7">
        <v>260</v>
      </c>
      <c r="S269" s="7">
        <v>260</v>
      </c>
      <c r="T269" s="7">
        <v>260</v>
      </c>
      <c r="U269" s="7">
        <v>260</v>
      </c>
      <c r="V269" s="7">
        <v>260</v>
      </c>
      <c r="W269" s="7">
        <v>260</v>
      </c>
      <c r="X269" s="25">
        <v>260</v>
      </c>
      <c r="Y269" s="25">
        <v>270</v>
      </c>
      <c r="Z269" s="262">
        <v>300</v>
      </c>
      <c r="AA269" s="20" t="s">
        <v>70</v>
      </c>
      <c r="AB269" s="8">
        <v>800</v>
      </c>
      <c r="AC269" s="8">
        <v>190</v>
      </c>
      <c r="AD269" s="8">
        <v>220</v>
      </c>
      <c r="AE269" s="8">
        <v>-130</v>
      </c>
      <c r="AF269" s="8">
        <v>80</v>
      </c>
      <c r="AG269" s="8">
        <v>-80</v>
      </c>
      <c r="AH269" s="8">
        <v>100</v>
      </c>
      <c r="AI269" s="29">
        <v>310</v>
      </c>
      <c r="AJ269" s="29">
        <v>1310</v>
      </c>
      <c r="AK269" s="29">
        <v>2570</v>
      </c>
      <c r="AL269" s="31">
        <v>2800</v>
      </c>
      <c r="AM269" s="17" t="s">
        <v>70</v>
      </c>
      <c r="AN269" s="9">
        <v>2.9673590504450953E-2</v>
      </c>
      <c r="AO269" s="9">
        <v>6.844380403458139E-3</v>
      </c>
      <c r="AP269" s="9">
        <v>7.8711985688730834E-3</v>
      </c>
      <c r="AQ269" s="9">
        <v>-4.6148384806531384E-3</v>
      </c>
      <c r="AR269" s="9">
        <v>2.8530670470756636E-3</v>
      </c>
      <c r="AS269" s="9">
        <v>-2.8449502133712778E-3</v>
      </c>
      <c r="AT269" s="9">
        <v>3.566333808844524E-3</v>
      </c>
      <c r="AU269" s="33">
        <v>1.1016346837242397E-2</v>
      </c>
      <c r="AV269" s="33">
        <v>4.6045694200351539E-2</v>
      </c>
      <c r="AW269" s="270">
        <v>8.6357526881720492E-2</v>
      </c>
      <c r="AX269" s="35">
        <v>0.1991839762611276</v>
      </c>
      <c r="AY269" s="760"/>
      <c r="AZ269" s="511"/>
      <c r="BA269" s="21">
        <v>5670.0000000000009</v>
      </c>
      <c r="BB269" s="87">
        <v>0.98887240356083084</v>
      </c>
      <c r="BC269" s="762"/>
    </row>
    <row r="270" spans="1:55" ht="18.75" customHeight="1">
      <c r="A270" s="156" t="s">
        <v>111</v>
      </c>
      <c r="B270" s="148" t="s">
        <v>25</v>
      </c>
      <c r="C270" s="758" t="s">
        <v>10</v>
      </c>
      <c r="D270" s="15" t="s">
        <v>11</v>
      </c>
      <c r="E270" s="21">
        <v>20180</v>
      </c>
      <c r="F270" s="7">
        <v>20730</v>
      </c>
      <c r="G270" s="7">
        <v>20860</v>
      </c>
      <c r="H270" s="7">
        <v>21010</v>
      </c>
      <c r="I270" s="7">
        <v>20840</v>
      </c>
      <c r="J270" s="7">
        <v>20910</v>
      </c>
      <c r="K270" s="7">
        <v>20850</v>
      </c>
      <c r="L270" s="7">
        <v>20930</v>
      </c>
      <c r="M270" s="22">
        <v>21150</v>
      </c>
      <c r="N270" s="22">
        <v>22090</v>
      </c>
      <c r="O270" s="22">
        <v>23870</v>
      </c>
      <c r="P270" s="18">
        <v>180</v>
      </c>
      <c r="Q270" s="7">
        <v>190</v>
      </c>
      <c r="R270" s="7">
        <v>190</v>
      </c>
      <c r="S270" s="7">
        <v>190</v>
      </c>
      <c r="T270" s="7">
        <v>190</v>
      </c>
      <c r="U270" s="7">
        <v>190</v>
      </c>
      <c r="V270" s="7">
        <v>190</v>
      </c>
      <c r="W270" s="7">
        <v>190</v>
      </c>
      <c r="X270" s="25">
        <v>190</v>
      </c>
      <c r="Y270" s="25">
        <v>200</v>
      </c>
      <c r="Z270" s="262">
        <v>210</v>
      </c>
      <c r="AA270" s="20" t="s">
        <v>70</v>
      </c>
      <c r="AB270" s="8">
        <v>550</v>
      </c>
      <c r="AC270" s="8">
        <v>130</v>
      </c>
      <c r="AD270" s="8">
        <v>150</v>
      </c>
      <c r="AE270" s="8">
        <v>-170</v>
      </c>
      <c r="AF270" s="8">
        <v>70</v>
      </c>
      <c r="AG270" s="8">
        <v>-60</v>
      </c>
      <c r="AH270" s="8">
        <v>80</v>
      </c>
      <c r="AI270" s="29">
        <v>220</v>
      </c>
      <c r="AJ270" s="29">
        <v>940</v>
      </c>
      <c r="AK270" s="29">
        <v>1780</v>
      </c>
      <c r="AL270" s="31">
        <v>1910</v>
      </c>
      <c r="AM270" s="17" t="s">
        <v>70</v>
      </c>
      <c r="AN270" s="9">
        <v>2.7254707631318098E-2</v>
      </c>
      <c r="AO270" s="9">
        <v>6.2711046792087721E-3</v>
      </c>
      <c r="AP270" s="9">
        <v>7.1907957813999168E-3</v>
      </c>
      <c r="AQ270" s="9">
        <v>-8.0913850547358335E-3</v>
      </c>
      <c r="AR270" s="9">
        <v>3.3589251439538614E-3</v>
      </c>
      <c r="AS270" s="9">
        <v>-2.8694404591105283E-3</v>
      </c>
      <c r="AT270" s="9">
        <v>3.836930455635601E-3</v>
      </c>
      <c r="AU270" s="33">
        <v>1.0511227902532339E-2</v>
      </c>
      <c r="AV270" s="33">
        <v>4.4444444444444509E-2</v>
      </c>
      <c r="AW270" s="270">
        <v>8.0579447713897689E-2</v>
      </c>
      <c r="AX270" s="35">
        <v>0.18285431119920714</v>
      </c>
      <c r="AY270" s="759">
        <v>0.19278615899711204</v>
      </c>
      <c r="AZ270" s="511"/>
      <c r="BA270" s="21">
        <v>3969</v>
      </c>
      <c r="BB270" s="87">
        <v>0.98617443012884043</v>
      </c>
      <c r="BC270" s="761">
        <v>0.99099208482659462</v>
      </c>
    </row>
    <row r="271" spans="1:55" ht="18.75" customHeight="1">
      <c r="A271" s="156" t="s">
        <v>111</v>
      </c>
      <c r="B271" s="148" t="s">
        <v>25</v>
      </c>
      <c r="C271" s="758"/>
      <c r="D271" s="15" t="s">
        <v>12</v>
      </c>
      <c r="E271" s="21">
        <v>26490</v>
      </c>
      <c r="F271" s="7">
        <v>27280</v>
      </c>
      <c r="G271" s="7">
        <v>27470</v>
      </c>
      <c r="H271" s="7">
        <v>27690</v>
      </c>
      <c r="I271" s="7">
        <v>27610</v>
      </c>
      <c r="J271" s="7">
        <v>27690</v>
      </c>
      <c r="K271" s="7">
        <v>27600</v>
      </c>
      <c r="L271" s="7">
        <v>27710</v>
      </c>
      <c r="M271" s="22">
        <v>28020</v>
      </c>
      <c r="N271" s="22">
        <v>29310</v>
      </c>
      <c r="O271" s="22">
        <v>31860</v>
      </c>
      <c r="P271" s="18">
        <v>240</v>
      </c>
      <c r="Q271" s="7">
        <v>250</v>
      </c>
      <c r="R271" s="7">
        <v>250</v>
      </c>
      <c r="S271" s="7">
        <v>260</v>
      </c>
      <c r="T271" s="7">
        <v>250</v>
      </c>
      <c r="U271" s="7">
        <v>260</v>
      </c>
      <c r="V271" s="7">
        <v>250</v>
      </c>
      <c r="W271" s="7">
        <v>260</v>
      </c>
      <c r="X271" s="25">
        <v>260</v>
      </c>
      <c r="Y271" s="25">
        <v>270</v>
      </c>
      <c r="Z271" s="262">
        <v>290</v>
      </c>
      <c r="AA271" s="20" t="s">
        <v>70</v>
      </c>
      <c r="AB271" s="8">
        <v>790</v>
      </c>
      <c r="AC271" s="8">
        <v>190</v>
      </c>
      <c r="AD271" s="8">
        <v>220</v>
      </c>
      <c r="AE271" s="8">
        <v>-80</v>
      </c>
      <c r="AF271" s="8">
        <v>80</v>
      </c>
      <c r="AG271" s="8">
        <v>-90</v>
      </c>
      <c r="AH271" s="8">
        <v>110</v>
      </c>
      <c r="AI271" s="29">
        <v>310</v>
      </c>
      <c r="AJ271" s="29">
        <v>1290</v>
      </c>
      <c r="AK271" s="29">
        <v>2550</v>
      </c>
      <c r="AL271" s="31">
        <v>2820</v>
      </c>
      <c r="AM271" s="17" t="s">
        <v>70</v>
      </c>
      <c r="AN271" s="9">
        <v>2.9822574556436443E-2</v>
      </c>
      <c r="AO271" s="9">
        <v>6.9648093841643277E-3</v>
      </c>
      <c r="AP271" s="9">
        <v>8.0087368037859985E-3</v>
      </c>
      <c r="AQ271" s="9">
        <v>-2.8891296496930119E-3</v>
      </c>
      <c r="AR271" s="9">
        <v>2.8975009054690304E-3</v>
      </c>
      <c r="AS271" s="9">
        <v>-3.25027085590468E-3</v>
      </c>
      <c r="AT271" s="9">
        <v>3.9855072463768071E-3</v>
      </c>
      <c r="AU271" s="33">
        <v>1.1187297004691343E-2</v>
      </c>
      <c r="AV271" s="33">
        <v>4.6038543897216178E-2</v>
      </c>
      <c r="AW271" s="270">
        <v>8.7001023541453337E-2</v>
      </c>
      <c r="AX271" s="35">
        <v>0.20271800679501695</v>
      </c>
      <c r="AY271" s="760"/>
      <c r="AZ271" s="511"/>
      <c r="BA271" s="21">
        <v>5481.0000000000009</v>
      </c>
      <c r="BB271" s="87">
        <v>0.99580973952434881</v>
      </c>
      <c r="BC271" s="762"/>
    </row>
    <row r="272" spans="1:55" ht="18.75" customHeight="1">
      <c r="A272" s="156" t="s">
        <v>111</v>
      </c>
      <c r="B272" s="148" t="s">
        <v>26</v>
      </c>
      <c r="C272" s="758" t="s">
        <v>10</v>
      </c>
      <c r="D272" s="15" t="s">
        <v>11</v>
      </c>
      <c r="E272" s="21">
        <v>19810</v>
      </c>
      <c r="F272" s="7">
        <v>20350</v>
      </c>
      <c r="G272" s="7">
        <v>20480</v>
      </c>
      <c r="H272" s="7">
        <v>20630</v>
      </c>
      <c r="I272" s="7">
        <v>20500</v>
      </c>
      <c r="J272" s="7">
        <v>20570</v>
      </c>
      <c r="K272" s="7">
        <v>20520</v>
      </c>
      <c r="L272" s="7">
        <v>20590</v>
      </c>
      <c r="M272" s="22">
        <v>20810</v>
      </c>
      <c r="N272" s="22">
        <v>21740</v>
      </c>
      <c r="O272" s="22">
        <v>23500</v>
      </c>
      <c r="P272" s="18">
        <v>180</v>
      </c>
      <c r="Q272" s="7">
        <v>180</v>
      </c>
      <c r="R272" s="7">
        <v>180</v>
      </c>
      <c r="S272" s="7">
        <v>180</v>
      </c>
      <c r="T272" s="7">
        <v>180</v>
      </c>
      <c r="U272" s="7">
        <v>180</v>
      </c>
      <c r="V272" s="7">
        <v>180</v>
      </c>
      <c r="W272" s="7">
        <v>180</v>
      </c>
      <c r="X272" s="25">
        <v>190</v>
      </c>
      <c r="Y272" s="25">
        <v>190</v>
      </c>
      <c r="Z272" s="262">
        <v>210</v>
      </c>
      <c r="AA272" s="20" t="s">
        <v>70</v>
      </c>
      <c r="AB272" s="8">
        <v>540</v>
      </c>
      <c r="AC272" s="8">
        <v>130</v>
      </c>
      <c r="AD272" s="8">
        <v>150</v>
      </c>
      <c r="AE272" s="8">
        <v>-130</v>
      </c>
      <c r="AF272" s="8">
        <v>70</v>
      </c>
      <c r="AG272" s="8">
        <v>-50</v>
      </c>
      <c r="AH272" s="8">
        <v>70</v>
      </c>
      <c r="AI272" s="29">
        <v>220</v>
      </c>
      <c r="AJ272" s="29">
        <v>930</v>
      </c>
      <c r="AK272" s="29">
        <v>1760</v>
      </c>
      <c r="AL272" s="31">
        <v>1930</v>
      </c>
      <c r="AM272" s="17" t="s">
        <v>70</v>
      </c>
      <c r="AN272" s="9">
        <v>2.7258960121151032E-2</v>
      </c>
      <c r="AO272" s="9">
        <v>6.3882063882063633E-3</v>
      </c>
      <c r="AP272" s="9">
        <v>7.32421875E-3</v>
      </c>
      <c r="AQ272" s="9">
        <v>-6.3015026660203644E-3</v>
      </c>
      <c r="AR272" s="9">
        <v>3.4146341463414664E-3</v>
      </c>
      <c r="AS272" s="9">
        <v>-2.4307243558580049E-3</v>
      </c>
      <c r="AT272" s="9">
        <v>3.4113060428850872E-3</v>
      </c>
      <c r="AU272" s="33">
        <v>1.0684798445847576E-2</v>
      </c>
      <c r="AV272" s="33">
        <v>4.4690052859202245E-2</v>
      </c>
      <c r="AW272" s="270">
        <v>8.0956761729530813E-2</v>
      </c>
      <c r="AX272" s="35">
        <v>0.18626956082786461</v>
      </c>
      <c r="AY272" s="759">
        <v>0.19592957367580055</v>
      </c>
      <c r="AZ272" s="511"/>
      <c r="BA272" s="21">
        <v>3969</v>
      </c>
      <c r="BB272" s="87">
        <v>0.98591620393740531</v>
      </c>
      <c r="BC272" s="761">
        <v>0.99083329339289872</v>
      </c>
    </row>
    <row r="273" spans="1:55" ht="18.75" customHeight="1">
      <c r="A273" s="156" t="s">
        <v>111</v>
      </c>
      <c r="B273" s="148" t="s">
        <v>26</v>
      </c>
      <c r="C273" s="758"/>
      <c r="D273" s="15" t="s">
        <v>12</v>
      </c>
      <c r="E273" s="21">
        <v>26120</v>
      </c>
      <c r="F273" s="7">
        <v>26900</v>
      </c>
      <c r="G273" s="7">
        <v>27090</v>
      </c>
      <c r="H273" s="7">
        <v>27310</v>
      </c>
      <c r="I273" s="7">
        <v>27270</v>
      </c>
      <c r="J273" s="7">
        <v>27350</v>
      </c>
      <c r="K273" s="7">
        <v>27270</v>
      </c>
      <c r="L273" s="7">
        <v>27370</v>
      </c>
      <c r="M273" s="22">
        <v>27680</v>
      </c>
      <c r="N273" s="22">
        <v>28960</v>
      </c>
      <c r="O273" s="22">
        <v>31490</v>
      </c>
      <c r="P273" s="18">
        <v>240</v>
      </c>
      <c r="Q273" s="7">
        <v>250</v>
      </c>
      <c r="R273" s="7">
        <v>250</v>
      </c>
      <c r="S273" s="7">
        <v>250</v>
      </c>
      <c r="T273" s="7">
        <v>250</v>
      </c>
      <c r="U273" s="7">
        <v>250</v>
      </c>
      <c r="V273" s="7">
        <v>250</v>
      </c>
      <c r="W273" s="7">
        <v>250</v>
      </c>
      <c r="X273" s="25">
        <v>250</v>
      </c>
      <c r="Y273" s="25">
        <v>270</v>
      </c>
      <c r="Z273" s="262">
        <v>290</v>
      </c>
      <c r="AA273" s="20" t="s">
        <v>70</v>
      </c>
      <c r="AB273" s="8">
        <v>780</v>
      </c>
      <c r="AC273" s="8">
        <v>190</v>
      </c>
      <c r="AD273" s="8">
        <v>220</v>
      </c>
      <c r="AE273" s="8">
        <v>-40</v>
      </c>
      <c r="AF273" s="8">
        <v>80</v>
      </c>
      <c r="AG273" s="8">
        <v>-80</v>
      </c>
      <c r="AH273" s="8">
        <v>100</v>
      </c>
      <c r="AI273" s="29">
        <v>310</v>
      </c>
      <c r="AJ273" s="29">
        <v>1280</v>
      </c>
      <c r="AK273" s="29">
        <v>2530</v>
      </c>
      <c r="AL273" s="31">
        <v>2840</v>
      </c>
      <c r="AM273" s="17" t="s">
        <v>70</v>
      </c>
      <c r="AN273" s="9">
        <v>2.9862174578866751E-2</v>
      </c>
      <c r="AO273" s="9">
        <v>7.0631970260222054E-3</v>
      </c>
      <c r="AP273" s="9">
        <v>8.1210778885196788E-3</v>
      </c>
      <c r="AQ273" s="9">
        <v>-1.4646649578908821E-3</v>
      </c>
      <c r="AR273" s="9">
        <v>2.9336266960029445E-3</v>
      </c>
      <c r="AS273" s="9">
        <v>-2.9250457038391131E-3</v>
      </c>
      <c r="AT273" s="9">
        <v>3.6670333700037361E-3</v>
      </c>
      <c r="AU273" s="33">
        <v>1.1326269638290087E-2</v>
      </c>
      <c r="AV273" s="33">
        <v>4.6242774566473965E-2</v>
      </c>
      <c r="AW273" s="270">
        <v>8.7361878453038777E-2</v>
      </c>
      <c r="AX273" s="35">
        <v>0.20558958652373649</v>
      </c>
      <c r="AY273" s="760"/>
      <c r="AZ273" s="511"/>
      <c r="BA273" s="21">
        <v>5481.0000000000009</v>
      </c>
      <c r="BB273" s="87">
        <v>0.99575038284839201</v>
      </c>
      <c r="BC273" s="762"/>
    </row>
    <row r="274" spans="1:55" ht="18.75" customHeight="1">
      <c r="A274" s="156" t="s">
        <v>111</v>
      </c>
      <c r="B274" s="148" t="s">
        <v>27</v>
      </c>
      <c r="C274" s="758" t="s">
        <v>10</v>
      </c>
      <c r="D274" s="15" t="s">
        <v>11</v>
      </c>
      <c r="E274" s="21">
        <v>19520</v>
      </c>
      <c r="F274" s="7">
        <v>20050</v>
      </c>
      <c r="G274" s="7">
        <v>20190</v>
      </c>
      <c r="H274" s="7">
        <v>20330</v>
      </c>
      <c r="I274" s="7">
        <v>20230</v>
      </c>
      <c r="J274" s="7">
        <v>20300</v>
      </c>
      <c r="K274" s="7">
        <v>20250</v>
      </c>
      <c r="L274" s="7">
        <v>20320</v>
      </c>
      <c r="M274" s="22">
        <v>20530</v>
      </c>
      <c r="N274" s="22">
        <v>21470</v>
      </c>
      <c r="O274" s="22">
        <v>23210</v>
      </c>
      <c r="P274" s="18">
        <v>170</v>
      </c>
      <c r="Q274" s="7">
        <v>180</v>
      </c>
      <c r="R274" s="7">
        <v>180</v>
      </c>
      <c r="S274" s="7">
        <v>180</v>
      </c>
      <c r="T274" s="7">
        <v>180</v>
      </c>
      <c r="U274" s="7">
        <v>180</v>
      </c>
      <c r="V274" s="7">
        <v>180</v>
      </c>
      <c r="W274" s="7">
        <v>180</v>
      </c>
      <c r="X274" s="25">
        <v>180</v>
      </c>
      <c r="Y274" s="25">
        <v>190</v>
      </c>
      <c r="Z274" s="262">
        <v>210</v>
      </c>
      <c r="AA274" s="20" t="s">
        <v>70</v>
      </c>
      <c r="AB274" s="8">
        <v>530</v>
      </c>
      <c r="AC274" s="8">
        <v>140</v>
      </c>
      <c r="AD274" s="8">
        <v>140</v>
      </c>
      <c r="AE274" s="8">
        <v>-100</v>
      </c>
      <c r="AF274" s="8">
        <v>70</v>
      </c>
      <c r="AG274" s="8">
        <v>-50</v>
      </c>
      <c r="AH274" s="8">
        <v>70</v>
      </c>
      <c r="AI274" s="29">
        <v>210</v>
      </c>
      <c r="AJ274" s="29">
        <v>940</v>
      </c>
      <c r="AK274" s="29">
        <v>1740</v>
      </c>
      <c r="AL274" s="31">
        <v>1950</v>
      </c>
      <c r="AM274" s="17" t="s">
        <v>70</v>
      </c>
      <c r="AN274" s="9">
        <v>2.7151639344262346E-2</v>
      </c>
      <c r="AO274" s="9">
        <v>6.982543640897676E-3</v>
      </c>
      <c r="AP274" s="9">
        <v>6.9341258048538634E-3</v>
      </c>
      <c r="AQ274" s="9">
        <v>-4.918839153959631E-3</v>
      </c>
      <c r="AR274" s="9">
        <v>3.4602076124568004E-3</v>
      </c>
      <c r="AS274" s="9">
        <v>-2.4630541871921707E-3</v>
      </c>
      <c r="AT274" s="9">
        <v>3.4567901234567877E-3</v>
      </c>
      <c r="AU274" s="33">
        <v>1.0334645669291431E-2</v>
      </c>
      <c r="AV274" s="33">
        <v>4.5786653677545086E-2</v>
      </c>
      <c r="AW274" s="270">
        <v>8.1043316255239972E-2</v>
      </c>
      <c r="AX274" s="35">
        <v>0.18903688524590168</v>
      </c>
      <c r="AY274" s="759">
        <v>0.19846733925477433</v>
      </c>
      <c r="AZ274" s="511"/>
      <c r="BA274" s="21">
        <v>3969</v>
      </c>
      <c r="BB274" s="87">
        <v>0.98570696721311479</v>
      </c>
      <c r="BC274" s="761">
        <v>0.9907048192627711</v>
      </c>
    </row>
    <row r="275" spans="1:55" ht="18.75" customHeight="1">
      <c r="A275" s="156" t="s">
        <v>111</v>
      </c>
      <c r="B275" s="148" t="s">
        <v>27</v>
      </c>
      <c r="C275" s="758"/>
      <c r="D275" s="15" t="s">
        <v>12</v>
      </c>
      <c r="E275" s="21">
        <v>25830</v>
      </c>
      <c r="F275" s="7">
        <v>26600</v>
      </c>
      <c r="G275" s="7">
        <v>26800</v>
      </c>
      <c r="H275" s="7">
        <v>27010</v>
      </c>
      <c r="I275" s="7">
        <v>27000</v>
      </c>
      <c r="J275" s="7">
        <v>27080</v>
      </c>
      <c r="K275" s="7">
        <v>27000</v>
      </c>
      <c r="L275" s="7">
        <v>27100</v>
      </c>
      <c r="M275" s="22">
        <v>27400</v>
      </c>
      <c r="N275" s="22">
        <v>28690</v>
      </c>
      <c r="O275" s="22">
        <v>31200</v>
      </c>
      <c r="P275" s="18">
        <v>240</v>
      </c>
      <c r="Q275" s="7">
        <v>240</v>
      </c>
      <c r="R275" s="7">
        <v>250</v>
      </c>
      <c r="S275" s="7">
        <v>250</v>
      </c>
      <c r="T275" s="7">
        <v>250</v>
      </c>
      <c r="U275" s="7">
        <v>250</v>
      </c>
      <c r="V275" s="7">
        <v>250</v>
      </c>
      <c r="W275" s="7">
        <v>250</v>
      </c>
      <c r="X275" s="25">
        <v>250</v>
      </c>
      <c r="Y275" s="25">
        <v>260</v>
      </c>
      <c r="Z275" s="262">
        <v>290</v>
      </c>
      <c r="AA275" s="20" t="s">
        <v>70</v>
      </c>
      <c r="AB275" s="8">
        <v>770</v>
      </c>
      <c r="AC275" s="8">
        <v>200</v>
      </c>
      <c r="AD275" s="8">
        <v>210</v>
      </c>
      <c r="AE275" s="8">
        <v>-10</v>
      </c>
      <c r="AF275" s="8">
        <v>80</v>
      </c>
      <c r="AG275" s="8">
        <v>-80</v>
      </c>
      <c r="AH275" s="8">
        <v>100</v>
      </c>
      <c r="AI275" s="29">
        <v>300</v>
      </c>
      <c r="AJ275" s="29">
        <v>1290</v>
      </c>
      <c r="AK275" s="29">
        <v>2510</v>
      </c>
      <c r="AL275" s="31">
        <v>2860</v>
      </c>
      <c r="AM275" s="17" t="s">
        <v>70</v>
      </c>
      <c r="AN275" s="9">
        <v>2.9810298102981081E-2</v>
      </c>
      <c r="AO275" s="9">
        <v>7.5187969924812581E-3</v>
      </c>
      <c r="AP275" s="9">
        <v>7.8358208955224828E-3</v>
      </c>
      <c r="AQ275" s="9">
        <v>-3.702332469456282E-4</v>
      </c>
      <c r="AR275" s="9">
        <v>2.9629629629630561E-3</v>
      </c>
      <c r="AS275" s="9">
        <v>-2.9542097488921559E-3</v>
      </c>
      <c r="AT275" s="9">
        <v>3.7037037037037646E-3</v>
      </c>
      <c r="AU275" s="33">
        <v>1.1070110701107083E-2</v>
      </c>
      <c r="AV275" s="33">
        <v>4.7080291970802879E-2</v>
      </c>
      <c r="AW275" s="270">
        <v>8.7486929243638878E-2</v>
      </c>
      <c r="AX275" s="35">
        <v>0.20789779326364699</v>
      </c>
      <c r="AY275" s="760"/>
      <c r="AZ275" s="511"/>
      <c r="BA275" s="21">
        <v>5481.0000000000009</v>
      </c>
      <c r="BB275" s="87">
        <v>0.9957026713124274</v>
      </c>
      <c r="BC275" s="762"/>
    </row>
    <row r="276" spans="1:55" ht="18.75" customHeight="1">
      <c r="A276" s="156" t="s">
        <v>111</v>
      </c>
      <c r="B276" s="148" t="s">
        <v>28</v>
      </c>
      <c r="C276" s="758" t="s">
        <v>10</v>
      </c>
      <c r="D276" s="15" t="s">
        <v>11</v>
      </c>
      <c r="E276" s="21">
        <v>19280</v>
      </c>
      <c r="F276" s="7">
        <v>19810</v>
      </c>
      <c r="G276" s="7">
        <v>19940</v>
      </c>
      <c r="H276" s="7">
        <v>20080</v>
      </c>
      <c r="I276" s="7">
        <v>20010</v>
      </c>
      <c r="J276" s="7">
        <v>20080</v>
      </c>
      <c r="K276" s="7">
        <v>20030</v>
      </c>
      <c r="L276" s="7">
        <v>20100</v>
      </c>
      <c r="M276" s="22">
        <v>20310</v>
      </c>
      <c r="N276" s="22">
        <v>21240</v>
      </c>
      <c r="O276" s="22">
        <v>22970</v>
      </c>
      <c r="P276" s="18">
        <v>170</v>
      </c>
      <c r="Q276" s="7">
        <v>180</v>
      </c>
      <c r="R276" s="7">
        <v>180</v>
      </c>
      <c r="S276" s="7">
        <v>180</v>
      </c>
      <c r="T276" s="7">
        <v>180</v>
      </c>
      <c r="U276" s="7">
        <v>180</v>
      </c>
      <c r="V276" s="7">
        <v>180</v>
      </c>
      <c r="W276" s="7">
        <v>180</v>
      </c>
      <c r="X276" s="25">
        <v>180</v>
      </c>
      <c r="Y276" s="25">
        <v>190</v>
      </c>
      <c r="Z276" s="262">
        <v>210</v>
      </c>
      <c r="AA276" s="20" t="s">
        <v>70</v>
      </c>
      <c r="AB276" s="8">
        <v>530</v>
      </c>
      <c r="AC276" s="8">
        <v>130</v>
      </c>
      <c r="AD276" s="8">
        <v>140</v>
      </c>
      <c r="AE276" s="8">
        <v>-70</v>
      </c>
      <c r="AF276" s="8">
        <v>70</v>
      </c>
      <c r="AG276" s="8">
        <v>-50</v>
      </c>
      <c r="AH276" s="8">
        <v>70</v>
      </c>
      <c r="AI276" s="29">
        <v>210</v>
      </c>
      <c r="AJ276" s="29">
        <v>930</v>
      </c>
      <c r="AK276" s="29">
        <v>1730</v>
      </c>
      <c r="AL276" s="31">
        <v>1960</v>
      </c>
      <c r="AM276" s="17" t="s">
        <v>70</v>
      </c>
      <c r="AN276" s="9">
        <v>2.74896265560165E-2</v>
      </c>
      <c r="AO276" s="9">
        <v>6.5623422513882979E-3</v>
      </c>
      <c r="AP276" s="9">
        <v>7.0210631895686326E-3</v>
      </c>
      <c r="AQ276" s="9">
        <v>-3.4860557768924272E-3</v>
      </c>
      <c r="AR276" s="9">
        <v>3.4982508745626806E-3</v>
      </c>
      <c r="AS276" s="9">
        <v>-2.490039840637448E-3</v>
      </c>
      <c r="AT276" s="9">
        <v>3.494757863205189E-3</v>
      </c>
      <c r="AU276" s="33">
        <v>1.0447761194029903E-2</v>
      </c>
      <c r="AV276" s="33">
        <v>4.579025110782875E-2</v>
      </c>
      <c r="AW276" s="270">
        <v>8.1450094161958475E-2</v>
      </c>
      <c r="AX276" s="35">
        <v>0.19139004149377592</v>
      </c>
      <c r="AY276" s="759">
        <v>0.20061881910562185</v>
      </c>
      <c r="AZ276" s="511"/>
      <c r="BA276" s="21">
        <v>3969</v>
      </c>
      <c r="BB276" s="87">
        <v>0.98552904564315358</v>
      </c>
      <c r="BC276" s="761">
        <v>0.99059570687784881</v>
      </c>
    </row>
    <row r="277" spans="1:55" ht="18.75" customHeight="1" thickBot="1">
      <c r="A277" s="156" t="s">
        <v>281</v>
      </c>
      <c r="B277" s="151" t="s">
        <v>28</v>
      </c>
      <c r="C277" s="777"/>
      <c r="D277" s="40" t="s">
        <v>12</v>
      </c>
      <c r="E277" s="41">
        <v>25590</v>
      </c>
      <c r="F277" s="42">
        <v>26360</v>
      </c>
      <c r="G277" s="42">
        <v>26550</v>
      </c>
      <c r="H277" s="42">
        <v>26760</v>
      </c>
      <c r="I277" s="42">
        <v>26780</v>
      </c>
      <c r="J277" s="42">
        <v>26860</v>
      </c>
      <c r="K277" s="42">
        <v>26780</v>
      </c>
      <c r="L277" s="42">
        <v>26880</v>
      </c>
      <c r="M277" s="43">
        <v>27180</v>
      </c>
      <c r="N277" s="43">
        <v>28460</v>
      </c>
      <c r="O277" s="43">
        <v>30960</v>
      </c>
      <c r="P277" s="44">
        <v>230</v>
      </c>
      <c r="Q277" s="42">
        <v>240</v>
      </c>
      <c r="R277" s="42">
        <v>240</v>
      </c>
      <c r="S277" s="42">
        <v>250</v>
      </c>
      <c r="T277" s="42">
        <v>250</v>
      </c>
      <c r="U277" s="42">
        <v>250</v>
      </c>
      <c r="V277" s="42">
        <v>250</v>
      </c>
      <c r="W277" s="42">
        <v>250</v>
      </c>
      <c r="X277" s="45">
        <v>250</v>
      </c>
      <c r="Y277" s="45">
        <v>260</v>
      </c>
      <c r="Z277" s="263">
        <v>290</v>
      </c>
      <c r="AA277" s="46" t="s">
        <v>70</v>
      </c>
      <c r="AB277" s="47">
        <v>770</v>
      </c>
      <c r="AC277" s="47">
        <v>190</v>
      </c>
      <c r="AD277" s="47">
        <v>210</v>
      </c>
      <c r="AE277" s="47">
        <v>20</v>
      </c>
      <c r="AF277" s="47">
        <v>80</v>
      </c>
      <c r="AG277" s="47">
        <v>-80</v>
      </c>
      <c r="AH277" s="47">
        <v>100</v>
      </c>
      <c r="AI277" s="48">
        <v>300</v>
      </c>
      <c r="AJ277" s="48">
        <v>1280</v>
      </c>
      <c r="AK277" s="48">
        <v>2500</v>
      </c>
      <c r="AL277" s="49">
        <v>2870</v>
      </c>
      <c r="AM277" s="50" t="s">
        <v>70</v>
      </c>
      <c r="AN277" s="51">
        <v>3.008987885892922E-2</v>
      </c>
      <c r="AO277" s="51">
        <v>7.2078907435508821E-3</v>
      </c>
      <c r="AP277" s="51">
        <v>7.9096045197739606E-3</v>
      </c>
      <c r="AQ277" s="51">
        <v>7.473841554559435E-4</v>
      </c>
      <c r="AR277" s="51">
        <v>2.9873039581778116E-3</v>
      </c>
      <c r="AS277" s="51">
        <v>-2.9784065524943726E-3</v>
      </c>
      <c r="AT277" s="51">
        <v>3.7341299477222645E-3</v>
      </c>
      <c r="AU277" s="52">
        <v>1.1160714285714191E-2</v>
      </c>
      <c r="AV277" s="52">
        <v>4.7093451066960945E-2</v>
      </c>
      <c r="AW277" s="272">
        <v>8.7842586085734364E-2</v>
      </c>
      <c r="AX277" s="53">
        <v>0.20984759671746778</v>
      </c>
      <c r="AY277" s="786"/>
      <c r="AZ277" s="513"/>
      <c r="BA277" s="41">
        <v>5481.0000000000009</v>
      </c>
      <c r="BB277" s="91">
        <v>0.99566236811254394</v>
      </c>
      <c r="BC277" s="787"/>
    </row>
    <row r="278" spans="1:55">
      <c r="A278" s="766" t="s">
        <v>80</v>
      </c>
      <c r="B278" s="769" t="s">
        <v>9</v>
      </c>
      <c r="C278" s="769" t="s">
        <v>10</v>
      </c>
      <c r="D278" s="54" t="s">
        <v>11</v>
      </c>
      <c r="E278" s="114"/>
      <c r="F278" s="115"/>
      <c r="G278" s="115"/>
      <c r="H278" s="115"/>
      <c r="I278" s="115"/>
      <c r="J278" s="115"/>
      <c r="K278" s="115"/>
      <c r="L278" s="115"/>
      <c r="M278" s="116"/>
      <c r="N278" s="116"/>
      <c r="O278" s="116"/>
      <c r="P278" s="117"/>
      <c r="Q278" s="115"/>
      <c r="R278" s="115"/>
      <c r="S278" s="115"/>
      <c r="T278" s="115"/>
      <c r="U278" s="115"/>
      <c r="V278" s="115"/>
      <c r="W278" s="115"/>
      <c r="X278" s="118"/>
      <c r="Y278" s="118"/>
      <c r="Z278" s="266"/>
      <c r="AA278" s="119"/>
      <c r="AB278" s="120"/>
      <c r="AC278" s="120"/>
      <c r="AD278" s="120"/>
      <c r="AE278" s="120"/>
      <c r="AF278" s="120"/>
      <c r="AG278" s="120"/>
      <c r="AH278" s="120"/>
      <c r="AI278" s="121"/>
      <c r="AJ278" s="121"/>
      <c r="AK278" s="280"/>
      <c r="AL278" s="122"/>
      <c r="AM278" s="64" t="s">
        <v>70</v>
      </c>
      <c r="AN278" s="65">
        <v>2.8481157813306929E-2</v>
      </c>
      <c r="AO278" s="65">
        <v>8.1919127586845275E-3</v>
      </c>
      <c r="AP278" s="65">
        <v>6.4750255355355557E-3</v>
      </c>
      <c r="AQ278" s="65">
        <v>-5.8723283106253993E-2</v>
      </c>
      <c r="AR278" s="65">
        <v>1.7894434914043633E-3</v>
      </c>
      <c r="AS278" s="65">
        <v>-2.8878000574632662E-3</v>
      </c>
      <c r="AT278" s="65">
        <v>3.8083015833989542E-3</v>
      </c>
      <c r="AU278" s="66">
        <v>9.7818805512500384E-3</v>
      </c>
      <c r="AV278" s="66">
        <v>3.4117489483666691E-2</v>
      </c>
      <c r="AW278" s="273">
        <v>7.6837285534928162E-2</v>
      </c>
      <c r="AX278" s="67">
        <v>0.1075969487088802</v>
      </c>
      <c r="AY278" s="770">
        <v>0.11380471577945456</v>
      </c>
      <c r="AZ278" s="771">
        <v>0.18511576779514813</v>
      </c>
      <c r="BA278" s="55"/>
      <c r="BB278" s="92"/>
      <c r="BC278" s="773"/>
    </row>
    <row r="279" spans="1:55">
      <c r="A279" s="767"/>
      <c r="B279" s="758"/>
      <c r="C279" s="758"/>
      <c r="D279" s="15" t="s">
        <v>12</v>
      </c>
      <c r="E279" s="123"/>
      <c r="F279" s="124"/>
      <c r="G279" s="124"/>
      <c r="H279" s="124"/>
      <c r="I279" s="124"/>
      <c r="J279" s="124"/>
      <c r="K279" s="124"/>
      <c r="L279" s="124"/>
      <c r="M279" s="125"/>
      <c r="N279" s="125"/>
      <c r="O279" s="125"/>
      <c r="P279" s="126"/>
      <c r="Q279" s="124"/>
      <c r="R279" s="124"/>
      <c r="S279" s="124"/>
      <c r="T279" s="124"/>
      <c r="U279" s="124"/>
      <c r="V279" s="124"/>
      <c r="W279" s="124"/>
      <c r="X279" s="127"/>
      <c r="Y279" s="127"/>
      <c r="Z279" s="267"/>
      <c r="AA279" s="128"/>
      <c r="AB279" s="129"/>
      <c r="AC279" s="129"/>
      <c r="AD279" s="129"/>
      <c r="AE279" s="129"/>
      <c r="AF279" s="129"/>
      <c r="AG279" s="129"/>
      <c r="AH279" s="129"/>
      <c r="AI279" s="130"/>
      <c r="AJ279" s="130"/>
      <c r="AK279" s="281"/>
      <c r="AL279" s="131"/>
      <c r="AM279" s="17" t="s">
        <v>70</v>
      </c>
      <c r="AN279" s="9">
        <v>2.9236406017999789E-2</v>
      </c>
      <c r="AO279" s="9">
        <v>8.3559326218592689E-3</v>
      </c>
      <c r="AP279" s="9">
        <v>6.7788874354078599E-3</v>
      </c>
      <c r="AQ279" s="9">
        <v>-5.3128706880420845E-2</v>
      </c>
      <c r="AR279" s="9">
        <v>1.7533382429629485E-3</v>
      </c>
      <c r="AS279" s="9">
        <v>-2.9572048542601675E-3</v>
      </c>
      <c r="AT279" s="9">
        <v>3.8440724017165806E-3</v>
      </c>
      <c r="AU279" s="33">
        <v>1.0134198451760168E-2</v>
      </c>
      <c r="AV279" s="33">
        <v>3.5566894007510147E-2</v>
      </c>
      <c r="AW279" s="270">
        <v>7.9363765625340726E-2</v>
      </c>
      <c r="AX279" s="35">
        <v>0.12001248285002891</v>
      </c>
      <c r="AY279" s="760"/>
      <c r="AZ279" s="511"/>
      <c r="BA279" s="21"/>
      <c r="BB279" s="87"/>
      <c r="BC279" s="762"/>
    </row>
    <row r="280" spans="1:55">
      <c r="A280" s="767"/>
      <c r="B280" s="758" t="s">
        <v>13</v>
      </c>
      <c r="C280" s="758" t="s">
        <v>10</v>
      </c>
      <c r="D280" s="15" t="s">
        <v>11</v>
      </c>
      <c r="E280" s="123"/>
      <c r="F280" s="124"/>
      <c r="G280" s="124"/>
      <c r="H280" s="124"/>
      <c r="I280" s="124"/>
      <c r="J280" s="124"/>
      <c r="K280" s="124"/>
      <c r="L280" s="124"/>
      <c r="M280" s="125"/>
      <c r="N280" s="125"/>
      <c r="O280" s="125"/>
      <c r="P280" s="126"/>
      <c r="Q280" s="124"/>
      <c r="R280" s="124"/>
      <c r="S280" s="124"/>
      <c r="T280" s="124"/>
      <c r="U280" s="124"/>
      <c r="V280" s="124"/>
      <c r="W280" s="124"/>
      <c r="X280" s="127"/>
      <c r="Y280" s="127"/>
      <c r="Z280" s="267"/>
      <c r="AA280" s="128"/>
      <c r="AB280" s="129"/>
      <c r="AC280" s="129"/>
      <c r="AD280" s="129"/>
      <c r="AE280" s="129"/>
      <c r="AF280" s="129"/>
      <c r="AG280" s="129"/>
      <c r="AH280" s="129"/>
      <c r="AI280" s="130"/>
      <c r="AJ280" s="130"/>
      <c r="AK280" s="281"/>
      <c r="AL280" s="131"/>
      <c r="AM280" s="17" t="s">
        <v>70</v>
      </c>
      <c r="AN280" s="9">
        <v>2.7571818535207238E-2</v>
      </c>
      <c r="AO280" s="9">
        <v>7.8536020330947365E-3</v>
      </c>
      <c r="AP280" s="9">
        <v>6.3065153443972177E-3</v>
      </c>
      <c r="AQ280" s="9">
        <v>-5.6859996206571894E-2</v>
      </c>
      <c r="AR280" s="9">
        <v>2.1354359066758088E-3</v>
      </c>
      <c r="AS280" s="9">
        <v>-2.7925333321697082E-3</v>
      </c>
      <c r="AT280" s="9">
        <v>3.7700999704181337E-3</v>
      </c>
      <c r="AU280" s="33">
        <v>9.4727567200161289E-3</v>
      </c>
      <c r="AV280" s="33">
        <v>3.4421785552069234E-2</v>
      </c>
      <c r="AW280" s="270">
        <v>7.4697779843331813E-2</v>
      </c>
      <c r="AX280" s="35">
        <v>0.10648101399416271</v>
      </c>
      <c r="AY280" s="759">
        <v>0.11610265079593557</v>
      </c>
      <c r="AZ280" s="511"/>
      <c r="BA280" s="21"/>
      <c r="BB280" s="87"/>
      <c r="BC280" s="761"/>
    </row>
    <row r="281" spans="1:55">
      <c r="A281" s="767"/>
      <c r="B281" s="758"/>
      <c r="C281" s="758"/>
      <c r="D281" s="15" t="s">
        <v>12</v>
      </c>
      <c r="E281" s="123"/>
      <c r="F281" s="124"/>
      <c r="G281" s="124"/>
      <c r="H281" s="124"/>
      <c r="I281" s="124"/>
      <c r="J281" s="124"/>
      <c r="K281" s="124"/>
      <c r="L281" s="124"/>
      <c r="M281" s="125"/>
      <c r="N281" s="125"/>
      <c r="O281" s="125"/>
      <c r="P281" s="126"/>
      <c r="Q281" s="124"/>
      <c r="R281" s="124"/>
      <c r="S281" s="124"/>
      <c r="T281" s="124"/>
      <c r="U281" s="124"/>
      <c r="V281" s="124"/>
      <c r="W281" s="124"/>
      <c r="X281" s="127"/>
      <c r="Y281" s="127"/>
      <c r="Z281" s="267"/>
      <c r="AA281" s="128"/>
      <c r="AB281" s="129"/>
      <c r="AC281" s="129"/>
      <c r="AD281" s="129"/>
      <c r="AE281" s="129"/>
      <c r="AF281" s="129"/>
      <c r="AG281" s="129"/>
      <c r="AH281" s="129"/>
      <c r="AI281" s="130"/>
      <c r="AJ281" s="130"/>
      <c r="AK281" s="281"/>
      <c r="AL281" s="131"/>
      <c r="AM281" s="17" t="s">
        <v>70</v>
      </c>
      <c r="AN281" s="9">
        <v>2.8841971476175177E-2</v>
      </c>
      <c r="AO281" s="9">
        <v>8.1466150268336701E-3</v>
      </c>
      <c r="AP281" s="9">
        <v>6.7946718160832587E-3</v>
      </c>
      <c r="AQ281" s="9">
        <v>-4.8467103736026348E-2</v>
      </c>
      <c r="AR281" s="9">
        <v>2.0358136931539206E-3</v>
      </c>
      <c r="AS281" s="9">
        <v>-2.9109691074624411E-3</v>
      </c>
      <c r="AT281" s="9">
        <v>3.8296973469366946E-3</v>
      </c>
      <c r="AU281" s="33">
        <v>1.0052119357733341E-2</v>
      </c>
      <c r="AV281" s="33">
        <v>3.6603637853694776E-2</v>
      </c>
      <c r="AW281" s="270">
        <v>7.8843422828850318E-2</v>
      </c>
      <c r="AX281" s="35">
        <v>0.12572428759770843</v>
      </c>
      <c r="AY281" s="760"/>
      <c r="AZ281" s="511"/>
      <c r="BA281" s="21"/>
      <c r="BB281" s="87"/>
      <c r="BC281" s="762"/>
    </row>
    <row r="282" spans="1:55">
      <c r="A282" s="767"/>
      <c r="B282" s="758" t="s">
        <v>14</v>
      </c>
      <c r="C282" s="758" t="s">
        <v>10</v>
      </c>
      <c r="D282" s="15" t="s">
        <v>11</v>
      </c>
      <c r="E282" s="123"/>
      <c r="F282" s="124"/>
      <c r="G282" s="124"/>
      <c r="H282" s="124"/>
      <c r="I282" s="124"/>
      <c r="J282" s="124"/>
      <c r="K282" s="124"/>
      <c r="L282" s="124"/>
      <c r="M282" s="125"/>
      <c r="N282" s="125"/>
      <c r="O282" s="125"/>
      <c r="P282" s="126"/>
      <c r="Q282" s="124"/>
      <c r="R282" s="124"/>
      <c r="S282" s="124"/>
      <c r="T282" s="124"/>
      <c r="U282" s="124"/>
      <c r="V282" s="124"/>
      <c r="W282" s="124"/>
      <c r="X282" s="127"/>
      <c r="Y282" s="127"/>
      <c r="Z282" s="267"/>
      <c r="AA282" s="128"/>
      <c r="AB282" s="129"/>
      <c r="AC282" s="129"/>
      <c r="AD282" s="129"/>
      <c r="AE282" s="129"/>
      <c r="AF282" s="129"/>
      <c r="AG282" s="129"/>
      <c r="AH282" s="129"/>
      <c r="AI282" s="130"/>
      <c r="AJ282" s="130"/>
      <c r="AK282" s="281"/>
      <c r="AL282" s="131"/>
      <c r="AM282" s="17" t="s">
        <v>70</v>
      </c>
      <c r="AN282" s="9">
        <v>2.7238655093873437E-2</v>
      </c>
      <c r="AO282" s="9">
        <v>7.8518796897834031E-3</v>
      </c>
      <c r="AP282" s="9">
        <v>6.2766647530650144E-3</v>
      </c>
      <c r="AQ282" s="9">
        <v>-5.1599355043896969E-2</v>
      </c>
      <c r="AR282" s="9">
        <v>2.2926636045606796E-3</v>
      </c>
      <c r="AS282" s="9">
        <v>-2.721056222003887E-3</v>
      </c>
      <c r="AT282" s="9">
        <v>3.7145091916123418E-3</v>
      </c>
      <c r="AU282" s="33">
        <v>9.5312852993089392E-3</v>
      </c>
      <c r="AV282" s="33">
        <v>3.5574305273944923E-2</v>
      </c>
      <c r="AW282" s="270">
        <v>7.469430739106292E-2</v>
      </c>
      <c r="AX282" s="35">
        <v>0.11374932990536149</v>
      </c>
      <c r="AY282" s="759">
        <v>0.12519246408203086</v>
      </c>
      <c r="AZ282" s="511"/>
      <c r="BA282" s="21"/>
      <c r="BB282" s="87"/>
      <c r="BC282" s="761"/>
    </row>
    <row r="283" spans="1:55">
      <c r="A283" s="767"/>
      <c r="B283" s="758"/>
      <c r="C283" s="758"/>
      <c r="D283" s="15" t="s">
        <v>12</v>
      </c>
      <c r="E283" s="123"/>
      <c r="F283" s="124"/>
      <c r="G283" s="124"/>
      <c r="H283" s="124"/>
      <c r="I283" s="124"/>
      <c r="J283" s="124"/>
      <c r="K283" s="124"/>
      <c r="L283" s="124"/>
      <c r="M283" s="125"/>
      <c r="N283" s="125"/>
      <c r="O283" s="125"/>
      <c r="P283" s="126"/>
      <c r="Q283" s="124"/>
      <c r="R283" s="124"/>
      <c r="S283" s="124"/>
      <c r="T283" s="124"/>
      <c r="U283" s="124"/>
      <c r="V283" s="124"/>
      <c r="W283" s="124"/>
      <c r="X283" s="127"/>
      <c r="Y283" s="127"/>
      <c r="Z283" s="267"/>
      <c r="AA283" s="128"/>
      <c r="AB283" s="129"/>
      <c r="AC283" s="129"/>
      <c r="AD283" s="129"/>
      <c r="AE283" s="129"/>
      <c r="AF283" s="129"/>
      <c r="AG283" s="129"/>
      <c r="AH283" s="129"/>
      <c r="AI283" s="130"/>
      <c r="AJ283" s="130"/>
      <c r="AK283" s="281"/>
      <c r="AL283" s="131"/>
      <c r="AM283" s="17" t="s">
        <v>70</v>
      </c>
      <c r="AN283" s="9">
        <v>2.8868965806177982E-2</v>
      </c>
      <c r="AO283" s="9">
        <v>8.2168899431752929E-3</v>
      </c>
      <c r="AP283" s="9">
        <v>6.8889511931671532E-3</v>
      </c>
      <c r="AQ283" s="9">
        <v>-4.1939115261015916E-2</v>
      </c>
      <c r="AR283" s="9">
        <v>2.14474497397521E-3</v>
      </c>
      <c r="AS283" s="9">
        <v>-2.8787201075208546E-3</v>
      </c>
      <c r="AT283" s="9">
        <v>3.7969081093791046E-3</v>
      </c>
      <c r="AU283" s="33">
        <v>1.0238162583914329E-2</v>
      </c>
      <c r="AV283" s="33">
        <v>3.8088180075707412E-2</v>
      </c>
      <c r="AW283" s="270">
        <v>7.981100101893937E-2</v>
      </c>
      <c r="AX283" s="35">
        <v>0.13663559825870022</v>
      </c>
      <c r="AY283" s="760"/>
      <c r="AZ283" s="511"/>
      <c r="BA283" s="21"/>
      <c r="BB283" s="87"/>
      <c r="BC283" s="762"/>
    </row>
    <row r="284" spans="1:55">
      <c r="A284" s="767"/>
      <c r="B284" s="758" t="s">
        <v>15</v>
      </c>
      <c r="C284" s="758" t="s">
        <v>10</v>
      </c>
      <c r="D284" s="15" t="s">
        <v>11</v>
      </c>
      <c r="E284" s="123"/>
      <c r="F284" s="124"/>
      <c r="G284" s="124"/>
      <c r="H284" s="124"/>
      <c r="I284" s="124"/>
      <c r="J284" s="124"/>
      <c r="K284" s="124"/>
      <c r="L284" s="124"/>
      <c r="M284" s="125"/>
      <c r="N284" s="125"/>
      <c r="O284" s="125"/>
      <c r="P284" s="126"/>
      <c r="Q284" s="124"/>
      <c r="R284" s="124"/>
      <c r="S284" s="124"/>
      <c r="T284" s="124"/>
      <c r="U284" s="124"/>
      <c r="V284" s="124"/>
      <c r="W284" s="124"/>
      <c r="X284" s="127"/>
      <c r="Y284" s="127"/>
      <c r="Z284" s="267"/>
      <c r="AA284" s="128"/>
      <c r="AB284" s="129"/>
      <c r="AC284" s="129"/>
      <c r="AD284" s="129"/>
      <c r="AE284" s="129"/>
      <c r="AF284" s="129"/>
      <c r="AG284" s="129"/>
      <c r="AH284" s="129"/>
      <c r="AI284" s="130"/>
      <c r="AJ284" s="130"/>
      <c r="AK284" s="281"/>
      <c r="AL284" s="131"/>
      <c r="AM284" s="17" t="s">
        <v>70</v>
      </c>
      <c r="AN284" s="9">
        <v>2.9038162703532239E-2</v>
      </c>
      <c r="AO284" s="9">
        <v>8.2560677898840251E-3</v>
      </c>
      <c r="AP284" s="9">
        <v>6.8033666406755733E-3</v>
      </c>
      <c r="AQ284" s="9">
        <v>9.0357048936004492E-3</v>
      </c>
      <c r="AR284" s="9">
        <v>2.4812098809293692E-3</v>
      </c>
      <c r="AS284" s="9">
        <v>-2.7181068966580235E-3</v>
      </c>
      <c r="AT284" s="9">
        <v>3.726202665263606E-3</v>
      </c>
      <c r="AU284" s="33">
        <v>9.712728472865112E-3</v>
      </c>
      <c r="AV284" s="33">
        <v>3.7176887448705426E-2</v>
      </c>
      <c r="AW284" s="270">
        <v>7.5903302931728561E-2</v>
      </c>
      <c r="AX284" s="35">
        <v>0.1917565938078519</v>
      </c>
      <c r="AY284" s="759">
        <v>0.19841277045593503</v>
      </c>
      <c r="AZ284" s="511"/>
      <c r="BA284" s="21"/>
      <c r="BB284" s="87"/>
      <c r="BC284" s="761"/>
    </row>
    <row r="285" spans="1:55">
      <c r="A285" s="767"/>
      <c r="B285" s="758"/>
      <c r="C285" s="758"/>
      <c r="D285" s="15" t="s">
        <v>12</v>
      </c>
      <c r="E285" s="123"/>
      <c r="F285" s="124"/>
      <c r="G285" s="124"/>
      <c r="H285" s="124"/>
      <c r="I285" s="124"/>
      <c r="J285" s="124"/>
      <c r="K285" s="124"/>
      <c r="L285" s="124"/>
      <c r="M285" s="125"/>
      <c r="N285" s="125"/>
      <c r="O285" s="125"/>
      <c r="P285" s="126"/>
      <c r="Q285" s="124"/>
      <c r="R285" s="124"/>
      <c r="S285" s="124"/>
      <c r="T285" s="124"/>
      <c r="U285" s="124"/>
      <c r="V285" s="124"/>
      <c r="W285" s="124"/>
      <c r="X285" s="127"/>
      <c r="Y285" s="127"/>
      <c r="Z285" s="267"/>
      <c r="AA285" s="128"/>
      <c r="AB285" s="129"/>
      <c r="AC285" s="129"/>
      <c r="AD285" s="129"/>
      <c r="AE285" s="129"/>
      <c r="AF285" s="129"/>
      <c r="AG285" s="129"/>
      <c r="AH285" s="129"/>
      <c r="AI285" s="130"/>
      <c r="AJ285" s="130"/>
      <c r="AK285" s="281"/>
      <c r="AL285" s="131"/>
      <c r="AM285" s="17" t="s">
        <v>70</v>
      </c>
      <c r="AN285" s="9">
        <v>3.063321096055685E-2</v>
      </c>
      <c r="AO285" s="9">
        <v>8.6116023312458323E-3</v>
      </c>
      <c r="AP285" s="9">
        <v>7.4255080006010721E-3</v>
      </c>
      <c r="AQ285" s="9">
        <v>9.7309107217691537E-3</v>
      </c>
      <c r="AR285" s="9">
        <v>2.284838904634573E-3</v>
      </c>
      <c r="AS285" s="9">
        <v>-2.8931375726729408E-3</v>
      </c>
      <c r="AT285" s="9">
        <v>3.8153467458288681E-3</v>
      </c>
      <c r="AU285" s="33">
        <v>1.0462427456847778E-2</v>
      </c>
      <c r="AV285" s="33">
        <v>3.967441134094829E-2</v>
      </c>
      <c r="AW285" s="270">
        <v>8.1335172086020757E-2</v>
      </c>
      <c r="AX285" s="35">
        <v>0.20506894710401818</v>
      </c>
      <c r="AY285" s="760"/>
      <c r="AZ285" s="511"/>
      <c r="BA285" s="21"/>
      <c r="BB285" s="87"/>
      <c r="BC285" s="762"/>
    </row>
    <row r="286" spans="1:55">
      <c r="A286" s="767"/>
      <c r="B286" s="758" t="s">
        <v>16</v>
      </c>
      <c r="C286" s="758" t="s">
        <v>10</v>
      </c>
      <c r="D286" s="15" t="s">
        <v>11</v>
      </c>
      <c r="E286" s="123"/>
      <c r="F286" s="124"/>
      <c r="G286" s="124"/>
      <c r="H286" s="124"/>
      <c r="I286" s="124"/>
      <c r="J286" s="124"/>
      <c r="K286" s="124"/>
      <c r="L286" s="124"/>
      <c r="M286" s="125"/>
      <c r="N286" s="125"/>
      <c r="O286" s="125"/>
      <c r="P286" s="126"/>
      <c r="Q286" s="124"/>
      <c r="R286" s="124"/>
      <c r="S286" s="124"/>
      <c r="T286" s="124"/>
      <c r="U286" s="124"/>
      <c r="V286" s="124"/>
      <c r="W286" s="124"/>
      <c r="X286" s="127"/>
      <c r="Y286" s="127"/>
      <c r="Z286" s="267"/>
      <c r="AA286" s="128"/>
      <c r="AB286" s="129"/>
      <c r="AC286" s="129"/>
      <c r="AD286" s="129"/>
      <c r="AE286" s="129"/>
      <c r="AF286" s="129"/>
      <c r="AG286" s="129"/>
      <c r="AH286" s="129"/>
      <c r="AI286" s="130"/>
      <c r="AJ286" s="130"/>
      <c r="AK286" s="281"/>
      <c r="AL286" s="131"/>
      <c r="AM286" s="17" t="s">
        <v>70</v>
      </c>
      <c r="AN286" s="9">
        <v>2.9080477977758812E-2</v>
      </c>
      <c r="AO286" s="9">
        <v>8.2885923043297116E-3</v>
      </c>
      <c r="AP286" s="9">
        <v>6.9494175836434802E-3</v>
      </c>
      <c r="AQ286" s="9">
        <v>9.2202568057000722E-3</v>
      </c>
      <c r="AR286" s="9">
        <v>2.6770690271629705E-3</v>
      </c>
      <c r="AS286" s="9">
        <v>-2.7858839221514969E-3</v>
      </c>
      <c r="AT286" s="9">
        <v>3.7668721205691147E-3</v>
      </c>
      <c r="AU286" s="33">
        <v>9.9513340471422407E-3</v>
      </c>
      <c r="AV286" s="33">
        <v>3.915637422578841E-2</v>
      </c>
      <c r="AW286" s="270">
        <v>7.7579340770248278E-2</v>
      </c>
      <c r="AX286" s="35">
        <v>0.19685489056031907</v>
      </c>
      <c r="AY286" s="759">
        <v>0.20372335259593977</v>
      </c>
      <c r="AZ286" s="511"/>
      <c r="BA286" s="21"/>
      <c r="BB286" s="87"/>
      <c r="BC286" s="761"/>
    </row>
    <row r="287" spans="1:55">
      <c r="A287" s="767"/>
      <c r="B287" s="758"/>
      <c r="C287" s="758"/>
      <c r="D287" s="15" t="s">
        <v>12</v>
      </c>
      <c r="E287" s="123"/>
      <c r="F287" s="124"/>
      <c r="G287" s="124"/>
      <c r="H287" s="124"/>
      <c r="I287" s="124"/>
      <c r="J287" s="124"/>
      <c r="K287" s="124"/>
      <c r="L287" s="124"/>
      <c r="M287" s="125"/>
      <c r="N287" s="125"/>
      <c r="O287" s="125"/>
      <c r="P287" s="126"/>
      <c r="Q287" s="124"/>
      <c r="R287" s="124"/>
      <c r="S287" s="124"/>
      <c r="T287" s="124"/>
      <c r="U287" s="124"/>
      <c r="V287" s="124"/>
      <c r="W287" s="124"/>
      <c r="X287" s="127"/>
      <c r="Y287" s="127"/>
      <c r="Z287" s="267"/>
      <c r="AA287" s="128"/>
      <c r="AB287" s="129"/>
      <c r="AC287" s="129"/>
      <c r="AD287" s="129"/>
      <c r="AE287" s="129"/>
      <c r="AF287" s="129"/>
      <c r="AG287" s="129"/>
      <c r="AH287" s="129"/>
      <c r="AI287" s="130"/>
      <c r="AJ287" s="130"/>
      <c r="AK287" s="281"/>
      <c r="AL287" s="131"/>
      <c r="AM287" s="17" t="s">
        <v>70</v>
      </c>
      <c r="AN287" s="9">
        <v>3.0834387065748148E-2</v>
      </c>
      <c r="AO287" s="9">
        <v>8.6750820659698413E-3</v>
      </c>
      <c r="AP287" s="9">
        <v>7.6087793152725125E-3</v>
      </c>
      <c r="AQ287" s="9">
        <v>9.9523112058594321E-3</v>
      </c>
      <c r="AR287" s="9">
        <v>2.4223997116664675E-3</v>
      </c>
      <c r="AS287" s="9">
        <v>-2.9660510167286436E-3</v>
      </c>
      <c r="AT287" s="9">
        <v>3.8576710617393706E-3</v>
      </c>
      <c r="AU287" s="33">
        <v>1.0732781192850288E-2</v>
      </c>
      <c r="AV287" s="33">
        <v>4.1529838314573658E-2</v>
      </c>
      <c r="AW287" s="270">
        <v>8.3236178217874573E-2</v>
      </c>
      <c r="AX287" s="35">
        <v>0.21059181463156046</v>
      </c>
      <c r="AY287" s="760"/>
      <c r="AZ287" s="511"/>
      <c r="BA287" s="21"/>
      <c r="BB287" s="87"/>
      <c r="BC287" s="762"/>
    </row>
    <row r="288" spans="1:55">
      <c r="A288" s="767"/>
      <c r="B288" s="758" t="s">
        <v>17</v>
      </c>
      <c r="C288" s="758" t="s">
        <v>10</v>
      </c>
      <c r="D288" s="15" t="s">
        <v>11</v>
      </c>
      <c r="E288" s="123"/>
      <c r="F288" s="124"/>
      <c r="G288" s="124"/>
      <c r="H288" s="124"/>
      <c r="I288" s="124"/>
      <c r="J288" s="124"/>
      <c r="K288" s="124"/>
      <c r="L288" s="124"/>
      <c r="M288" s="125"/>
      <c r="N288" s="125"/>
      <c r="O288" s="125"/>
      <c r="P288" s="126"/>
      <c r="Q288" s="124"/>
      <c r="R288" s="124"/>
      <c r="S288" s="124"/>
      <c r="T288" s="124"/>
      <c r="U288" s="124"/>
      <c r="V288" s="124"/>
      <c r="W288" s="124"/>
      <c r="X288" s="127"/>
      <c r="Y288" s="127"/>
      <c r="Z288" s="267"/>
      <c r="AA288" s="128"/>
      <c r="AB288" s="129"/>
      <c r="AC288" s="129"/>
      <c r="AD288" s="129"/>
      <c r="AE288" s="129"/>
      <c r="AF288" s="129"/>
      <c r="AG288" s="129"/>
      <c r="AH288" s="129"/>
      <c r="AI288" s="130"/>
      <c r="AJ288" s="130"/>
      <c r="AK288" s="281"/>
      <c r="AL288" s="131"/>
      <c r="AM288" s="17" t="s">
        <v>70</v>
      </c>
      <c r="AN288" s="9">
        <v>2.8984384099042582E-2</v>
      </c>
      <c r="AO288" s="9">
        <v>8.2562417422651635E-3</v>
      </c>
      <c r="AP288" s="9">
        <v>7.1612963497180993E-3</v>
      </c>
      <c r="AQ288" s="9">
        <v>9.3211128207228156E-3</v>
      </c>
      <c r="AR288" s="9">
        <v>2.8080489776041995E-3</v>
      </c>
      <c r="AS288" s="9">
        <v>-2.7485994895269095E-3</v>
      </c>
      <c r="AT288" s="9">
        <v>3.6748467197285084E-3</v>
      </c>
      <c r="AU288" s="33">
        <v>1.0162330373995887E-2</v>
      </c>
      <c r="AV288" s="33">
        <v>4.046191020430237E-2</v>
      </c>
      <c r="AW288" s="270">
        <v>7.8719250929220164E-2</v>
      </c>
      <c r="AX288" s="35">
        <v>0.20019022884977272</v>
      </c>
      <c r="AY288" s="759">
        <v>0.2071716921875762</v>
      </c>
      <c r="AZ288" s="511"/>
      <c r="BA288" s="21"/>
      <c r="BB288" s="87"/>
      <c r="BC288" s="761"/>
    </row>
    <row r="289" spans="1:55">
      <c r="A289" s="767"/>
      <c r="B289" s="758"/>
      <c r="C289" s="758"/>
      <c r="D289" s="15" t="s">
        <v>12</v>
      </c>
      <c r="E289" s="123"/>
      <c r="F289" s="124"/>
      <c r="G289" s="124"/>
      <c r="H289" s="124"/>
      <c r="I289" s="124"/>
      <c r="J289" s="124"/>
      <c r="K289" s="124"/>
      <c r="L289" s="124"/>
      <c r="M289" s="125"/>
      <c r="N289" s="125"/>
      <c r="O289" s="125"/>
      <c r="P289" s="126"/>
      <c r="Q289" s="124"/>
      <c r="R289" s="124"/>
      <c r="S289" s="124"/>
      <c r="T289" s="124"/>
      <c r="U289" s="124"/>
      <c r="V289" s="124"/>
      <c r="W289" s="124"/>
      <c r="X289" s="127"/>
      <c r="Y289" s="127"/>
      <c r="Z289" s="267"/>
      <c r="AA289" s="128"/>
      <c r="AB289" s="129"/>
      <c r="AC289" s="129"/>
      <c r="AD289" s="129"/>
      <c r="AE289" s="129"/>
      <c r="AF289" s="129"/>
      <c r="AG289" s="129"/>
      <c r="AH289" s="129"/>
      <c r="AI289" s="130"/>
      <c r="AJ289" s="130"/>
      <c r="AK289" s="281"/>
      <c r="AL289" s="131"/>
      <c r="AM289" s="17" t="s">
        <v>70</v>
      </c>
      <c r="AN289" s="9">
        <v>3.0872978761496417E-2</v>
      </c>
      <c r="AO289" s="9">
        <v>8.6747877814140339E-3</v>
      </c>
      <c r="AP289" s="9">
        <v>7.820354489652237E-3</v>
      </c>
      <c r="AQ289" s="9">
        <v>1.0080576709123296E-2</v>
      </c>
      <c r="AR289" s="9">
        <v>2.5097936761078188E-3</v>
      </c>
      <c r="AS289" s="9">
        <v>-2.9479998756862247E-3</v>
      </c>
      <c r="AT289" s="9">
        <v>3.7901743197111537E-3</v>
      </c>
      <c r="AU289" s="33">
        <v>1.0951610029831749E-2</v>
      </c>
      <c r="AV289" s="33">
        <v>4.2720799859249592E-2</v>
      </c>
      <c r="AW289" s="270">
        <v>8.4500094144920046E-2</v>
      </c>
      <c r="AX289" s="35">
        <v>0.2141531555253797</v>
      </c>
      <c r="AY289" s="760"/>
      <c r="AZ289" s="511"/>
      <c r="BA289" s="21"/>
      <c r="BB289" s="87"/>
      <c r="BC289" s="762"/>
    </row>
    <row r="290" spans="1:55">
      <c r="A290" s="767"/>
      <c r="B290" s="758" t="s">
        <v>18</v>
      </c>
      <c r="C290" s="758" t="s">
        <v>10</v>
      </c>
      <c r="D290" s="15" t="s">
        <v>11</v>
      </c>
      <c r="E290" s="123"/>
      <c r="F290" s="124"/>
      <c r="G290" s="124"/>
      <c r="H290" s="124"/>
      <c r="I290" s="124"/>
      <c r="J290" s="124"/>
      <c r="K290" s="124"/>
      <c r="L290" s="124"/>
      <c r="M290" s="125"/>
      <c r="N290" s="125"/>
      <c r="O290" s="125"/>
      <c r="P290" s="126"/>
      <c r="Q290" s="124"/>
      <c r="R290" s="124"/>
      <c r="S290" s="124"/>
      <c r="T290" s="124"/>
      <c r="U290" s="124"/>
      <c r="V290" s="124"/>
      <c r="W290" s="124"/>
      <c r="X290" s="127"/>
      <c r="Y290" s="127"/>
      <c r="Z290" s="267"/>
      <c r="AA290" s="128"/>
      <c r="AB290" s="129"/>
      <c r="AC290" s="129"/>
      <c r="AD290" s="129"/>
      <c r="AE290" s="129"/>
      <c r="AF290" s="129"/>
      <c r="AG290" s="129"/>
      <c r="AH290" s="129"/>
      <c r="AI290" s="130"/>
      <c r="AJ290" s="130"/>
      <c r="AK290" s="281"/>
      <c r="AL290" s="131"/>
      <c r="AM290" s="17" t="s">
        <v>70</v>
      </c>
      <c r="AN290" s="9">
        <v>2.9105382497972204E-2</v>
      </c>
      <c r="AO290" s="9">
        <v>8.2681353830282023E-3</v>
      </c>
      <c r="AP290" s="9">
        <v>7.1616763027918251E-3</v>
      </c>
      <c r="AQ290" s="9">
        <v>9.4565891445841099E-3</v>
      </c>
      <c r="AR290" s="9">
        <v>2.8337648698069096E-3</v>
      </c>
      <c r="AS290" s="9">
        <v>-2.6800097210564061E-3</v>
      </c>
      <c r="AT290" s="9">
        <v>3.7081950855747947E-3</v>
      </c>
      <c r="AU290" s="33">
        <v>1.0301548190156079E-2</v>
      </c>
      <c r="AV290" s="33">
        <v>4.1436041586998679E-2</v>
      </c>
      <c r="AW290" s="270">
        <v>7.9737880901834146E-2</v>
      </c>
      <c r="AX290" s="35">
        <v>0.20308514294072444</v>
      </c>
      <c r="AY290" s="759">
        <v>0.21008756738067336</v>
      </c>
      <c r="AZ290" s="511"/>
      <c r="BA290" s="21"/>
      <c r="BB290" s="87"/>
      <c r="BC290" s="761"/>
    </row>
    <row r="291" spans="1:55">
      <c r="A291" s="767"/>
      <c r="B291" s="758"/>
      <c r="C291" s="758"/>
      <c r="D291" s="15" t="s">
        <v>12</v>
      </c>
      <c r="E291" s="123"/>
      <c r="F291" s="124"/>
      <c r="G291" s="124"/>
      <c r="H291" s="124"/>
      <c r="I291" s="124"/>
      <c r="J291" s="124"/>
      <c r="K291" s="124"/>
      <c r="L291" s="124"/>
      <c r="M291" s="125"/>
      <c r="N291" s="125"/>
      <c r="O291" s="125"/>
      <c r="P291" s="126"/>
      <c r="Q291" s="124"/>
      <c r="R291" s="124"/>
      <c r="S291" s="124"/>
      <c r="T291" s="124"/>
      <c r="U291" s="124"/>
      <c r="V291" s="124"/>
      <c r="W291" s="124"/>
      <c r="X291" s="127"/>
      <c r="Y291" s="127"/>
      <c r="Z291" s="267"/>
      <c r="AA291" s="128"/>
      <c r="AB291" s="129"/>
      <c r="AC291" s="129"/>
      <c r="AD291" s="129"/>
      <c r="AE291" s="129"/>
      <c r="AF291" s="129"/>
      <c r="AG291" s="129"/>
      <c r="AH291" s="129"/>
      <c r="AI291" s="130"/>
      <c r="AJ291" s="130"/>
      <c r="AK291" s="281"/>
      <c r="AL291" s="131"/>
      <c r="AM291" s="17" t="s">
        <v>70</v>
      </c>
      <c r="AN291" s="9">
        <v>3.1057310402822308E-2</v>
      </c>
      <c r="AO291" s="9">
        <v>8.7035388644880196E-3</v>
      </c>
      <c r="AP291" s="9">
        <v>7.8513957920197941E-3</v>
      </c>
      <c r="AQ291" s="9">
        <v>1.022256968371435E-2</v>
      </c>
      <c r="AR291" s="9">
        <v>2.5160077282786741E-3</v>
      </c>
      <c r="AS291" s="9">
        <v>-2.9034204156156845E-3</v>
      </c>
      <c r="AT291" s="9">
        <v>3.8217571205115541E-3</v>
      </c>
      <c r="AU291" s="33">
        <v>1.1097598507410322E-2</v>
      </c>
      <c r="AV291" s="33">
        <v>4.3589766030080523E-2</v>
      </c>
      <c r="AW291" s="270">
        <v>8.5560615706170323E-2</v>
      </c>
      <c r="AX291" s="35">
        <v>0.2170899918206223</v>
      </c>
      <c r="AY291" s="760"/>
      <c r="AZ291" s="511"/>
      <c r="BA291" s="21"/>
      <c r="BB291" s="87"/>
      <c r="BC291" s="762"/>
    </row>
    <row r="292" spans="1:55">
      <c r="A292" s="767"/>
      <c r="B292" s="758" t="s">
        <v>19</v>
      </c>
      <c r="C292" s="758" t="s">
        <v>10</v>
      </c>
      <c r="D292" s="15" t="s">
        <v>11</v>
      </c>
      <c r="E292" s="123"/>
      <c r="F292" s="124"/>
      <c r="G292" s="124"/>
      <c r="H292" s="124"/>
      <c r="I292" s="124"/>
      <c r="J292" s="124"/>
      <c r="K292" s="124"/>
      <c r="L292" s="124"/>
      <c r="M292" s="125"/>
      <c r="N292" s="125"/>
      <c r="O292" s="125"/>
      <c r="P292" s="126"/>
      <c r="Q292" s="124"/>
      <c r="R292" s="124"/>
      <c r="S292" s="124"/>
      <c r="T292" s="124"/>
      <c r="U292" s="124"/>
      <c r="V292" s="124"/>
      <c r="W292" s="124"/>
      <c r="X292" s="127"/>
      <c r="Y292" s="127"/>
      <c r="Z292" s="267"/>
      <c r="AA292" s="128"/>
      <c r="AB292" s="129"/>
      <c r="AC292" s="129"/>
      <c r="AD292" s="129"/>
      <c r="AE292" s="129"/>
      <c r="AF292" s="129"/>
      <c r="AG292" s="129"/>
      <c r="AH292" s="129"/>
      <c r="AI292" s="130"/>
      <c r="AJ292" s="130"/>
      <c r="AK292" s="281"/>
      <c r="AL292" s="131"/>
      <c r="AM292" s="17" t="s">
        <v>70</v>
      </c>
      <c r="AN292" s="9">
        <v>2.8360902910079477E-2</v>
      </c>
      <c r="AO292" s="9">
        <v>5.394321374072919E-3</v>
      </c>
      <c r="AP292" s="9">
        <v>7.0950983722496974E-3</v>
      </c>
      <c r="AQ292" s="9">
        <v>9.234282613397149E-3</v>
      </c>
      <c r="AR292" s="9">
        <v>2.886296445647113E-3</v>
      </c>
      <c r="AS292" s="9">
        <v>-2.6826992113852671E-3</v>
      </c>
      <c r="AT292" s="9">
        <v>3.6368019523084771E-3</v>
      </c>
      <c r="AU292" s="33">
        <v>1.0109416796388271E-2</v>
      </c>
      <c r="AV292" s="33">
        <v>4.1291197142230396E-2</v>
      </c>
      <c r="AW292" s="270">
        <v>7.8484859249020517E-2</v>
      </c>
      <c r="AX292" s="35">
        <v>0.19663512923294316</v>
      </c>
      <c r="AY292" s="759">
        <v>0.20440409001847748</v>
      </c>
      <c r="AZ292" s="511"/>
      <c r="BA292" s="21"/>
      <c r="BB292" s="87"/>
      <c r="BC292" s="761"/>
    </row>
    <row r="293" spans="1:55">
      <c r="A293" s="767"/>
      <c r="B293" s="758"/>
      <c r="C293" s="758"/>
      <c r="D293" s="15" t="s">
        <v>12</v>
      </c>
      <c r="E293" s="123"/>
      <c r="F293" s="124"/>
      <c r="G293" s="124"/>
      <c r="H293" s="124"/>
      <c r="I293" s="124"/>
      <c r="J293" s="124"/>
      <c r="K293" s="124"/>
      <c r="L293" s="124"/>
      <c r="M293" s="125"/>
      <c r="N293" s="125"/>
      <c r="O293" s="125"/>
      <c r="P293" s="126"/>
      <c r="Q293" s="124"/>
      <c r="R293" s="124"/>
      <c r="S293" s="124"/>
      <c r="T293" s="124"/>
      <c r="U293" s="124"/>
      <c r="V293" s="124"/>
      <c r="W293" s="124"/>
      <c r="X293" s="127"/>
      <c r="Y293" s="127"/>
      <c r="Z293" s="267"/>
      <c r="AA293" s="128"/>
      <c r="AB293" s="129"/>
      <c r="AC293" s="129"/>
      <c r="AD293" s="129"/>
      <c r="AE293" s="129"/>
      <c r="AF293" s="129"/>
      <c r="AG293" s="129"/>
      <c r="AH293" s="129"/>
      <c r="AI293" s="130"/>
      <c r="AJ293" s="130"/>
      <c r="AK293" s="281"/>
      <c r="AL293" s="131"/>
      <c r="AM293" s="17" t="s">
        <v>70</v>
      </c>
      <c r="AN293" s="9">
        <v>3.0493291059210004E-2</v>
      </c>
      <c r="AO293" s="9">
        <v>6.455669784129231E-3</v>
      </c>
      <c r="AP293" s="9">
        <v>7.8086149265150784E-3</v>
      </c>
      <c r="AQ293" s="9">
        <v>1.0058678638858676E-2</v>
      </c>
      <c r="AR293" s="9">
        <v>2.5528410795710721E-3</v>
      </c>
      <c r="AS293" s="9">
        <v>-2.908686876195804E-3</v>
      </c>
      <c r="AT293" s="9">
        <v>3.767716522795006E-3</v>
      </c>
      <c r="AU293" s="33">
        <v>1.095837357726287E-2</v>
      </c>
      <c r="AV293" s="33">
        <v>4.3506523531665897E-2</v>
      </c>
      <c r="AW293" s="270">
        <v>8.4664457914950891E-2</v>
      </c>
      <c r="AX293" s="35">
        <v>0.2121730508040118</v>
      </c>
      <c r="AY293" s="760"/>
      <c r="AZ293" s="511"/>
      <c r="BA293" s="21"/>
      <c r="BB293" s="87"/>
      <c r="BC293" s="762"/>
    </row>
    <row r="294" spans="1:55">
      <c r="A294" s="767"/>
      <c r="B294" s="758" t="s">
        <v>20</v>
      </c>
      <c r="C294" s="758" t="s">
        <v>10</v>
      </c>
      <c r="D294" s="15" t="s">
        <v>11</v>
      </c>
      <c r="E294" s="123"/>
      <c r="F294" s="124"/>
      <c r="G294" s="124"/>
      <c r="H294" s="124"/>
      <c r="I294" s="124"/>
      <c r="J294" s="124"/>
      <c r="K294" s="124"/>
      <c r="L294" s="124"/>
      <c r="M294" s="125"/>
      <c r="N294" s="125"/>
      <c r="O294" s="125"/>
      <c r="P294" s="126"/>
      <c r="Q294" s="124"/>
      <c r="R294" s="124"/>
      <c r="S294" s="124"/>
      <c r="T294" s="124"/>
      <c r="U294" s="124"/>
      <c r="V294" s="124"/>
      <c r="W294" s="124"/>
      <c r="X294" s="127"/>
      <c r="Y294" s="127"/>
      <c r="Z294" s="267"/>
      <c r="AA294" s="128"/>
      <c r="AB294" s="129"/>
      <c r="AC294" s="129"/>
      <c r="AD294" s="129"/>
      <c r="AE294" s="129"/>
      <c r="AF294" s="129"/>
      <c r="AG294" s="129"/>
      <c r="AH294" s="129"/>
      <c r="AI294" s="130"/>
      <c r="AJ294" s="130"/>
      <c r="AK294" s="281"/>
      <c r="AL294" s="131"/>
      <c r="AM294" s="17" t="s">
        <v>70</v>
      </c>
      <c r="AN294" s="9">
        <v>2.8359608498127492E-2</v>
      </c>
      <c r="AO294" s="9">
        <v>5.6390543967518303E-3</v>
      </c>
      <c r="AP294" s="9">
        <v>7.0997102703203863E-3</v>
      </c>
      <c r="AQ294" s="9">
        <v>9.4231918648117474E-3</v>
      </c>
      <c r="AR294" s="9">
        <v>2.890199663818066E-3</v>
      </c>
      <c r="AS294" s="9">
        <v>-2.6802240149077783E-3</v>
      </c>
      <c r="AT294" s="9">
        <v>3.6638697011256716E-3</v>
      </c>
      <c r="AU294" s="33">
        <v>1.022631226041712E-2</v>
      </c>
      <c r="AV294" s="33">
        <v>4.2042620404484088E-2</v>
      </c>
      <c r="AW294" s="270">
        <v>7.9182312906547425E-2</v>
      </c>
      <c r="AX294" s="35">
        <v>0.19897198994717744</v>
      </c>
      <c r="AY294" s="759">
        <v>0.20670235390495412</v>
      </c>
      <c r="AZ294" s="511"/>
      <c r="BA294" s="21"/>
      <c r="BB294" s="87"/>
      <c r="BC294" s="761"/>
    </row>
    <row r="295" spans="1:55">
      <c r="A295" s="767"/>
      <c r="B295" s="758"/>
      <c r="C295" s="758"/>
      <c r="D295" s="15" t="s">
        <v>12</v>
      </c>
      <c r="E295" s="123"/>
      <c r="F295" s="124"/>
      <c r="G295" s="124"/>
      <c r="H295" s="124"/>
      <c r="I295" s="124"/>
      <c r="J295" s="124"/>
      <c r="K295" s="124"/>
      <c r="L295" s="124"/>
      <c r="M295" s="125"/>
      <c r="N295" s="125"/>
      <c r="O295" s="125"/>
      <c r="P295" s="126"/>
      <c r="Q295" s="124"/>
      <c r="R295" s="124"/>
      <c r="S295" s="124"/>
      <c r="T295" s="124"/>
      <c r="U295" s="124"/>
      <c r="V295" s="124"/>
      <c r="W295" s="124"/>
      <c r="X295" s="127"/>
      <c r="Y295" s="127"/>
      <c r="Z295" s="267"/>
      <c r="AA295" s="128"/>
      <c r="AB295" s="129"/>
      <c r="AC295" s="129"/>
      <c r="AD295" s="129"/>
      <c r="AE295" s="129"/>
      <c r="AF295" s="129"/>
      <c r="AG295" s="129"/>
      <c r="AH295" s="129"/>
      <c r="AI295" s="130"/>
      <c r="AJ295" s="130"/>
      <c r="AK295" s="281"/>
      <c r="AL295" s="131"/>
      <c r="AM295" s="17" t="s">
        <v>70</v>
      </c>
      <c r="AN295" s="9">
        <v>3.0552412895348463E-2</v>
      </c>
      <c r="AO295" s="9">
        <v>6.6758378106349936E-3</v>
      </c>
      <c r="AP295" s="9">
        <v>7.832032310459508E-3</v>
      </c>
      <c r="AQ295" s="9">
        <v>1.0228617599561562E-2</v>
      </c>
      <c r="AR295" s="9">
        <v>2.5465368445094783E-3</v>
      </c>
      <c r="AS295" s="9">
        <v>-2.9129761717879704E-3</v>
      </c>
      <c r="AT295" s="9">
        <v>3.7920752719554918E-3</v>
      </c>
      <c r="AU295" s="33">
        <v>1.1072607582834681E-2</v>
      </c>
      <c r="AV295" s="33">
        <v>4.4150646140274002E-2</v>
      </c>
      <c r="AW295" s="270">
        <v>8.5370776543681526E-2</v>
      </c>
      <c r="AX295" s="35">
        <v>0.2144327178627308</v>
      </c>
      <c r="AY295" s="760"/>
      <c r="AZ295" s="511"/>
      <c r="BA295" s="21"/>
      <c r="BB295" s="87"/>
      <c r="BC295" s="762"/>
    </row>
    <row r="296" spans="1:55">
      <c r="A296" s="767"/>
      <c r="B296" s="758" t="s">
        <v>21</v>
      </c>
      <c r="C296" s="758" t="s">
        <v>10</v>
      </c>
      <c r="D296" s="15" t="s">
        <v>11</v>
      </c>
      <c r="E296" s="123"/>
      <c r="F296" s="124"/>
      <c r="G296" s="124"/>
      <c r="H296" s="124"/>
      <c r="I296" s="124"/>
      <c r="J296" s="124"/>
      <c r="K296" s="124"/>
      <c r="L296" s="124"/>
      <c r="M296" s="125"/>
      <c r="N296" s="125"/>
      <c r="O296" s="125"/>
      <c r="P296" s="126"/>
      <c r="Q296" s="124"/>
      <c r="R296" s="124"/>
      <c r="S296" s="124"/>
      <c r="T296" s="124"/>
      <c r="U296" s="124"/>
      <c r="V296" s="124"/>
      <c r="W296" s="124"/>
      <c r="X296" s="127"/>
      <c r="Y296" s="127"/>
      <c r="Z296" s="267"/>
      <c r="AA296" s="128"/>
      <c r="AB296" s="129"/>
      <c r="AC296" s="129"/>
      <c r="AD296" s="129"/>
      <c r="AE296" s="129"/>
      <c r="AF296" s="129"/>
      <c r="AG296" s="129"/>
      <c r="AH296" s="129"/>
      <c r="AI296" s="130"/>
      <c r="AJ296" s="130"/>
      <c r="AK296" s="281"/>
      <c r="AL296" s="131"/>
      <c r="AM296" s="17" t="s">
        <v>70</v>
      </c>
      <c r="AN296" s="9">
        <v>2.776566620666826E-2</v>
      </c>
      <c r="AO296" s="9">
        <v>5.6580563194719435E-3</v>
      </c>
      <c r="AP296" s="9">
        <v>7.0800888848955856E-3</v>
      </c>
      <c r="AQ296" s="9">
        <v>-1.6393393318034105E-2</v>
      </c>
      <c r="AR296" s="9">
        <v>2.9758339092178232E-3</v>
      </c>
      <c r="AS296" s="9">
        <v>-2.6603628904608712E-3</v>
      </c>
      <c r="AT296" s="9">
        <v>3.6728478080176319E-3</v>
      </c>
      <c r="AU296" s="33">
        <v>1.0377866265943114E-2</v>
      </c>
      <c r="AV296" s="33">
        <v>4.2631655199749485E-2</v>
      </c>
      <c r="AW296" s="270">
        <v>7.9801254071549615E-2</v>
      </c>
      <c r="AX296" s="35">
        <v>0.1692737797177703</v>
      </c>
      <c r="AY296" s="759">
        <v>0.18030140371094838</v>
      </c>
      <c r="AZ296" s="511"/>
      <c r="BA296" s="21"/>
      <c r="BB296" s="87"/>
      <c r="BC296" s="761"/>
    </row>
    <row r="297" spans="1:55">
      <c r="A297" s="767"/>
      <c r="B297" s="758"/>
      <c r="C297" s="758"/>
      <c r="D297" s="15" t="s">
        <v>12</v>
      </c>
      <c r="E297" s="123"/>
      <c r="F297" s="124"/>
      <c r="G297" s="124"/>
      <c r="H297" s="124"/>
      <c r="I297" s="124"/>
      <c r="J297" s="124"/>
      <c r="K297" s="124"/>
      <c r="L297" s="124"/>
      <c r="M297" s="125"/>
      <c r="N297" s="125"/>
      <c r="O297" s="125"/>
      <c r="P297" s="126"/>
      <c r="Q297" s="124"/>
      <c r="R297" s="124"/>
      <c r="S297" s="124"/>
      <c r="T297" s="124"/>
      <c r="U297" s="124"/>
      <c r="V297" s="124"/>
      <c r="W297" s="124"/>
      <c r="X297" s="127"/>
      <c r="Y297" s="127"/>
      <c r="Z297" s="267"/>
      <c r="AA297" s="128"/>
      <c r="AB297" s="129"/>
      <c r="AC297" s="129"/>
      <c r="AD297" s="129"/>
      <c r="AE297" s="129"/>
      <c r="AF297" s="129"/>
      <c r="AG297" s="129"/>
      <c r="AH297" s="129"/>
      <c r="AI297" s="130"/>
      <c r="AJ297" s="130"/>
      <c r="AK297" s="281"/>
      <c r="AL297" s="131"/>
      <c r="AM297" s="17" t="s">
        <v>70</v>
      </c>
      <c r="AN297" s="9">
        <v>3.0094213906821848E-2</v>
      </c>
      <c r="AO297" s="9">
        <v>6.6932860600020516E-3</v>
      </c>
      <c r="AP297" s="9">
        <v>7.819017346915258E-3</v>
      </c>
      <c r="AQ297" s="9">
        <v>-9.8014116065957974E-3</v>
      </c>
      <c r="AR297" s="9">
        <v>2.6046849290644325E-3</v>
      </c>
      <c r="AS297" s="9">
        <v>-2.9030614355362999E-3</v>
      </c>
      <c r="AT297" s="9">
        <v>3.802004534997877E-3</v>
      </c>
      <c r="AU297" s="33">
        <v>1.1208720416410467E-2</v>
      </c>
      <c r="AV297" s="33">
        <v>4.4652098791888528E-2</v>
      </c>
      <c r="AW297" s="270">
        <v>8.5983980671155591E-2</v>
      </c>
      <c r="AX297" s="35">
        <v>0.19132902770412644</v>
      </c>
      <c r="AY297" s="760"/>
      <c r="AZ297" s="511"/>
      <c r="BA297" s="21"/>
      <c r="BB297" s="87"/>
      <c r="BC297" s="762"/>
    </row>
    <row r="298" spans="1:55">
      <c r="A298" s="767"/>
      <c r="B298" s="758" t="s">
        <v>22</v>
      </c>
      <c r="C298" s="758" t="s">
        <v>10</v>
      </c>
      <c r="D298" s="15" t="s">
        <v>11</v>
      </c>
      <c r="E298" s="123"/>
      <c r="F298" s="124"/>
      <c r="G298" s="124"/>
      <c r="H298" s="124"/>
      <c r="I298" s="124"/>
      <c r="J298" s="124"/>
      <c r="K298" s="124"/>
      <c r="L298" s="124"/>
      <c r="M298" s="125"/>
      <c r="N298" s="125"/>
      <c r="O298" s="125"/>
      <c r="P298" s="126"/>
      <c r="Q298" s="124"/>
      <c r="R298" s="124"/>
      <c r="S298" s="124"/>
      <c r="T298" s="124"/>
      <c r="U298" s="124"/>
      <c r="V298" s="124"/>
      <c r="W298" s="124"/>
      <c r="X298" s="127"/>
      <c r="Y298" s="127"/>
      <c r="Z298" s="267"/>
      <c r="AA298" s="128"/>
      <c r="AB298" s="129"/>
      <c r="AC298" s="129"/>
      <c r="AD298" s="129"/>
      <c r="AE298" s="129"/>
      <c r="AF298" s="129"/>
      <c r="AG298" s="129"/>
      <c r="AH298" s="129"/>
      <c r="AI298" s="130"/>
      <c r="AJ298" s="130"/>
      <c r="AK298" s="281"/>
      <c r="AL298" s="131"/>
      <c r="AM298" s="17" t="s">
        <v>70</v>
      </c>
      <c r="AN298" s="9">
        <v>2.7740982189175756E-2</v>
      </c>
      <c r="AO298" s="9">
        <v>6.0667776996640721E-3</v>
      </c>
      <c r="AP298" s="9">
        <v>6.9478186892536486E-3</v>
      </c>
      <c r="AQ298" s="9">
        <v>-1.4268291551319562E-2</v>
      </c>
      <c r="AR298" s="9">
        <v>2.9932285792534374E-3</v>
      </c>
      <c r="AS298" s="9">
        <v>-2.7216394078067585E-3</v>
      </c>
      <c r="AT298" s="9">
        <v>3.7588640999067224E-3</v>
      </c>
      <c r="AU298" s="33">
        <v>1.0308160344057876E-2</v>
      </c>
      <c r="AV298" s="33">
        <v>4.3273079445597579E-2</v>
      </c>
      <c r="AW298" s="270">
        <v>8.0299413640324807E-2</v>
      </c>
      <c r="AX298" s="35">
        <v>0.17332391051575027</v>
      </c>
      <c r="AY298" s="759">
        <v>0.1841151706942091</v>
      </c>
      <c r="AZ298" s="511"/>
      <c r="BA298" s="21"/>
      <c r="BB298" s="87"/>
      <c r="BC298" s="761"/>
    </row>
    <row r="299" spans="1:55">
      <c r="A299" s="767"/>
      <c r="B299" s="758"/>
      <c r="C299" s="758"/>
      <c r="D299" s="15" t="s">
        <v>12</v>
      </c>
      <c r="E299" s="123"/>
      <c r="F299" s="124"/>
      <c r="G299" s="124"/>
      <c r="H299" s="124"/>
      <c r="I299" s="124"/>
      <c r="J299" s="124"/>
      <c r="K299" s="124"/>
      <c r="L299" s="124"/>
      <c r="M299" s="125"/>
      <c r="N299" s="125"/>
      <c r="O299" s="125"/>
      <c r="P299" s="126"/>
      <c r="Q299" s="124"/>
      <c r="R299" s="124"/>
      <c r="S299" s="124"/>
      <c r="T299" s="124"/>
      <c r="U299" s="124"/>
      <c r="V299" s="124"/>
      <c r="W299" s="124"/>
      <c r="X299" s="127"/>
      <c r="Y299" s="127"/>
      <c r="Z299" s="267"/>
      <c r="AA299" s="128"/>
      <c r="AB299" s="129"/>
      <c r="AC299" s="129"/>
      <c r="AD299" s="129"/>
      <c r="AE299" s="129"/>
      <c r="AF299" s="129"/>
      <c r="AG299" s="129"/>
      <c r="AH299" s="129"/>
      <c r="AI299" s="130"/>
      <c r="AJ299" s="130"/>
      <c r="AK299" s="281"/>
      <c r="AL299" s="131"/>
      <c r="AM299" s="17" t="s">
        <v>70</v>
      </c>
      <c r="AN299" s="9">
        <v>3.0121551273325553E-2</v>
      </c>
      <c r="AO299" s="9">
        <v>7.0300806214867451E-3</v>
      </c>
      <c r="AP299" s="9">
        <v>7.7310742319488535E-3</v>
      </c>
      <c r="AQ299" s="9">
        <v>-8.0321981027213774E-3</v>
      </c>
      <c r="AR299" s="9">
        <v>2.6113784566446918E-3</v>
      </c>
      <c r="AS299" s="9">
        <v>-2.9543369744556569E-3</v>
      </c>
      <c r="AT299" s="9">
        <v>3.870307482396973E-3</v>
      </c>
      <c r="AU299" s="33">
        <v>1.1169908025933095E-2</v>
      </c>
      <c r="AV299" s="33">
        <v>4.5179889933226802E-2</v>
      </c>
      <c r="AW299" s="270">
        <v>8.6472399678894057E-2</v>
      </c>
      <c r="AX299" s="35">
        <v>0.19490643087266793</v>
      </c>
      <c r="AY299" s="760"/>
      <c r="AZ299" s="511"/>
      <c r="BA299" s="21"/>
      <c r="BB299" s="87"/>
      <c r="BC299" s="762"/>
    </row>
    <row r="300" spans="1:55">
      <c r="A300" s="767"/>
      <c r="B300" s="758" t="s">
        <v>23</v>
      </c>
      <c r="C300" s="758" t="s">
        <v>10</v>
      </c>
      <c r="D300" s="15" t="s">
        <v>11</v>
      </c>
      <c r="E300" s="123"/>
      <c r="F300" s="124"/>
      <c r="G300" s="124"/>
      <c r="H300" s="124"/>
      <c r="I300" s="124"/>
      <c r="J300" s="124"/>
      <c r="K300" s="124"/>
      <c r="L300" s="124"/>
      <c r="M300" s="125"/>
      <c r="N300" s="125"/>
      <c r="O300" s="125"/>
      <c r="P300" s="126"/>
      <c r="Q300" s="124"/>
      <c r="R300" s="124"/>
      <c r="S300" s="124"/>
      <c r="T300" s="124"/>
      <c r="U300" s="124"/>
      <c r="V300" s="124"/>
      <c r="W300" s="124"/>
      <c r="X300" s="127"/>
      <c r="Y300" s="127"/>
      <c r="Z300" s="267"/>
      <c r="AA300" s="128"/>
      <c r="AB300" s="129"/>
      <c r="AC300" s="129"/>
      <c r="AD300" s="129"/>
      <c r="AE300" s="129"/>
      <c r="AF300" s="129"/>
      <c r="AG300" s="129"/>
      <c r="AH300" s="129"/>
      <c r="AI300" s="130"/>
      <c r="AJ300" s="130"/>
      <c r="AK300" s="281"/>
      <c r="AL300" s="131"/>
      <c r="AM300" s="17" t="s">
        <v>70</v>
      </c>
      <c r="AN300" s="9">
        <v>2.8115164255471725E-2</v>
      </c>
      <c r="AO300" s="9">
        <v>6.0449634535728602E-3</v>
      </c>
      <c r="AP300" s="9">
        <v>7.3388934238991232E-3</v>
      </c>
      <c r="AQ300" s="9">
        <v>-1.1194111594057615E-2</v>
      </c>
      <c r="AR300" s="9">
        <v>3.1587206246456168E-3</v>
      </c>
      <c r="AS300" s="9">
        <v>-2.6591214506306721E-3</v>
      </c>
      <c r="AT300" s="9">
        <v>3.6319085677900542E-3</v>
      </c>
      <c r="AU300" s="33">
        <v>1.05289833512269E-2</v>
      </c>
      <c r="AV300" s="33">
        <v>4.4025069161506586E-2</v>
      </c>
      <c r="AW300" s="270">
        <v>8.1130108248204824E-2</v>
      </c>
      <c r="AX300" s="35">
        <v>0.17997562849066806</v>
      </c>
      <c r="AY300" s="759">
        <v>0.19033470090081017</v>
      </c>
      <c r="AZ300" s="511"/>
      <c r="BA300" s="21"/>
      <c r="BB300" s="87"/>
      <c r="BC300" s="761"/>
    </row>
    <row r="301" spans="1:55">
      <c r="A301" s="767"/>
      <c r="B301" s="758"/>
      <c r="C301" s="758"/>
      <c r="D301" s="15" t="s">
        <v>12</v>
      </c>
      <c r="E301" s="123"/>
      <c r="F301" s="124"/>
      <c r="G301" s="124"/>
      <c r="H301" s="124"/>
      <c r="I301" s="124"/>
      <c r="J301" s="124"/>
      <c r="K301" s="124"/>
      <c r="L301" s="124"/>
      <c r="M301" s="125"/>
      <c r="N301" s="125"/>
      <c r="O301" s="125"/>
      <c r="P301" s="126"/>
      <c r="Q301" s="124"/>
      <c r="R301" s="124"/>
      <c r="S301" s="124"/>
      <c r="T301" s="124"/>
      <c r="U301" s="124"/>
      <c r="V301" s="124"/>
      <c r="W301" s="124"/>
      <c r="X301" s="127"/>
      <c r="Y301" s="127"/>
      <c r="Z301" s="267"/>
      <c r="AA301" s="128"/>
      <c r="AB301" s="129"/>
      <c r="AC301" s="129"/>
      <c r="AD301" s="129"/>
      <c r="AE301" s="129"/>
      <c r="AF301" s="129"/>
      <c r="AG301" s="129"/>
      <c r="AH301" s="129"/>
      <c r="AI301" s="130"/>
      <c r="AJ301" s="130"/>
      <c r="AK301" s="281"/>
      <c r="AL301" s="131"/>
      <c r="AM301" s="17" t="s">
        <v>70</v>
      </c>
      <c r="AN301" s="9">
        <v>3.0484076644117786E-2</v>
      </c>
      <c r="AO301" s="9">
        <v>7.0433735105689121E-3</v>
      </c>
      <c r="AP301" s="9">
        <v>8.0547095517777001E-3</v>
      </c>
      <c r="AQ301" s="9">
        <v>-5.4894399549910156E-3</v>
      </c>
      <c r="AR301" s="9">
        <v>2.7263984112089745E-3</v>
      </c>
      <c r="AS301" s="9">
        <v>-2.9131706703536819E-3</v>
      </c>
      <c r="AT301" s="9">
        <v>3.7769547486858623E-3</v>
      </c>
      <c r="AU301" s="33">
        <v>1.1362001994794174E-2</v>
      </c>
      <c r="AV301" s="33">
        <v>4.5804594638498258E-2</v>
      </c>
      <c r="AW301" s="270">
        <v>8.7271449860013506E-2</v>
      </c>
      <c r="AX301" s="35">
        <v>0.20069377331095228</v>
      </c>
      <c r="AY301" s="760"/>
      <c r="AZ301" s="511"/>
      <c r="BA301" s="21"/>
      <c r="BB301" s="87"/>
      <c r="BC301" s="762"/>
    </row>
    <row r="302" spans="1:55">
      <c r="A302" s="767"/>
      <c r="B302" s="758" t="s">
        <v>24</v>
      </c>
      <c r="C302" s="758" t="s">
        <v>10</v>
      </c>
      <c r="D302" s="15" t="s">
        <v>11</v>
      </c>
      <c r="E302" s="123"/>
      <c r="F302" s="124"/>
      <c r="G302" s="124"/>
      <c r="H302" s="124"/>
      <c r="I302" s="124"/>
      <c r="J302" s="124"/>
      <c r="K302" s="124"/>
      <c r="L302" s="124"/>
      <c r="M302" s="125"/>
      <c r="N302" s="125"/>
      <c r="O302" s="125"/>
      <c r="P302" s="126"/>
      <c r="Q302" s="124"/>
      <c r="R302" s="124"/>
      <c r="S302" s="124"/>
      <c r="T302" s="124"/>
      <c r="U302" s="124"/>
      <c r="V302" s="124"/>
      <c r="W302" s="124"/>
      <c r="X302" s="127"/>
      <c r="Y302" s="127"/>
      <c r="Z302" s="267"/>
      <c r="AA302" s="128"/>
      <c r="AB302" s="129"/>
      <c r="AC302" s="129"/>
      <c r="AD302" s="129"/>
      <c r="AE302" s="129"/>
      <c r="AF302" s="129"/>
      <c r="AG302" s="129"/>
      <c r="AH302" s="129"/>
      <c r="AI302" s="130"/>
      <c r="AJ302" s="130"/>
      <c r="AK302" s="281"/>
      <c r="AL302" s="131"/>
      <c r="AM302" s="17" t="s">
        <v>70</v>
      </c>
      <c r="AN302" s="9">
        <v>2.8191232304599328E-2</v>
      </c>
      <c r="AO302" s="9">
        <v>6.3985383788436045E-3</v>
      </c>
      <c r="AP302" s="9">
        <v>7.3458666124507355E-3</v>
      </c>
      <c r="AQ302" s="9">
        <v>-8.5383661256877436E-3</v>
      </c>
      <c r="AR302" s="9">
        <v>3.1390444216014834E-3</v>
      </c>
      <c r="AS302" s="9">
        <v>-2.6787732178745749E-3</v>
      </c>
      <c r="AT302" s="9">
        <v>3.619309740123422E-3</v>
      </c>
      <c r="AU302" s="33">
        <v>1.0606122797422152E-2</v>
      </c>
      <c r="AV302" s="33">
        <v>4.470757676814735E-2</v>
      </c>
      <c r="AW302" s="270">
        <v>8.1774157560303207E-2</v>
      </c>
      <c r="AX302" s="35">
        <v>0.18516446257598237</v>
      </c>
      <c r="AY302" s="759">
        <v>0.19515078661023941</v>
      </c>
      <c r="AZ302" s="511"/>
      <c r="BA302" s="21"/>
      <c r="BB302" s="87"/>
      <c r="BC302" s="761"/>
    </row>
    <row r="303" spans="1:55">
      <c r="A303" s="767"/>
      <c r="B303" s="758"/>
      <c r="C303" s="758"/>
      <c r="D303" s="15" t="s">
        <v>12</v>
      </c>
      <c r="E303" s="123"/>
      <c r="F303" s="124"/>
      <c r="G303" s="124"/>
      <c r="H303" s="124"/>
      <c r="I303" s="124"/>
      <c r="J303" s="124"/>
      <c r="K303" s="124"/>
      <c r="L303" s="124"/>
      <c r="M303" s="125"/>
      <c r="N303" s="125"/>
      <c r="O303" s="125"/>
      <c r="P303" s="126"/>
      <c r="Q303" s="124"/>
      <c r="R303" s="124"/>
      <c r="S303" s="124"/>
      <c r="T303" s="124"/>
      <c r="U303" s="124"/>
      <c r="V303" s="124"/>
      <c r="W303" s="124"/>
      <c r="X303" s="127"/>
      <c r="Y303" s="127"/>
      <c r="Z303" s="267"/>
      <c r="AA303" s="128"/>
      <c r="AB303" s="129"/>
      <c r="AC303" s="129"/>
      <c r="AD303" s="129"/>
      <c r="AE303" s="129"/>
      <c r="AF303" s="129"/>
      <c r="AG303" s="129"/>
      <c r="AH303" s="129"/>
      <c r="AI303" s="130"/>
      <c r="AJ303" s="130"/>
      <c r="AK303" s="281"/>
      <c r="AL303" s="131"/>
      <c r="AM303" s="17" t="s">
        <v>70</v>
      </c>
      <c r="AN303" s="9">
        <v>3.0597934529902227E-2</v>
      </c>
      <c r="AO303" s="9">
        <v>7.3356458983021566E-3</v>
      </c>
      <c r="AP303" s="9">
        <v>8.0767653808357653E-3</v>
      </c>
      <c r="AQ303" s="9">
        <v>-3.3415817039741114E-3</v>
      </c>
      <c r="AR303" s="9">
        <v>2.7026096326859261E-3</v>
      </c>
      <c r="AS303" s="9">
        <v>-2.9333738862810932E-3</v>
      </c>
      <c r="AT303" s="9">
        <v>3.7702664018811616E-3</v>
      </c>
      <c r="AU303" s="33">
        <v>1.143792899418633E-2</v>
      </c>
      <c r="AV303" s="33">
        <v>4.635705656793021E-2</v>
      </c>
      <c r="AW303" s="270">
        <v>8.7882139571056062E-2</v>
      </c>
      <c r="AX303" s="35">
        <v>0.20513711064449644</v>
      </c>
      <c r="AY303" s="760"/>
      <c r="AZ303" s="511"/>
      <c r="BA303" s="21"/>
      <c r="BB303" s="87"/>
      <c r="BC303" s="762"/>
    </row>
    <row r="304" spans="1:55">
      <c r="A304" s="767"/>
      <c r="B304" s="758" t="s">
        <v>25</v>
      </c>
      <c r="C304" s="758" t="s">
        <v>10</v>
      </c>
      <c r="D304" s="15" t="s">
        <v>11</v>
      </c>
      <c r="E304" s="123"/>
      <c r="F304" s="124"/>
      <c r="G304" s="124"/>
      <c r="H304" s="124"/>
      <c r="I304" s="124"/>
      <c r="J304" s="124"/>
      <c r="K304" s="124"/>
      <c r="L304" s="124"/>
      <c r="M304" s="125"/>
      <c r="N304" s="125"/>
      <c r="O304" s="125"/>
      <c r="P304" s="126"/>
      <c r="Q304" s="124"/>
      <c r="R304" s="124"/>
      <c r="S304" s="124"/>
      <c r="T304" s="124"/>
      <c r="U304" s="124"/>
      <c r="V304" s="124"/>
      <c r="W304" s="124"/>
      <c r="X304" s="127"/>
      <c r="Y304" s="127"/>
      <c r="Z304" s="267"/>
      <c r="AA304" s="128"/>
      <c r="AB304" s="129"/>
      <c r="AC304" s="129"/>
      <c r="AD304" s="129"/>
      <c r="AE304" s="129"/>
      <c r="AF304" s="129"/>
      <c r="AG304" s="129"/>
      <c r="AH304" s="129"/>
      <c r="AI304" s="130"/>
      <c r="AJ304" s="130"/>
      <c r="AK304" s="281"/>
      <c r="AL304" s="131"/>
      <c r="AM304" s="17" t="s">
        <v>70</v>
      </c>
      <c r="AN304" s="9">
        <v>2.8322944734639255E-2</v>
      </c>
      <c r="AO304" s="9">
        <v>6.6002010785402299E-3</v>
      </c>
      <c r="AP304" s="9">
        <v>7.2326322130922549E-3</v>
      </c>
      <c r="AQ304" s="9">
        <v>-6.5518792812597204E-3</v>
      </c>
      <c r="AR304" s="9">
        <v>3.3091250885104451E-3</v>
      </c>
      <c r="AS304" s="9">
        <v>-2.7896223110039642E-3</v>
      </c>
      <c r="AT304" s="9">
        <v>3.6957795401003912E-3</v>
      </c>
      <c r="AU304" s="33">
        <v>1.0773131121274315E-2</v>
      </c>
      <c r="AV304" s="33">
        <v>4.5177798445469819E-2</v>
      </c>
      <c r="AW304" s="270">
        <v>8.2207358984575485E-2</v>
      </c>
      <c r="AX304" s="35">
        <v>0.18916256855006119</v>
      </c>
      <c r="AY304" s="759">
        <v>0.19883981818905067</v>
      </c>
      <c r="AZ304" s="511"/>
      <c r="BA304" s="21"/>
      <c r="BB304" s="87"/>
      <c r="BC304" s="761"/>
    </row>
    <row r="305" spans="1:55">
      <c r="A305" s="767"/>
      <c r="B305" s="758"/>
      <c r="C305" s="758"/>
      <c r="D305" s="15" t="s">
        <v>12</v>
      </c>
      <c r="E305" s="123"/>
      <c r="F305" s="124"/>
      <c r="G305" s="124"/>
      <c r="H305" s="124"/>
      <c r="I305" s="124"/>
      <c r="J305" s="124"/>
      <c r="K305" s="124"/>
      <c r="L305" s="124"/>
      <c r="M305" s="125"/>
      <c r="N305" s="125"/>
      <c r="O305" s="125"/>
      <c r="P305" s="126"/>
      <c r="Q305" s="124"/>
      <c r="R305" s="124"/>
      <c r="S305" s="124"/>
      <c r="T305" s="124"/>
      <c r="U305" s="124"/>
      <c r="V305" s="124"/>
      <c r="W305" s="124"/>
      <c r="X305" s="127"/>
      <c r="Y305" s="127"/>
      <c r="Z305" s="267"/>
      <c r="AA305" s="128"/>
      <c r="AB305" s="129"/>
      <c r="AC305" s="129"/>
      <c r="AD305" s="129"/>
      <c r="AE305" s="129"/>
      <c r="AF305" s="129"/>
      <c r="AG305" s="129"/>
      <c r="AH305" s="129"/>
      <c r="AI305" s="130"/>
      <c r="AJ305" s="130"/>
      <c r="AK305" s="281"/>
      <c r="AL305" s="131"/>
      <c r="AM305" s="17" t="s">
        <v>70</v>
      </c>
      <c r="AN305" s="9">
        <v>3.0740068649086461E-2</v>
      </c>
      <c r="AO305" s="9">
        <v>7.504267067626913E-3</v>
      </c>
      <c r="AP305" s="9">
        <v>8.0038148628568673E-3</v>
      </c>
      <c r="AQ305" s="9">
        <v>-1.7519429162646399E-3</v>
      </c>
      <c r="AR305" s="9">
        <v>2.8231199682792751E-3</v>
      </c>
      <c r="AS305" s="9">
        <v>-3.0206112314590111E-3</v>
      </c>
      <c r="AT305" s="9">
        <v>3.8301705233759475E-3</v>
      </c>
      <c r="AU305" s="33">
        <v>1.1576582759128456E-2</v>
      </c>
      <c r="AV305" s="33">
        <v>4.673523595843504E-2</v>
      </c>
      <c r="AW305" s="270">
        <v>8.8299313974780608E-2</v>
      </c>
      <c r="AX305" s="35">
        <v>0.20851706782804011</v>
      </c>
      <c r="AY305" s="760"/>
      <c r="AZ305" s="511"/>
      <c r="BA305" s="21"/>
      <c r="BB305" s="87"/>
      <c r="BC305" s="762"/>
    </row>
    <row r="306" spans="1:55">
      <c r="A306" s="767"/>
      <c r="B306" s="758" t="s">
        <v>26</v>
      </c>
      <c r="C306" s="758" t="s">
        <v>10</v>
      </c>
      <c r="D306" s="15" t="s">
        <v>11</v>
      </c>
      <c r="E306" s="123"/>
      <c r="F306" s="124"/>
      <c r="G306" s="124"/>
      <c r="H306" s="124"/>
      <c r="I306" s="124"/>
      <c r="J306" s="124"/>
      <c r="K306" s="124"/>
      <c r="L306" s="124"/>
      <c r="M306" s="125"/>
      <c r="N306" s="125"/>
      <c r="O306" s="125"/>
      <c r="P306" s="126"/>
      <c r="Q306" s="124"/>
      <c r="R306" s="124"/>
      <c r="S306" s="124"/>
      <c r="T306" s="124"/>
      <c r="U306" s="124"/>
      <c r="V306" s="124"/>
      <c r="W306" s="124"/>
      <c r="X306" s="127"/>
      <c r="Y306" s="127"/>
      <c r="Z306" s="267"/>
      <c r="AA306" s="128"/>
      <c r="AB306" s="129"/>
      <c r="AC306" s="129"/>
      <c r="AD306" s="129"/>
      <c r="AE306" s="129"/>
      <c r="AF306" s="129"/>
      <c r="AG306" s="129"/>
      <c r="AH306" s="129"/>
      <c r="AI306" s="130"/>
      <c r="AJ306" s="130"/>
      <c r="AK306" s="281"/>
      <c r="AL306" s="131"/>
      <c r="AM306" s="17" t="s">
        <v>70</v>
      </c>
      <c r="AN306" s="9">
        <v>2.8429318409095128E-2</v>
      </c>
      <c r="AO306" s="9">
        <v>6.6633219236984509E-3</v>
      </c>
      <c r="AP306" s="9">
        <v>7.480406686850738E-3</v>
      </c>
      <c r="AQ306" s="9">
        <v>-5.02106105089907E-3</v>
      </c>
      <c r="AR306" s="9">
        <v>3.3090460720567039E-3</v>
      </c>
      <c r="AS306" s="9">
        <v>-2.7258920638783546E-3</v>
      </c>
      <c r="AT306" s="9">
        <v>3.7549896450577158E-3</v>
      </c>
      <c r="AU306" s="33">
        <v>1.0667616109353378E-2</v>
      </c>
      <c r="AV306" s="33">
        <v>4.5526196180846412E-2</v>
      </c>
      <c r="AW306" s="270">
        <v>8.2772527785451688E-2</v>
      </c>
      <c r="AX306" s="35">
        <v>0.19252739508253089</v>
      </c>
      <c r="AY306" s="759">
        <v>0.20192583663319463</v>
      </c>
      <c r="AZ306" s="511"/>
      <c r="BA306" s="21"/>
      <c r="BB306" s="87"/>
      <c r="BC306" s="761"/>
    </row>
    <row r="307" spans="1:55">
      <c r="A307" s="767"/>
      <c r="B307" s="758"/>
      <c r="C307" s="758"/>
      <c r="D307" s="15" t="s">
        <v>12</v>
      </c>
      <c r="E307" s="123"/>
      <c r="F307" s="124"/>
      <c r="G307" s="124"/>
      <c r="H307" s="124"/>
      <c r="I307" s="124"/>
      <c r="J307" s="124"/>
      <c r="K307" s="124"/>
      <c r="L307" s="124"/>
      <c r="M307" s="125"/>
      <c r="N307" s="125"/>
      <c r="O307" s="125"/>
      <c r="P307" s="126"/>
      <c r="Q307" s="124"/>
      <c r="R307" s="124"/>
      <c r="S307" s="124"/>
      <c r="T307" s="124"/>
      <c r="U307" s="124"/>
      <c r="V307" s="124"/>
      <c r="W307" s="124"/>
      <c r="X307" s="127"/>
      <c r="Y307" s="127"/>
      <c r="Z307" s="267"/>
      <c r="AA307" s="128"/>
      <c r="AB307" s="129"/>
      <c r="AC307" s="129"/>
      <c r="AD307" s="129"/>
      <c r="AE307" s="129"/>
      <c r="AF307" s="129"/>
      <c r="AG307" s="129"/>
      <c r="AH307" s="129"/>
      <c r="AI307" s="130"/>
      <c r="AJ307" s="130"/>
      <c r="AK307" s="281"/>
      <c r="AL307" s="131"/>
      <c r="AM307" s="17" t="s">
        <v>70</v>
      </c>
      <c r="AN307" s="9">
        <v>3.0853811075097104E-2</v>
      </c>
      <c r="AO307" s="9">
        <v>7.5641999050494457E-3</v>
      </c>
      <c r="AP307" s="9">
        <v>8.2007781224985032E-3</v>
      </c>
      <c r="AQ307" s="9">
        <v>-5.3655273104810663E-4</v>
      </c>
      <c r="AR307" s="9">
        <v>2.8172187344568111E-3</v>
      </c>
      <c r="AS307" s="9">
        <v>-2.9759639807277749E-3</v>
      </c>
      <c r="AT307" s="9">
        <v>3.8760648247745388E-3</v>
      </c>
      <c r="AU307" s="33">
        <v>1.1507547283997305E-2</v>
      </c>
      <c r="AV307" s="33">
        <v>4.7014901732578052E-2</v>
      </c>
      <c r="AW307" s="270">
        <v>8.8794281708213324E-2</v>
      </c>
      <c r="AX307" s="35">
        <v>0.21132427818385841</v>
      </c>
      <c r="AY307" s="760"/>
      <c r="AZ307" s="511"/>
      <c r="BA307" s="21"/>
      <c r="BB307" s="87"/>
      <c r="BC307" s="762"/>
    </row>
    <row r="308" spans="1:55">
      <c r="A308" s="767"/>
      <c r="B308" s="758" t="s">
        <v>27</v>
      </c>
      <c r="C308" s="758" t="s">
        <v>10</v>
      </c>
      <c r="D308" s="15" t="s">
        <v>11</v>
      </c>
      <c r="E308" s="123"/>
      <c r="F308" s="124"/>
      <c r="G308" s="124"/>
      <c r="H308" s="124"/>
      <c r="I308" s="124"/>
      <c r="J308" s="124"/>
      <c r="K308" s="124"/>
      <c r="L308" s="124"/>
      <c r="M308" s="125"/>
      <c r="N308" s="125"/>
      <c r="O308" s="125"/>
      <c r="P308" s="126"/>
      <c r="Q308" s="124"/>
      <c r="R308" s="124"/>
      <c r="S308" s="124"/>
      <c r="T308" s="124"/>
      <c r="U308" s="124"/>
      <c r="V308" s="124"/>
      <c r="W308" s="124"/>
      <c r="X308" s="127"/>
      <c r="Y308" s="127"/>
      <c r="Z308" s="267"/>
      <c r="AA308" s="128"/>
      <c r="AB308" s="129"/>
      <c r="AC308" s="129"/>
      <c r="AD308" s="129"/>
      <c r="AE308" s="129"/>
      <c r="AF308" s="129"/>
      <c r="AG308" s="129"/>
      <c r="AH308" s="129"/>
      <c r="AI308" s="130"/>
      <c r="AJ308" s="130"/>
      <c r="AK308" s="281"/>
      <c r="AL308" s="131"/>
      <c r="AM308" s="17" t="s">
        <v>70</v>
      </c>
      <c r="AN308" s="9">
        <v>2.8489013528867707E-2</v>
      </c>
      <c r="AO308" s="9">
        <v>6.9443973627142386E-3</v>
      </c>
      <c r="AP308" s="9">
        <v>7.4692675803699482E-3</v>
      </c>
      <c r="AQ308" s="9">
        <v>-3.771302603818763E-3</v>
      </c>
      <c r="AR308" s="9">
        <v>3.295561789362661E-3</v>
      </c>
      <c r="AS308" s="9">
        <v>-2.6987244292987489E-3</v>
      </c>
      <c r="AT308" s="9">
        <v>3.688296210047487E-3</v>
      </c>
      <c r="AU308" s="33">
        <v>1.0576966957921208E-2</v>
      </c>
      <c r="AV308" s="33">
        <v>4.6196486074468357E-2</v>
      </c>
      <c r="AW308" s="270">
        <v>8.2909339496312517E-2</v>
      </c>
      <c r="AX308" s="35">
        <v>0.1951609749978391</v>
      </c>
      <c r="AY308" s="759">
        <v>0.2043377901073298</v>
      </c>
      <c r="AZ308" s="511"/>
      <c r="BA308" s="21"/>
      <c r="BB308" s="87"/>
      <c r="BC308" s="761"/>
    </row>
    <row r="309" spans="1:55">
      <c r="A309" s="767"/>
      <c r="B309" s="758"/>
      <c r="C309" s="758"/>
      <c r="D309" s="15" t="s">
        <v>12</v>
      </c>
      <c r="E309" s="123"/>
      <c r="F309" s="124"/>
      <c r="G309" s="124"/>
      <c r="H309" s="124"/>
      <c r="I309" s="124"/>
      <c r="J309" s="124"/>
      <c r="K309" s="124"/>
      <c r="L309" s="124"/>
      <c r="M309" s="125"/>
      <c r="N309" s="125"/>
      <c r="O309" s="125"/>
      <c r="P309" s="126"/>
      <c r="Q309" s="124"/>
      <c r="R309" s="124"/>
      <c r="S309" s="124"/>
      <c r="T309" s="124"/>
      <c r="U309" s="124"/>
      <c r="V309" s="124"/>
      <c r="W309" s="124"/>
      <c r="X309" s="127"/>
      <c r="Y309" s="127"/>
      <c r="Z309" s="267"/>
      <c r="AA309" s="128"/>
      <c r="AB309" s="129"/>
      <c r="AC309" s="129"/>
      <c r="AD309" s="129"/>
      <c r="AE309" s="129"/>
      <c r="AF309" s="129"/>
      <c r="AG309" s="129"/>
      <c r="AH309" s="129"/>
      <c r="AI309" s="130"/>
      <c r="AJ309" s="130"/>
      <c r="AK309" s="281"/>
      <c r="AL309" s="131"/>
      <c r="AM309" s="17" t="s">
        <v>70</v>
      </c>
      <c r="AN309" s="9">
        <v>3.0925587631034007E-2</v>
      </c>
      <c r="AO309" s="9">
        <v>7.7854279813750482E-3</v>
      </c>
      <c r="AP309" s="9">
        <v>8.2000388968330451E-3</v>
      </c>
      <c r="AQ309" s="9">
        <v>4.4801234521611721E-4</v>
      </c>
      <c r="AR309" s="9">
        <v>2.8023252148158262E-3</v>
      </c>
      <c r="AS309" s="9">
        <v>-2.9578838358498005E-3</v>
      </c>
      <c r="AT309" s="9">
        <v>3.8274378719828361E-3</v>
      </c>
      <c r="AU309" s="33">
        <v>1.1448115104002982E-2</v>
      </c>
      <c r="AV309" s="33">
        <v>4.7529548625704854E-2</v>
      </c>
      <c r="AW309" s="270">
        <v>8.8953576809541468E-2</v>
      </c>
      <c r="AX309" s="35">
        <v>0.2135146052168205</v>
      </c>
      <c r="AY309" s="760"/>
      <c r="AZ309" s="511"/>
      <c r="BA309" s="21"/>
      <c r="BB309" s="87"/>
      <c r="BC309" s="762"/>
    </row>
    <row r="310" spans="1:55">
      <c r="A310" s="767"/>
      <c r="B310" s="758" t="s">
        <v>28</v>
      </c>
      <c r="C310" s="758" t="s">
        <v>10</v>
      </c>
      <c r="D310" s="15" t="s">
        <v>11</v>
      </c>
      <c r="E310" s="123"/>
      <c r="F310" s="124"/>
      <c r="G310" s="124"/>
      <c r="H310" s="124"/>
      <c r="I310" s="124"/>
      <c r="J310" s="124"/>
      <c r="K310" s="124"/>
      <c r="L310" s="124"/>
      <c r="M310" s="125"/>
      <c r="N310" s="125"/>
      <c r="O310" s="125"/>
      <c r="P310" s="126"/>
      <c r="Q310" s="124"/>
      <c r="R310" s="124"/>
      <c r="S310" s="124"/>
      <c r="T310" s="124"/>
      <c r="U310" s="124"/>
      <c r="V310" s="124"/>
      <c r="W310" s="124"/>
      <c r="X310" s="127"/>
      <c r="Y310" s="127"/>
      <c r="Z310" s="267"/>
      <c r="AA310" s="128"/>
      <c r="AB310" s="129"/>
      <c r="AC310" s="129"/>
      <c r="AD310" s="129"/>
      <c r="AE310" s="129"/>
      <c r="AF310" s="129"/>
      <c r="AG310" s="129"/>
      <c r="AH310" s="129"/>
      <c r="AI310" s="130"/>
      <c r="AJ310" s="130"/>
      <c r="AK310" s="281"/>
      <c r="AL310" s="131"/>
      <c r="AM310" s="17" t="s">
        <v>70</v>
      </c>
      <c r="AN310" s="9">
        <v>2.8477997975018182E-2</v>
      </c>
      <c r="AO310" s="9">
        <v>7.0804803866870991E-3</v>
      </c>
      <c r="AP310" s="9">
        <v>7.3877738053488851E-3</v>
      </c>
      <c r="AQ310" s="9">
        <v>-2.5322301985183093E-3</v>
      </c>
      <c r="AR310" s="9">
        <v>3.332080613070415E-3</v>
      </c>
      <c r="AS310" s="9">
        <v>-2.7888757054228691E-3</v>
      </c>
      <c r="AT310" s="9">
        <v>3.7320638252856808E-3</v>
      </c>
      <c r="AU310" s="33">
        <v>1.0807525838089027E-2</v>
      </c>
      <c r="AV310" s="33">
        <v>4.6291582678291504E-2</v>
      </c>
      <c r="AW310" s="270">
        <v>8.3188384711388036E-2</v>
      </c>
      <c r="AX310" s="35">
        <v>0.19737732357661628</v>
      </c>
      <c r="AY310" s="759">
        <v>0.20636088847075856</v>
      </c>
      <c r="AZ310" s="511"/>
      <c r="BA310" s="21"/>
      <c r="BB310" s="87"/>
      <c r="BC310" s="761"/>
    </row>
    <row r="311" spans="1:55" ht="18.5" thickBot="1">
      <c r="A311" s="768"/>
      <c r="B311" s="763"/>
      <c r="C311" s="763"/>
      <c r="D311" s="16" t="s">
        <v>12</v>
      </c>
      <c r="E311" s="132"/>
      <c r="F311" s="133"/>
      <c r="G311" s="133"/>
      <c r="H311" s="133"/>
      <c r="I311" s="133"/>
      <c r="J311" s="133"/>
      <c r="K311" s="133"/>
      <c r="L311" s="133"/>
      <c r="M311" s="134"/>
      <c r="N311" s="134"/>
      <c r="O311" s="134"/>
      <c r="P311" s="135"/>
      <c r="Q311" s="133"/>
      <c r="R311" s="133"/>
      <c r="S311" s="133"/>
      <c r="T311" s="133"/>
      <c r="U311" s="133"/>
      <c r="V311" s="133"/>
      <c r="W311" s="133"/>
      <c r="X311" s="136"/>
      <c r="Y311" s="136"/>
      <c r="Z311" s="268"/>
      <c r="AA311" s="137"/>
      <c r="AB311" s="138"/>
      <c r="AC311" s="138"/>
      <c r="AD311" s="138"/>
      <c r="AE311" s="138"/>
      <c r="AF311" s="138"/>
      <c r="AG311" s="138"/>
      <c r="AH311" s="138"/>
      <c r="AI311" s="139"/>
      <c r="AJ311" s="139"/>
      <c r="AK311" s="282"/>
      <c r="AL311" s="140"/>
      <c r="AM311" s="27" t="s">
        <v>70</v>
      </c>
      <c r="AN311" s="14">
        <v>3.0939992238295466E-2</v>
      </c>
      <c r="AO311" s="14">
        <v>7.8943624069565399E-3</v>
      </c>
      <c r="AP311" s="14">
        <v>8.1460310174992223E-3</v>
      </c>
      <c r="AQ311" s="14">
        <v>1.4116368747527641E-3</v>
      </c>
      <c r="AR311" s="14">
        <v>2.825470022263743E-3</v>
      </c>
      <c r="AS311" s="14">
        <v>-3.0271583747977227E-3</v>
      </c>
      <c r="AT311" s="14">
        <v>3.8613266977823579E-3</v>
      </c>
      <c r="AU311" s="34">
        <v>1.1626632093848621E-2</v>
      </c>
      <c r="AV311" s="34">
        <v>4.7610914434091323E-2</v>
      </c>
      <c r="AW311" s="274">
        <v>8.920856447865011E-2</v>
      </c>
      <c r="AX311" s="36">
        <v>0.21534445336490085</v>
      </c>
      <c r="AY311" s="764"/>
      <c r="AZ311" s="772"/>
      <c r="BA311" s="23"/>
      <c r="BB311" s="88"/>
      <c r="BC311" s="765"/>
    </row>
    <row r="312" spans="1:55" ht="18.5" thickBot="1">
      <c r="AM312" s="85" t="s">
        <v>258</v>
      </c>
      <c r="AN312" s="103">
        <v>2.9350030591930931E-2</v>
      </c>
      <c r="AO312" s="103">
        <v>7.3771512869472066E-3</v>
      </c>
      <c r="AP312" s="103">
        <v>7.3721454040853373E-3</v>
      </c>
      <c r="AQ312" s="103">
        <v>-8.5328491485795414E-3</v>
      </c>
      <c r="AR312" s="103">
        <v>2.6760674467531738E-3</v>
      </c>
      <c r="AS312" s="103">
        <v>-2.8348426685615097E-3</v>
      </c>
      <c r="AT312" s="103">
        <v>3.7633444239052968E-3</v>
      </c>
      <c r="AU312" s="112">
        <v>1.0615684732634556E-2</v>
      </c>
      <c r="AV312" s="112">
        <v>4.2347735091538975E-2</v>
      </c>
      <c r="AW312" s="112">
        <v>8.2219707523384922E-2</v>
      </c>
      <c r="AX312" s="113">
        <v>0.18511576779514816</v>
      </c>
      <c r="AY312" s="103">
        <v>0.18511576779514816</v>
      </c>
      <c r="AZ312" s="104"/>
    </row>
  </sheetData>
  <mergeCells count="501">
    <mergeCell ref="BC276:BC277"/>
    <mergeCell ref="BB5:BC5"/>
    <mergeCell ref="BA1:BC4"/>
    <mergeCell ref="BC264:BC265"/>
    <mergeCell ref="BC266:BC267"/>
    <mergeCell ref="BC268:BC269"/>
    <mergeCell ref="BC270:BC271"/>
    <mergeCell ref="BC272:BC273"/>
    <mergeCell ref="BC274:BC275"/>
    <mergeCell ref="BC252:BC253"/>
    <mergeCell ref="BC254:BC255"/>
    <mergeCell ref="BC256:BC257"/>
    <mergeCell ref="BC258:BC259"/>
    <mergeCell ref="BC260:BC261"/>
    <mergeCell ref="BC262:BC263"/>
    <mergeCell ref="BC240:BC241"/>
    <mergeCell ref="BC242:BC243"/>
    <mergeCell ref="BC244:BC245"/>
    <mergeCell ref="BC246:BC247"/>
    <mergeCell ref="BC248:BC249"/>
    <mergeCell ref="BC250:BC251"/>
    <mergeCell ref="BC228:BC229"/>
    <mergeCell ref="BC230:BC231"/>
    <mergeCell ref="BC232:BC233"/>
    <mergeCell ref="BC234:BC235"/>
    <mergeCell ref="BC236:BC237"/>
    <mergeCell ref="BC238:BC239"/>
    <mergeCell ref="BC216:BC217"/>
    <mergeCell ref="BC218:BC219"/>
    <mergeCell ref="BC220:BC221"/>
    <mergeCell ref="BC222:BC223"/>
    <mergeCell ref="BC224:BC225"/>
    <mergeCell ref="BC226:BC227"/>
    <mergeCell ref="BC204:BC205"/>
    <mergeCell ref="BC206:BC207"/>
    <mergeCell ref="BC208:BC209"/>
    <mergeCell ref="BC210:BC211"/>
    <mergeCell ref="BC212:BC213"/>
    <mergeCell ref="BC214:BC215"/>
    <mergeCell ref="BC192:BC193"/>
    <mergeCell ref="BC194:BC195"/>
    <mergeCell ref="BC196:BC197"/>
    <mergeCell ref="BC198:BC199"/>
    <mergeCell ref="BC200:BC201"/>
    <mergeCell ref="BC202:BC203"/>
    <mergeCell ref="BC180:BC181"/>
    <mergeCell ref="BC182:BC183"/>
    <mergeCell ref="BC184:BC185"/>
    <mergeCell ref="BC186:BC187"/>
    <mergeCell ref="BC188:BC189"/>
    <mergeCell ref="BC190:BC191"/>
    <mergeCell ref="BC168:BC169"/>
    <mergeCell ref="BC170:BC171"/>
    <mergeCell ref="BC172:BC173"/>
    <mergeCell ref="BC174:BC175"/>
    <mergeCell ref="BC176:BC177"/>
    <mergeCell ref="BC178:BC179"/>
    <mergeCell ref="BC156:BC157"/>
    <mergeCell ref="BC158:BC159"/>
    <mergeCell ref="BC160:BC161"/>
    <mergeCell ref="BC162:BC163"/>
    <mergeCell ref="BC164:BC165"/>
    <mergeCell ref="BC166:BC167"/>
    <mergeCell ref="BC144:BC145"/>
    <mergeCell ref="BC146:BC147"/>
    <mergeCell ref="BC148:BC149"/>
    <mergeCell ref="BC150:BC151"/>
    <mergeCell ref="BC152:BC153"/>
    <mergeCell ref="BC154:BC155"/>
    <mergeCell ref="BC132:BC133"/>
    <mergeCell ref="BC134:BC135"/>
    <mergeCell ref="BC136:BC137"/>
    <mergeCell ref="BC138:BC139"/>
    <mergeCell ref="BC140:BC141"/>
    <mergeCell ref="BC142:BC143"/>
    <mergeCell ref="BC120:BC121"/>
    <mergeCell ref="BC122:BC123"/>
    <mergeCell ref="BC124:BC125"/>
    <mergeCell ref="BC126:BC127"/>
    <mergeCell ref="BC128:BC129"/>
    <mergeCell ref="BC130:BC131"/>
    <mergeCell ref="BC108:BC109"/>
    <mergeCell ref="BC110:BC111"/>
    <mergeCell ref="BC112:BC113"/>
    <mergeCell ref="BC114:BC115"/>
    <mergeCell ref="BC116:BC117"/>
    <mergeCell ref="BC118:BC119"/>
    <mergeCell ref="BC96:BC97"/>
    <mergeCell ref="BC98:BC99"/>
    <mergeCell ref="BC100:BC101"/>
    <mergeCell ref="BC102:BC103"/>
    <mergeCell ref="BC104:BC105"/>
    <mergeCell ref="BC106:BC107"/>
    <mergeCell ref="BC84:BC85"/>
    <mergeCell ref="BC86:BC87"/>
    <mergeCell ref="BC88:BC89"/>
    <mergeCell ref="BC90:BC91"/>
    <mergeCell ref="BC92:BC93"/>
    <mergeCell ref="BC94:BC95"/>
    <mergeCell ref="BC72:BC73"/>
    <mergeCell ref="BC74:BC75"/>
    <mergeCell ref="BC76:BC77"/>
    <mergeCell ref="BC78:BC79"/>
    <mergeCell ref="BC80:BC81"/>
    <mergeCell ref="BC82:BC83"/>
    <mergeCell ref="BC60:BC61"/>
    <mergeCell ref="BC62:BC63"/>
    <mergeCell ref="BC64:BC65"/>
    <mergeCell ref="BC66:BC67"/>
    <mergeCell ref="BC68:BC69"/>
    <mergeCell ref="BC70:BC71"/>
    <mergeCell ref="BC48:BC49"/>
    <mergeCell ref="BC50:BC51"/>
    <mergeCell ref="BC52:BC53"/>
    <mergeCell ref="BC54:BC55"/>
    <mergeCell ref="BC56:BC57"/>
    <mergeCell ref="BC58:BC59"/>
    <mergeCell ref="BC36:BC37"/>
    <mergeCell ref="BC38:BC39"/>
    <mergeCell ref="BC40:BC41"/>
    <mergeCell ref="BC42:BC43"/>
    <mergeCell ref="BC44:BC45"/>
    <mergeCell ref="BC46:BC47"/>
    <mergeCell ref="BC24:BC25"/>
    <mergeCell ref="BC26:BC27"/>
    <mergeCell ref="BC28:BC29"/>
    <mergeCell ref="BC30:BC31"/>
    <mergeCell ref="BC32:BC33"/>
    <mergeCell ref="BC34:BC35"/>
    <mergeCell ref="AY276:AY277"/>
    <mergeCell ref="BC6:BC7"/>
    <mergeCell ref="BC8:BC9"/>
    <mergeCell ref="BC10:BC11"/>
    <mergeCell ref="BC12:BC13"/>
    <mergeCell ref="BC14:BC15"/>
    <mergeCell ref="BC16:BC17"/>
    <mergeCell ref="BC18:BC19"/>
    <mergeCell ref="BC20:BC21"/>
    <mergeCell ref="BC22:BC23"/>
    <mergeCell ref="AY264:AY265"/>
    <mergeCell ref="AY266:AY267"/>
    <mergeCell ref="AY268:AY269"/>
    <mergeCell ref="AY270:AY271"/>
    <mergeCell ref="AY272:AY273"/>
    <mergeCell ref="AY274:AY275"/>
    <mergeCell ref="AY252:AY253"/>
    <mergeCell ref="AY254:AY255"/>
    <mergeCell ref="AY256:AY257"/>
    <mergeCell ref="AY258:AY259"/>
    <mergeCell ref="AY260:AY261"/>
    <mergeCell ref="AY262:AY263"/>
    <mergeCell ref="AY240:AY241"/>
    <mergeCell ref="AY242:AY243"/>
    <mergeCell ref="AY244:AY245"/>
    <mergeCell ref="AY246:AY247"/>
    <mergeCell ref="AY248:AY249"/>
    <mergeCell ref="AY250:AY251"/>
    <mergeCell ref="AY228:AY229"/>
    <mergeCell ref="AY230:AY231"/>
    <mergeCell ref="AY232:AY233"/>
    <mergeCell ref="AY234:AY235"/>
    <mergeCell ref="AY236:AY237"/>
    <mergeCell ref="AY238:AY239"/>
    <mergeCell ref="AY216:AY217"/>
    <mergeCell ref="AY218:AY219"/>
    <mergeCell ref="AY220:AY221"/>
    <mergeCell ref="AY222:AY223"/>
    <mergeCell ref="AY224:AY225"/>
    <mergeCell ref="AY226:AY227"/>
    <mergeCell ref="AY204:AY205"/>
    <mergeCell ref="AY206:AY207"/>
    <mergeCell ref="AY208:AY209"/>
    <mergeCell ref="AY210:AY211"/>
    <mergeCell ref="AY212:AY213"/>
    <mergeCell ref="AY214:AY215"/>
    <mergeCell ref="AY192:AY193"/>
    <mergeCell ref="AY194:AY195"/>
    <mergeCell ref="AY196:AY197"/>
    <mergeCell ref="AY198:AY199"/>
    <mergeCell ref="AY200:AY201"/>
    <mergeCell ref="AY202:AY203"/>
    <mergeCell ref="AY180:AY181"/>
    <mergeCell ref="AY182:AY183"/>
    <mergeCell ref="AY184:AY185"/>
    <mergeCell ref="AY186:AY187"/>
    <mergeCell ref="AY188:AY189"/>
    <mergeCell ref="AY190:AY191"/>
    <mergeCell ref="AY168:AY169"/>
    <mergeCell ref="AY170:AY171"/>
    <mergeCell ref="AY172:AY173"/>
    <mergeCell ref="AY174:AY175"/>
    <mergeCell ref="AY176:AY177"/>
    <mergeCell ref="AY178:AY179"/>
    <mergeCell ref="AY156:AY157"/>
    <mergeCell ref="AY158:AY159"/>
    <mergeCell ref="AY160:AY161"/>
    <mergeCell ref="AY162:AY163"/>
    <mergeCell ref="AY164:AY165"/>
    <mergeCell ref="AY166:AY167"/>
    <mergeCell ref="AY144:AY145"/>
    <mergeCell ref="AY146:AY147"/>
    <mergeCell ref="AY148:AY149"/>
    <mergeCell ref="AY150:AY151"/>
    <mergeCell ref="AY152:AY153"/>
    <mergeCell ref="AY154:AY155"/>
    <mergeCell ref="AY132:AY133"/>
    <mergeCell ref="AY134:AY135"/>
    <mergeCell ref="AY136:AY137"/>
    <mergeCell ref="AY138:AY139"/>
    <mergeCell ref="AY140:AY141"/>
    <mergeCell ref="AY142:AY143"/>
    <mergeCell ref="AY120:AY121"/>
    <mergeCell ref="AY122:AY123"/>
    <mergeCell ref="AY124:AY125"/>
    <mergeCell ref="AY126:AY127"/>
    <mergeCell ref="AY128:AY129"/>
    <mergeCell ref="AY130:AY131"/>
    <mergeCell ref="AY108:AY109"/>
    <mergeCell ref="AY110:AY111"/>
    <mergeCell ref="AY112:AY113"/>
    <mergeCell ref="AY114:AY115"/>
    <mergeCell ref="AY116:AY117"/>
    <mergeCell ref="AY118:AY119"/>
    <mergeCell ref="AY96:AY97"/>
    <mergeCell ref="AY98:AY99"/>
    <mergeCell ref="AY100:AY101"/>
    <mergeCell ref="AY102:AY103"/>
    <mergeCell ref="AY104:AY105"/>
    <mergeCell ref="AY106:AY107"/>
    <mergeCell ref="AY84:AY85"/>
    <mergeCell ref="AY86:AY87"/>
    <mergeCell ref="AY88:AY89"/>
    <mergeCell ref="AY90:AY91"/>
    <mergeCell ref="AY92:AY93"/>
    <mergeCell ref="AY94:AY95"/>
    <mergeCell ref="AY74:AY75"/>
    <mergeCell ref="AY76:AY77"/>
    <mergeCell ref="AY78:AY79"/>
    <mergeCell ref="AY80:AY81"/>
    <mergeCell ref="AY82:AY83"/>
    <mergeCell ref="AY60:AY61"/>
    <mergeCell ref="AY62:AY63"/>
    <mergeCell ref="AY64:AY65"/>
    <mergeCell ref="AY66:AY67"/>
    <mergeCell ref="AY68:AY69"/>
    <mergeCell ref="AY70:AY71"/>
    <mergeCell ref="AY56:AY57"/>
    <mergeCell ref="AY58:AY59"/>
    <mergeCell ref="AY36:AY37"/>
    <mergeCell ref="AY38:AY39"/>
    <mergeCell ref="AY40:AY41"/>
    <mergeCell ref="AY42:AY43"/>
    <mergeCell ref="AY44:AY45"/>
    <mergeCell ref="AY46:AY47"/>
    <mergeCell ref="AY72:AY73"/>
    <mergeCell ref="AY14:AY15"/>
    <mergeCell ref="AY16:AY17"/>
    <mergeCell ref="AY18:AY19"/>
    <mergeCell ref="AY20:AY21"/>
    <mergeCell ref="AY22:AY23"/>
    <mergeCell ref="AY48:AY49"/>
    <mergeCell ref="AY50:AY51"/>
    <mergeCell ref="AY52:AY53"/>
    <mergeCell ref="AY54:AY55"/>
    <mergeCell ref="AZ210:AZ243"/>
    <mergeCell ref="AZ244:AZ277"/>
    <mergeCell ref="AM1:AZ1"/>
    <mergeCell ref="AM2:AZ2"/>
    <mergeCell ref="AX3:AZ3"/>
    <mergeCell ref="AQ3:AR3"/>
    <mergeCell ref="AX5:AZ5"/>
    <mergeCell ref="AY6:AY7"/>
    <mergeCell ref="AY8:AY9"/>
    <mergeCell ref="AY10:AY11"/>
    <mergeCell ref="AZ6:AZ39"/>
    <mergeCell ref="AZ40:AZ73"/>
    <mergeCell ref="AZ74:AZ107"/>
    <mergeCell ref="AZ108:AZ141"/>
    <mergeCell ref="AZ142:AZ175"/>
    <mergeCell ref="AZ176:AZ209"/>
    <mergeCell ref="AY4:AZ4"/>
    <mergeCell ref="AY24:AY25"/>
    <mergeCell ref="AY26:AY27"/>
    <mergeCell ref="AY28:AY29"/>
    <mergeCell ref="AY30:AY31"/>
    <mergeCell ref="AY32:AY33"/>
    <mergeCell ref="AY34:AY35"/>
    <mergeCell ref="AY12:AY13"/>
    <mergeCell ref="C222:C223"/>
    <mergeCell ref="C226:C227"/>
    <mergeCell ref="C244:C245"/>
    <mergeCell ref="C246:C247"/>
    <mergeCell ref="C234:C235"/>
    <mergeCell ref="C236:C237"/>
    <mergeCell ref="C238:C239"/>
    <mergeCell ref="C202:C203"/>
    <mergeCell ref="C204:C205"/>
    <mergeCell ref="C224:C225"/>
    <mergeCell ref="C248:C249"/>
    <mergeCell ref="C250:C251"/>
    <mergeCell ref="C252:C253"/>
    <mergeCell ref="C254:C255"/>
    <mergeCell ref="C240:C241"/>
    <mergeCell ref="C242:C243"/>
    <mergeCell ref="C228:C229"/>
    <mergeCell ref="C230:C231"/>
    <mergeCell ref="C232:C233"/>
    <mergeCell ref="C274:C275"/>
    <mergeCell ref="C276:C277"/>
    <mergeCell ref="C268:C269"/>
    <mergeCell ref="C270:C271"/>
    <mergeCell ref="C272:C273"/>
    <mergeCell ref="C262:C263"/>
    <mergeCell ref="C264:C265"/>
    <mergeCell ref="C266:C267"/>
    <mergeCell ref="C256:C257"/>
    <mergeCell ref="C258:C259"/>
    <mergeCell ref="C260:C261"/>
    <mergeCell ref="AA1:AL4"/>
    <mergeCell ref="C214:C215"/>
    <mergeCell ref="C216:C217"/>
    <mergeCell ref="C218:C219"/>
    <mergeCell ref="C220:C221"/>
    <mergeCell ref="C206:C207"/>
    <mergeCell ref="C208:C209"/>
    <mergeCell ref="C210:C211"/>
    <mergeCell ref="C212:C213"/>
    <mergeCell ref="C178:C179"/>
    <mergeCell ref="C188:C189"/>
    <mergeCell ref="C190:C191"/>
    <mergeCell ref="C192:C193"/>
    <mergeCell ref="C180:C181"/>
    <mergeCell ref="C182:C183"/>
    <mergeCell ref="C184:C185"/>
    <mergeCell ref="C186:C187"/>
    <mergeCell ref="C200:C201"/>
    <mergeCell ref="C194:C195"/>
    <mergeCell ref="C196:C197"/>
    <mergeCell ref="C198:C199"/>
    <mergeCell ref="C166:C167"/>
    <mergeCell ref="C168:C169"/>
    <mergeCell ref="C170:C171"/>
    <mergeCell ref="C134:C135"/>
    <mergeCell ref="C136:C137"/>
    <mergeCell ref="C126:C127"/>
    <mergeCell ref="C128:C129"/>
    <mergeCell ref="C130:C131"/>
    <mergeCell ref="C172:C173"/>
    <mergeCell ref="C174:C175"/>
    <mergeCell ref="C176:C177"/>
    <mergeCell ref="C138:C139"/>
    <mergeCell ref="C140:C141"/>
    <mergeCell ref="C142:C143"/>
    <mergeCell ref="C144:C145"/>
    <mergeCell ref="C154:C155"/>
    <mergeCell ref="C156:C157"/>
    <mergeCell ref="C158:C159"/>
    <mergeCell ref="C146:C147"/>
    <mergeCell ref="C148:C149"/>
    <mergeCell ref="C150:C151"/>
    <mergeCell ref="C152:C153"/>
    <mergeCell ref="C160:C161"/>
    <mergeCell ref="C162:C163"/>
    <mergeCell ref="C164:C165"/>
    <mergeCell ref="C110:C111"/>
    <mergeCell ref="C120:C121"/>
    <mergeCell ref="C122:C123"/>
    <mergeCell ref="C124:C125"/>
    <mergeCell ref="C112:C113"/>
    <mergeCell ref="C114:C115"/>
    <mergeCell ref="C116:C117"/>
    <mergeCell ref="C118:C119"/>
    <mergeCell ref="C132:C133"/>
    <mergeCell ref="C98:C99"/>
    <mergeCell ref="C100:C101"/>
    <mergeCell ref="C102:C103"/>
    <mergeCell ref="C92:C93"/>
    <mergeCell ref="C94:C95"/>
    <mergeCell ref="C96:C97"/>
    <mergeCell ref="C104:C105"/>
    <mergeCell ref="C106:C107"/>
    <mergeCell ref="C108:C109"/>
    <mergeCell ref="C70:C71"/>
    <mergeCell ref="C72:C73"/>
    <mergeCell ref="C74:C75"/>
    <mergeCell ref="C76:C77"/>
    <mergeCell ref="C86:C87"/>
    <mergeCell ref="C88:C89"/>
    <mergeCell ref="C90:C91"/>
    <mergeCell ref="C78:C79"/>
    <mergeCell ref="C80:C81"/>
    <mergeCell ref="C82:C83"/>
    <mergeCell ref="C84:C85"/>
    <mergeCell ref="C56:C57"/>
    <mergeCell ref="C44:C45"/>
    <mergeCell ref="C46:C47"/>
    <mergeCell ref="C48:C49"/>
    <mergeCell ref="C50:C51"/>
    <mergeCell ref="C64:C65"/>
    <mergeCell ref="C66:C67"/>
    <mergeCell ref="C68:C69"/>
    <mergeCell ref="C58:C59"/>
    <mergeCell ref="C60:C61"/>
    <mergeCell ref="C62:C63"/>
    <mergeCell ref="C24:C25"/>
    <mergeCell ref="C26:C27"/>
    <mergeCell ref="C28:C29"/>
    <mergeCell ref="C36:C37"/>
    <mergeCell ref="C38:C39"/>
    <mergeCell ref="C40:C41"/>
    <mergeCell ref="C42:C43"/>
    <mergeCell ref="C52:C53"/>
    <mergeCell ref="C54:C55"/>
    <mergeCell ref="AY284:AY285"/>
    <mergeCell ref="BC284:BC285"/>
    <mergeCell ref="B286:B287"/>
    <mergeCell ref="C286:C287"/>
    <mergeCell ref="AY286:AY287"/>
    <mergeCell ref="BC286:BC287"/>
    <mergeCell ref="B288:B289"/>
    <mergeCell ref="C288:C289"/>
    <mergeCell ref="A1:A4"/>
    <mergeCell ref="B1:B4"/>
    <mergeCell ref="C1:C4"/>
    <mergeCell ref="D1:D4"/>
    <mergeCell ref="C6:C7"/>
    <mergeCell ref="C8:C9"/>
    <mergeCell ref="C18:C19"/>
    <mergeCell ref="C20:C21"/>
    <mergeCell ref="C22:C23"/>
    <mergeCell ref="C10:C11"/>
    <mergeCell ref="C12:C13"/>
    <mergeCell ref="C14:C15"/>
    <mergeCell ref="C16:C17"/>
    <mergeCell ref="C30:C31"/>
    <mergeCell ref="C32:C33"/>
    <mergeCell ref="C34:C35"/>
    <mergeCell ref="B290:B291"/>
    <mergeCell ref="C290:C291"/>
    <mergeCell ref="AY290:AY291"/>
    <mergeCell ref="BC290:BC291"/>
    <mergeCell ref="B292:B293"/>
    <mergeCell ref="C292:C293"/>
    <mergeCell ref="AY292:AY293"/>
    <mergeCell ref="BC292:BC293"/>
    <mergeCell ref="A278:A311"/>
    <mergeCell ref="B278:B279"/>
    <mergeCell ref="C278:C279"/>
    <mergeCell ref="AY278:AY279"/>
    <mergeCell ref="AZ278:AZ311"/>
    <mergeCell ref="BC278:BC279"/>
    <mergeCell ref="B280:B281"/>
    <mergeCell ref="C280:C281"/>
    <mergeCell ref="AY280:AY281"/>
    <mergeCell ref="BC280:BC281"/>
    <mergeCell ref="B282:B283"/>
    <mergeCell ref="C282:C283"/>
    <mergeCell ref="AY282:AY283"/>
    <mergeCell ref="BC282:BC283"/>
    <mergeCell ref="B284:B285"/>
    <mergeCell ref="C284:C285"/>
    <mergeCell ref="B310:B311"/>
    <mergeCell ref="C310:C311"/>
    <mergeCell ref="AY310:AY311"/>
    <mergeCell ref="BC310:BC311"/>
    <mergeCell ref="B300:B301"/>
    <mergeCell ref="C300:C301"/>
    <mergeCell ref="AY300:AY301"/>
    <mergeCell ref="BC300:BC301"/>
    <mergeCell ref="B302:B303"/>
    <mergeCell ref="C302:C303"/>
    <mergeCell ref="AY302:AY303"/>
    <mergeCell ref="BC302:BC303"/>
    <mergeCell ref="B304:B305"/>
    <mergeCell ref="C304:C305"/>
    <mergeCell ref="AY304:AY305"/>
    <mergeCell ref="BC304:BC305"/>
    <mergeCell ref="E1:O4"/>
    <mergeCell ref="P1:Z4"/>
    <mergeCell ref="B306:B307"/>
    <mergeCell ref="C306:C307"/>
    <mergeCell ref="AY306:AY307"/>
    <mergeCell ref="BC306:BC307"/>
    <mergeCell ref="B308:B309"/>
    <mergeCell ref="C308:C309"/>
    <mergeCell ref="AY308:AY309"/>
    <mergeCell ref="BC308:BC309"/>
    <mergeCell ref="B294:B295"/>
    <mergeCell ref="C294:C295"/>
    <mergeCell ref="AY294:AY295"/>
    <mergeCell ref="BC294:BC295"/>
    <mergeCell ref="B296:B297"/>
    <mergeCell ref="C296:C297"/>
    <mergeCell ref="AY296:AY297"/>
    <mergeCell ref="BC296:BC297"/>
    <mergeCell ref="B298:B299"/>
    <mergeCell ref="C298:C299"/>
    <mergeCell ref="AY298:AY299"/>
    <mergeCell ref="BC298:BC299"/>
    <mergeCell ref="AY288:AY289"/>
    <mergeCell ref="BC288:BC289"/>
  </mergeCells>
  <phoneticPr fontId="2"/>
  <conditionalFormatting sqref="AX6:AY6 AX7 AX8:AY8 AX9:AX37 AY10 AY12 AY14 AY16 AY18 AY20 AY22 AY24 AY26 AY28 AY30 AY32 AY34 AY36 AX38:AY38 AX39:AX277 AY40 AY42 AY44 AY46 AY48 AY50 AY52 AY54 AY56 AY58 AY60 AY62 AY64 AY66 AY68 AY70 AY72 AY74 AY76 AY78 AY80 AY82 AY84 AY86 AY88 AY90 AY92 AY94 AY96 AY98 AY100 AY102 AY104 AY106 AY108 AY110 AY112 AY114 AY116 AY118 AY120 AY122 AY124 AY126 AY128 AY130 AY132 AY134 AY136 AY138 AY140 AY142 AY144 AY146 AY148 AY150 AY152 AY154 AY156 AY158 AY160 AY162 AY164 AY166 AY168 AY170 AY172 AY174 AY176 AY178 AY180 AY182 AY184 AY186 AY188 AY190 AY192 AY194 AY196 AY198 AY200 AY202 AY204 AY206 AY208 AY210 AY212 AY214 AY216 AY218 AY220 AY222 AY224 AY226 AY228 AY230 AY232 AY234 AY236 AY238 AY240 AY242 AY244 AY246 AY248 AY250 AY252 AY254 AY256 AY258 AY260 AY262 AY264 AY266 AY268 AY270 AY272 AY274 AY276 AX278:AY278 AX279 AX280:AY280 AX281:AX309 AY282 AY284 AY286 AY288 AY290 AY292 AY294 AY296 AY298 AY300 AY302 AY304 AY306 AY308 AX310:AY310 AX311">
    <cfRule type="cellIs" dxfId="7" priority="5" operator="lessThan">
      <formula>$AX$4/2</formula>
    </cfRule>
    <cfRule type="cellIs" dxfId="6" priority="6" operator="lessThan">
      <formula>$AX$4</formula>
    </cfRule>
  </conditionalFormatting>
  <conditionalFormatting sqref="BC6 BC8 BC10 BC12 BC14 BC16 BC18 BC20 BC22 BC24 BC26 BC28 BC30 BC32 BC34 BC36 BC38 BC40 BC42 BC44 BC46 BC48 BC50 BC52 BC54 BC56 BC58 BC60 BC62 BC64 BC66 BC68 BC70 BC72 BC74 BC76 BC78 BC80 BC82 BC84 BC86 BC88 BC90 BC92 BC94 BC96 BC98 BC100 BC102 BC104 BC106 BC108 BC110 BC112 BC114 BC116 BC118 BC120 BC122 BC124 BC126 BC128 BC130 BC132 BC134 BC136 BC138 BC140 BC142 BC144 BC146 BC148 BC150 BC152 BC154 BC156 BC158 BC160 BC162 BC164 BC166 BC168 BC170 BC172 BC174 BC176 BC178 BC180 BC182 BC184 BC186 BC188 BC190 BC192 BC194 BC196 BC198 BC200 BC202 BC204 BC206 BC208 BC210 BC212 BC214 BC216 BC218 BC220 BC222 BC224 BC226 BC228 BC230 BC232 BC234 BC236 BC238 BC240 BC242 BC244 BC246 BC248 BC250 BC252 BC254 BC256 BC258 BC260 BC262 BC264 BC266 BC268 BC270 BC272 BC274 BC276">
    <cfRule type="cellIs" dxfId="5" priority="3" operator="lessThan">
      <formula>0.02</formula>
    </cfRule>
    <cfRule type="cellIs" dxfId="4" priority="4" operator="lessThan">
      <formula>0.051</formula>
    </cfRule>
  </conditionalFormatting>
  <conditionalFormatting sqref="BC278 BC280 BC282 BC284 BC286 BC288 BC290 BC292 BC294 BC296 BC298 BC300 BC302 BC304 BC306 BC308 BC310">
    <cfRule type="cellIs" dxfId="3" priority="1" operator="lessThan">
      <formula>0.02</formula>
    </cfRule>
    <cfRule type="cellIs" dxfId="2" priority="2" operator="lessThan">
      <formula>0.051</formula>
    </cfRule>
  </conditionalFormatting>
  <printOptions gridLines="1"/>
  <pageMargins left="0.70866141732283472" right="0.70866141732283472" top="0.74803149606299213" bottom="0.74803149606299213" header="0.31496062992125984" footer="0.31496062992125984"/>
  <pageSetup paperSize="8" scale="40" fitToHeight="0" orientation="landscape" verticalDpi="0" r:id="rId1"/>
  <rowBreaks count="3" manualBreakCount="3">
    <brk id="73" max="16383" man="1"/>
    <brk id="141" max="16383" man="1"/>
    <brk id="209" max="16383" man="1"/>
  </rowBreaks>
  <colBreaks count="1" manualBreakCount="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B8DF-0BF7-41D0-9C0B-3A2E056192A1}">
  <sheetPr>
    <pageSetUpPr fitToPage="1"/>
  </sheetPr>
  <dimension ref="A1:BC654"/>
  <sheetViews>
    <sheetView zoomScale="112" zoomScaleNormal="112" workbookViewId="0">
      <pane xSplit="4" ySplit="5" topLeftCell="E567" activePane="bottomRight" state="frozen"/>
      <selection pane="topRight" activeCell="E1" sqref="E1"/>
      <selection pane="bottomLeft" activeCell="A6" sqref="A6"/>
      <selection pane="bottomRight" activeCell="A511" sqref="A511:A581"/>
    </sheetView>
  </sheetViews>
  <sheetFormatPr defaultRowHeight="18"/>
  <sheetData>
    <row r="1" spans="1:55" ht="18.75" customHeight="1">
      <c r="A1" s="766" t="s">
        <v>0</v>
      </c>
      <c r="B1" s="769" t="s">
        <v>1</v>
      </c>
      <c r="C1" s="769" t="s">
        <v>2</v>
      </c>
      <c r="D1" s="774" t="s">
        <v>3</v>
      </c>
      <c r="E1" s="580" t="s">
        <v>77</v>
      </c>
      <c r="F1" s="592"/>
      <c r="G1" s="592"/>
      <c r="H1" s="592"/>
      <c r="I1" s="592"/>
      <c r="J1" s="592"/>
      <c r="K1" s="592"/>
      <c r="L1" s="592"/>
      <c r="M1" s="592"/>
      <c r="N1" s="592"/>
      <c r="O1" s="581"/>
      <c r="P1" s="592" t="s">
        <v>78</v>
      </c>
      <c r="Q1" s="592"/>
      <c r="R1" s="592"/>
      <c r="S1" s="592"/>
      <c r="T1" s="592"/>
      <c r="U1" s="592"/>
      <c r="V1" s="592"/>
      <c r="W1" s="592"/>
      <c r="X1" s="592"/>
      <c r="Y1" s="592"/>
      <c r="Z1" s="581"/>
      <c r="AA1" s="525" t="s">
        <v>69</v>
      </c>
      <c r="AB1" s="579"/>
      <c r="AC1" s="579"/>
      <c r="AD1" s="579"/>
      <c r="AE1" s="579"/>
      <c r="AF1" s="579"/>
      <c r="AG1" s="579"/>
      <c r="AH1" s="579"/>
      <c r="AI1" s="579"/>
      <c r="AJ1" s="579"/>
      <c r="AK1" s="446"/>
      <c r="AL1" s="535"/>
      <c r="AM1" s="536" t="s">
        <v>71</v>
      </c>
      <c r="AN1" s="579"/>
      <c r="AO1" s="579"/>
      <c r="AP1" s="579"/>
      <c r="AQ1" s="579"/>
      <c r="AR1" s="579"/>
      <c r="AS1" s="579"/>
      <c r="AT1" s="579"/>
      <c r="AU1" s="579"/>
      <c r="AV1" s="579"/>
      <c r="AW1" s="579"/>
      <c r="AX1" s="579"/>
      <c r="AY1" s="579"/>
      <c r="AZ1" s="535"/>
      <c r="BA1" s="623" t="s">
        <v>75</v>
      </c>
      <c r="BB1" s="624"/>
      <c r="BC1" s="625"/>
    </row>
    <row r="2" spans="1:55">
      <c r="A2" s="767"/>
      <c r="B2" s="758"/>
      <c r="C2" s="758"/>
      <c r="D2" s="775"/>
      <c r="E2" s="582"/>
      <c r="F2" s="601"/>
      <c r="G2" s="601"/>
      <c r="H2" s="601"/>
      <c r="I2" s="601"/>
      <c r="J2" s="601"/>
      <c r="K2" s="601"/>
      <c r="L2" s="601"/>
      <c r="M2" s="601"/>
      <c r="N2" s="601"/>
      <c r="O2" s="583"/>
      <c r="P2" s="601"/>
      <c r="Q2" s="601"/>
      <c r="R2" s="601"/>
      <c r="S2" s="601"/>
      <c r="T2" s="601"/>
      <c r="U2" s="601"/>
      <c r="V2" s="601"/>
      <c r="W2" s="601"/>
      <c r="X2" s="601"/>
      <c r="Y2" s="601"/>
      <c r="Z2" s="583"/>
      <c r="AA2" s="508"/>
      <c r="AB2" s="778"/>
      <c r="AC2" s="778"/>
      <c r="AD2" s="778"/>
      <c r="AE2" s="778"/>
      <c r="AF2" s="778"/>
      <c r="AG2" s="778"/>
      <c r="AH2" s="778"/>
      <c r="AI2" s="778"/>
      <c r="AJ2" s="778"/>
      <c r="AK2" s="511"/>
      <c r="AL2" s="779"/>
      <c r="AM2" s="508" t="s">
        <v>73</v>
      </c>
      <c r="AN2" s="778"/>
      <c r="AO2" s="778"/>
      <c r="AP2" s="778"/>
      <c r="AQ2" s="778"/>
      <c r="AR2" s="778"/>
      <c r="AS2" s="778"/>
      <c r="AT2" s="778"/>
      <c r="AU2" s="778"/>
      <c r="AV2" s="778"/>
      <c r="AW2" s="778"/>
      <c r="AX2" s="778"/>
      <c r="AY2" s="778"/>
      <c r="AZ2" s="779"/>
      <c r="BA2" s="626"/>
      <c r="BB2" s="627"/>
      <c r="BC2" s="628"/>
    </row>
    <row r="3" spans="1:55">
      <c r="A3" s="767"/>
      <c r="B3" s="758"/>
      <c r="C3" s="758"/>
      <c r="D3" s="775"/>
      <c r="E3" s="582"/>
      <c r="F3" s="601"/>
      <c r="G3" s="601"/>
      <c r="H3" s="601"/>
      <c r="I3" s="601"/>
      <c r="J3" s="601"/>
      <c r="K3" s="601"/>
      <c r="L3" s="601"/>
      <c r="M3" s="601"/>
      <c r="N3" s="601"/>
      <c r="O3" s="583"/>
      <c r="P3" s="601"/>
      <c r="Q3" s="601"/>
      <c r="R3" s="601"/>
      <c r="S3" s="601"/>
      <c r="T3" s="601"/>
      <c r="U3" s="601"/>
      <c r="V3" s="601"/>
      <c r="W3" s="601"/>
      <c r="X3" s="601"/>
      <c r="Y3" s="601"/>
      <c r="Z3" s="583"/>
      <c r="AA3" s="508"/>
      <c r="AB3" s="778"/>
      <c r="AC3" s="778"/>
      <c r="AD3" s="778"/>
      <c r="AE3" s="778"/>
      <c r="AF3" s="778"/>
      <c r="AG3" s="778"/>
      <c r="AH3" s="778"/>
      <c r="AI3" s="778"/>
      <c r="AJ3" s="778"/>
      <c r="AK3" s="511"/>
      <c r="AL3" s="779"/>
      <c r="AM3" s="152">
        <v>1.9E-2</v>
      </c>
      <c r="AN3" s="37">
        <v>1.2999999999999999E-2</v>
      </c>
      <c r="AO3" s="37">
        <v>1.0999999999999999E-2</v>
      </c>
      <c r="AP3" s="37">
        <v>8.0000000000000002E-3</v>
      </c>
      <c r="AQ3" s="783">
        <v>0.01</v>
      </c>
      <c r="AR3" s="783"/>
      <c r="AS3" s="37">
        <v>-3.0000000000000001E-3</v>
      </c>
      <c r="AT3" s="37">
        <v>0</v>
      </c>
      <c r="AU3" s="37">
        <v>1.2E-2</v>
      </c>
      <c r="AV3" s="37">
        <v>5.1999999999999998E-2</v>
      </c>
      <c r="AW3" s="38">
        <v>0.107</v>
      </c>
      <c r="AX3" s="781">
        <v>0.21000000000000002</v>
      </c>
      <c r="AY3" s="783"/>
      <c r="AZ3" s="801"/>
      <c r="BA3" s="626"/>
      <c r="BB3" s="627"/>
      <c r="BC3" s="628"/>
    </row>
    <row r="4" spans="1:55">
      <c r="A4" s="767"/>
      <c r="B4" s="758"/>
      <c r="C4" s="758"/>
      <c r="D4" s="775"/>
      <c r="E4" s="755"/>
      <c r="F4" s="756"/>
      <c r="G4" s="756"/>
      <c r="H4" s="756"/>
      <c r="I4" s="756"/>
      <c r="J4" s="756"/>
      <c r="K4" s="756"/>
      <c r="L4" s="756"/>
      <c r="M4" s="756"/>
      <c r="N4" s="756"/>
      <c r="O4" s="757"/>
      <c r="P4" s="756"/>
      <c r="Q4" s="756"/>
      <c r="R4" s="756"/>
      <c r="S4" s="756"/>
      <c r="T4" s="756"/>
      <c r="U4" s="756"/>
      <c r="V4" s="756"/>
      <c r="W4" s="756"/>
      <c r="X4" s="756"/>
      <c r="Y4" s="756"/>
      <c r="Z4" s="757"/>
      <c r="AA4" s="508"/>
      <c r="AB4" s="778"/>
      <c r="AC4" s="778"/>
      <c r="AD4" s="778"/>
      <c r="AE4" s="778"/>
      <c r="AF4" s="778"/>
      <c r="AG4" s="778"/>
      <c r="AH4" s="778"/>
      <c r="AI4" s="778"/>
      <c r="AJ4" s="778"/>
      <c r="AK4" s="511"/>
      <c r="AL4" s="779"/>
      <c r="AM4" s="110">
        <v>1.3299999999999999E-2</v>
      </c>
      <c r="AN4" s="9">
        <v>9.0999999999999987E-3</v>
      </c>
      <c r="AO4" s="9">
        <v>7.6999999999999994E-3</v>
      </c>
      <c r="AP4" s="9">
        <v>5.5999999999999999E-3</v>
      </c>
      <c r="AQ4" s="9">
        <v>6.9999999999999993E-3</v>
      </c>
      <c r="AR4" s="9">
        <v>0</v>
      </c>
      <c r="AS4" s="9">
        <v>-2.0999999999999999E-3</v>
      </c>
      <c r="AT4" s="9">
        <v>0</v>
      </c>
      <c r="AU4" s="9">
        <v>8.3999999999999995E-3</v>
      </c>
      <c r="AV4" s="9">
        <v>3.6399999999999995E-2</v>
      </c>
      <c r="AW4" s="33">
        <v>7.4899999999999994E-2</v>
      </c>
      <c r="AX4" s="111">
        <v>0.14699999999999999</v>
      </c>
      <c r="AY4" s="784" t="s">
        <v>79</v>
      </c>
      <c r="AZ4" s="785"/>
      <c r="BA4" s="808"/>
      <c r="BB4" s="809"/>
      <c r="BC4" s="810"/>
    </row>
    <row r="5" spans="1:55" ht="69.75" customHeight="1" thickBot="1">
      <c r="A5" s="39" t="s">
        <v>4</v>
      </c>
      <c r="B5" s="1" t="s">
        <v>5</v>
      </c>
      <c r="C5" s="1" t="s">
        <v>6</v>
      </c>
      <c r="D5" s="2" t="s">
        <v>7</v>
      </c>
      <c r="E5" s="46" t="s">
        <v>59</v>
      </c>
      <c r="F5" s="93" t="s">
        <v>60</v>
      </c>
      <c r="G5" s="93" t="s">
        <v>61</v>
      </c>
      <c r="H5" s="93" t="s">
        <v>62</v>
      </c>
      <c r="I5" s="93" t="s">
        <v>63</v>
      </c>
      <c r="J5" s="93" t="s">
        <v>64</v>
      </c>
      <c r="K5" s="93" t="s">
        <v>65</v>
      </c>
      <c r="L5" s="93" t="s">
        <v>66</v>
      </c>
      <c r="M5" s="94" t="s">
        <v>67</v>
      </c>
      <c r="N5" s="94" t="s">
        <v>99</v>
      </c>
      <c r="O5" s="94" t="s">
        <v>205</v>
      </c>
      <c r="P5" s="50" t="s">
        <v>59</v>
      </c>
      <c r="Q5" s="93" t="s">
        <v>60</v>
      </c>
      <c r="R5" s="93" t="s">
        <v>61</v>
      </c>
      <c r="S5" s="93" t="s">
        <v>62</v>
      </c>
      <c r="T5" s="93" t="s">
        <v>63</v>
      </c>
      <c r="U5" s="93" t="s">
        <v>64</v>
      </c>
      <c r="V5" s="93" t="s">
        <v>65</v>
      </c>
      <c r="W5" s="93" t="s">
        <v>66</v>
      </c>
      <c r="X5" s="95" t="s">
        <v>67</v>
      </c>
      <c r="Y5" s="95" t="s">
        <v>99</v>
      </c>
      <c r="Z5" s="95" t="s">
        <v>205</v>
      </c>
      <c r="AA5" s="97" t="s">
        <v>59</v>
      </c>
      <c r="AB5" s="98" t="s">
        <v>60</v>
      </c>
      <c r="AC5" s="98" t="s">
        <v>61</v>
      </c>
      <c r="AD5" s="98" t="s">
        <v>62</v>
      </c>
      <c r="AE5" s="98" t="s">
        <v>63</v>
      </c>
      <c r="AF5" s="98" t="s">
        <v>64</v>
      </c>
      <c r="AG5" s="98" t="s">
        <v>65</v>
      </c>
      <c r="AH5" s="98" t="s">
        <v>66</v>
      </c>
      <c r="AI5" s="5" t="s">
        <v>67</v>
      </c>
      <c r="AJ5" s="5" t="s">
        <v>99</v>
      </c>
      <c r="AK5" s="5" t="s">
        <v>205</v>
      </c>
      <c r="AL5" s="99" t="s">
        <v>244</v>
      </c>
      <c r="AM5" s="100" t="s">
        <v>59</v>
      </c>
      <c r="AN5" s="98" t="s">
        <v>60</v>
      </c>
      <c r="AO5" s="98" t="s">
        <v>61</v>
      </c>
      <c r="AP5" s="98" t="s">
        <v>62</v>
      </c>
      <c r="AQ5" s="98" t="s">
        <v>63</v>
      </c>
      <c r="AR5" s="98" t="s">
        <v>64</v>
      </c>
      <c r="AS5" s="98" t="s">
        <v>65</v>
      </c>
      <c r="AT5" s="98" t="s">
        <v>66</v>
      </c>
      <c r="AU5" s="5" t="s">
        <v>67</v>
      </c>
      <c r="AV5" s="94" t="s">
        <v>99</v>
      </c>
      <c r="AW5" s="5" t="s">
        <v>205</v>
      </c>
      <c r="AX5" s="584" t="s">
        <v>244</v>
      </c>
      <c r="AY5" s="593"/>
      <c r="AZ5" s="585"/>
      <c r="BA5" s="101" t="s">
        <v>74</v>
      </c>
      <c r="BB5" s="788" t="s">
        <v>76</v>
      </c>
      <c r="BC5" s="789"/>
    </row>
    <row r="6" spans="1:55" ht="18.75" customHeight="1">
      <c r="A6" s="157" t="s">
        <v>8</v>
      </c>
      <c r="B6" s="150" t="s">
        <v>36</v>
      </c>
      <c r="C6" s="769" t="s">
        <v>37</v>
      </c>
      <c r="D6" s="54" t="s">
        <v>11</v>
      </c>
      <c r="E6" s="55">
        <v>234960</v>
      </c>
      <c r="F6" s="56">
        <v>240740</v>
      </c>
      <c r="G6" s="56">
        <v>243210</v>
      </c>
      <c r="H6" s="56">
        <v>245050</v>
      </c>
      <c r="I6" s="56">
        <v>247290</v>
      </c>
      <c r="J6" s="56">
        <v>243090</v>
      </c>
      <c r="K6" s="56">
        <v>239810</v>
      </c>
      <c r="L6" s="56">
        <v>242630</v>
      </c>
      <c r="M6" s="57">
        <v>245040</v>
      </c>
      <c r="N6" s="57">
        <v>254960</v>
      </c>
      <c r="O6" s="283">
        <v>277550</v>
      </c>
      <c r="P6" s="58">
        <v>2280</v>
      </c>
      <c r="Q6" s="56">
        <v>2340</v>
      </c>
      <c r="R6" s="56">
        <v>2360</v>
      </c>
      <c r="S6" s="56">
        <v>2380</v>
      </c>
      <c r="T6" s="56">
        <v>2400</v>
      </c>
      <c r="U6" s="56">
        <v>2400</v>
      </c>
      <c r="V6" s="56">
        <v>2380</v>
      </c>
      <c r="W6" s="56">
        <v>2400</v>
      </c>
      <c r="X6" s="59">
        <v>2430</v>
      </c>
      <c r="Y6" s="59">
        <v>2530</v>
      </c>
      <c r="Z6" s="264">
        <v>2750</v>
      </c>
      <c r="AA6" s="60" t="s">
        <v>70</v>
      </c>
      <c r="AB6" s="61">
        <v>5780</v>
      </c>
      <c r="AC6" s="61">
        <v>2470</v>
      </c>
      <c r="AD6" s="61">
        <v>1840</v>
      </c>
      <c r="AE6" s="61">
        <v>2240</v>
      </c>
      <c r="AF6" s="61">
        <v>-4200</v>
      </c>
      <c r="AG6" s="61">
        <v>-3280</v>
      </c>
      <c r="AH6" s="61">
        <v>2820</v>
      </c>
      <c r="AI6" s="62">
        <v>2410</v>
      </c>
      <c r="AJ6" s="62">
        <v>9920</v>
      </c>
      <c r="AK6" s="278">
        <v>22590</v>
      </c>
      <c r="AL6" s="63">
        <v>42590</v>
      </c>
      <c r="AM6" s="64" t="s">
        <v>70</v>
      </c>
      <c r="AN6" s="65">
        <v>2.4599931903302785E-2</v>
      </c>
      <c r="AO6" s="65">
        <v>1.0260031569327976E-2</v>
      </c>
      <c r="AP6" s="65">
        <v>7.5654783931582426E-3</v>
      </c>
      <c r="AQ6" s="65">
        <v>9.1409916343603292E-3</v>
      </c>
      <c r="AR6" s="65">
        <v>-1.6984107727769038E-2</v>
      </c>
      <c r="AS6" s="65">
        <v>-1.3492944999794365E-2</v>
      </c>
      <c r="AT6" s="65">
        <v>1.1759309453317268E-2</v>
      </c>
      <c r="AU6" s="66">
        <v>9.9328195194328117E-3</v>
      </c>
      <c r="AV6" s="92">
        <v>4.0483186418543982E-2</v>
      </c>
      <c r="AW6" s="273">
        <v>8.8602133668026273E-2</v>
      </c>
      <c r="AX6" s="67">
        <v>0.18126489615253649</v>
      </c>
      <c r="AY6" s="804">
        <v>0.19664063153536299</v>
      </c>
      <c r="AZ6" s="805">
        <v>0.16830602975726408</v>
      </c>
      <c r="BA6" s="55">
        <v>51975</v>
      </c>
      <c r="BB6" s="92">
        <v>0.96005703098399731</v>
      </c>
      <c r="BC6" s="807">
        <v>0.97521001169724131</v>
      </c>
    </row>
    <row r="7" spans="1:55" ht="19">
      <c r="A7" s="156" t="s">
        <v>8</v>
      </c>
      <c r="B7" s="159" t="s">
        <v>116</v>
      </c>
      <c r="C7" s="758"/>
      <c r="D7" s="15" t="s">
        <v>12</v>
      </c>
      <c r="E7" s="21">
        <v>242320</v>
      </c>
      <c r="F7" s="7">
        <v>248310</v>
      </c>
      <c r="G7" s="7">
        <v>250860</v>
      </c>
      <c r="H7" s="7">
        <v>252770</v>
      </c>
      <c r="I7" s="7">
        <v>255090</v>
      </c>
      <c r="J7" s="7">
        <v>250900</v>
      </c>
      <c r="K7" s="7">
        <v>247510</v>
      </c>
      <c r="L7" s="7">
        <v>250420</v>
      </c>
      <c r="M7" s="22">
        <v>252930</v>
      </c>
      <c r="N7" s="22">
        <v>263230</v>
      </c>
      <c r="O7" s="284">
        <v>286650</v>
      </c>
      <c r="P7" s="18">
        <v>2350</v>
      </c>
      <c r="Q7" s="7">
        <v>2410</v>
      </c>
      <c r="R7" s="7">
        <v>2430</v>
      </c>
      <c r="S7" s="7">
        <v>2450</v>
      </c>
      <c r="T7" s="7">
        <v>2470</v>
      </c>
      <c r="U7" s="7">
        <v>2470</v>
      </c>
      <c r="V7" s="7">
        <v>2450</v>
      </c>
      <c r="W7" s="7">
        <v>2470</v>
      </c>
      <c r="X7" s="25">
        <v>2500</v>
      </c>
      <c r="Y7" s="25">
        <v>2610</v>
      </c>
      <c r="Z7" s="262">
        <v>2840</v>
      </c>
      <c r="AA7" s="20" t="s">
        <v>70</v>
      </c>
      <c r="AB7" s="8">
        <v>5990</v>
      </c>
      <c r="AC7" s="8">
        <v>2550</v>
      </c>
      <c r="AD7" s="8">
        <v>1910</v>
      </c>
      <c r="AE7" s="8">
        <v>2320</v>
      </c>
      <c r="AF7" s="8">
        <v>-4190</v>
      </c>
      <c r="AG7" s="8">
        <v>-3390</v>
      </c>
      <c r="AH7" s="8">
        <v>2910</v>
      </c>
      <c r="AI7" s="29">
        <v>2510</v>
      </c>
      <c r="AJ7" s="29">
        <v>10300</v>
      </c>
      <c r="AK7" s="276">
        <v>23420</v>
      </c>
      <c r="AL7" s="31">
        <v>44330</v>
      </c>
      <c r="AM7" s="17" t="s">
        <v>70</v>
      </c>
      <c r="AN7" s="9">
        <v>2.47193793331133E-2</v>
      </c>
      <c r="AO7" s="9">
        <v>1.02694212879062E-2</v>
      </c>
      <c r="AP7" s="9">
        <v>7.6138084987642518E-3</v>
      </c>
      <c r="AQ7" s="9">
        <v>9.178304387387648E-3</v>
      </c>
      <c r="AR7" s="9">
        <v>-1.6425575287153604E-2</v>
      </c>
      <c r="AS7" s="9">
        <v>-1.3511359107214016E-2</v>
      </c>
      <c r="AT7" s="9">
        <v>1.1757100723203129E-2</v>
      </c>
      <c r="AU7" s="33">
        <v>1.0023161089369959E-2</v>
      </c>
      <c r="AV7" s="87">
        <v>4.0722729608982711E-2</v>
      </c>
      <c r="AW7" s="270">
        <v>8.8971621775633558E-2</v>
      </c>
      <c r="AX7" s="35">
        <v>0.18293991416309008</v>
      </c>
      <c r="AY7" s="793"/>
      <c r="AZ7" s="779"/>
      <c r="BA7" s="21">
        <v>53676.000000000007</v>
      </c>
      <c r="BB7" s="87">
        <v>0.9614311654011225</v>
      </c>
      <c r="BC7" s="795"/>
    </row>
    <row r="8" spans="1:55" ht="19">
      <c r="A8" s="156" t="s">
        <v>8</v>
      </c>
      <c r="B8" s="159" t="s">
        <v>116</v>
      </c>
      <c r="C8" s="797" t="s">
        <v>38</v>
      </c>
      <c r="D8" s="15" t="s">
        <v>39</v>
      </c>
      <c r="E8" s="21">
        <v>297020</v>
      </c>
      <c r="F8" s="7">
        <v>304480</v>
      </c>
      <c r="G8" s="7">
        <v>307690</v>
      </c>
      <c r="H8" s="7">
        <v>310100</v>
      </c>
      <c r="I8" s="7">
        <v>313010</v>
      </c>
      <c r="J8" s="7">
        <v>313390</v>
      </c>
      <c r="K8" s="7">
        <v>309380</v>
      </c>
      <c r="L8" s="7">
        <v>313020</v>
      </c>
      <c r="M8" s="22">
        <v>316220</v>
      </c>
      <c r="N8" s="22">
        <v>329380</v>
      </c>
      <c r="O8" s="284">
        <v>358920</v>
      </c>
      <c r="P8" s="18">
        <v>2860</v>
      </c>
      <c r="Q8" s="7">
        <v>2940</v>
      </c>
      <c r="R8" s="7">
        <v>2970</v>
      </c>
      <c r="S8" s="7">
        <v>2990</v>
      </c>
      <c r="T8" s="7">
        <v>3020</v>
      </c>
      <c r="U8" s="7">
        <v>3020</v>
      </c>
      <c r="V8" s="7">
        <v>2980</v>
      </c>
      <c r="W8" s="7">
        <v>3020</v>
      </c>
      <c r="X8" s="25">
        <v>3050</v>
      </c>
      <c r="Y8" s="25">
        <v>3180</v>
      </c>
      <c r="Z8" s="262">
        <v>3460</v>
      </c>
      <c r="AA8" s="20" t="s">
        <v>70</v>
      </c>
      <c r="AB8" s="8">
        <v>7460</v>
      </c>
      <c r="AC8" s="8">
        <v>3210</v>
      </c>
      <c r="AD8" s="8">
        <v>2410</v>
      </c>
      <c r="AE8" s="8">
        <v>2910</v>
      </c>
      <c r="AF8" s="8">
        <v>380</v>
      </c>
      <c r="AG8" s="8">
        <v>-4010</v>
      </c>
      <c r="AH8" s="8">
        <v>3640</v>
      </c>
      <c r="AI8" s="29">
        <v>3200</v>
      </c>
      <c r="AJ8" s="29">
        <v>13160</v>
      </c>
      <c r="AK8" s="276">
        <v>29540</v>
      </c>
      <c r="AL8" s="31">
        <v>61900</v>
      </c>
      <c r="AM8" s="17" t="s">
        <v>70</v>
      </c>
      <c r="AN8" s="9">
        <v>2.5116153794357388E-2</v>
      </c>
      <c r="AO8" s="9">
        <v>1.0542564372044039E-2</v>
      </c>
      <c r="AP8" s="9">
        <v>7.832558744190532E-3</v>
      </c>
      <c r="AQ8" s="9">
        <v>9.384069654950089E-3</v>
      </c>
      <c r="AR8" s="9">
        <v>1.2140187214466636E-3</v>
      </c>
      <c r="AS8" s="9">
        <v>-1.27955582501037E-2</v>
      </c>
      <c r="AT8" s="9">
        <v>1.1765466416704395E-2</v>
      </c>
      <c r="AU8" s="33">
        <v>1.0222988946393174E-2</v>
      </c>
      <c r="AV8" s="87">
        <v>4.1616596040731091E-2</v>
      </c>
      <c r="AW8" s="270">
        <v>8.9683648066063437E-2</v>
      </c>
      <c r="AX8" s="35">
        <v>0.20840347451350083</v>
      </c>
      <c r="AY8" s="793"/>
      <c r="AZ8" s="779"/>
      <c r="BA8" s="21">
        <v>65394</v>
      </c>
      <c r="BB8" s="87">
        <v>0.9882364823917581</v>
      </c>
      <c r="BC8" s="795"/>
    </row>
    <row r="9" spans="1:55" ht="19">
      <c r="A9" s="156" t="s">
        <v>8</v>
      </c>
      <c r="B9" s="159" t="s">
        <v>116</v>
      </c>
      <c r="C9" s="797"/>
      <c r="D9" s="15" t="s">
        <v>40</v>
      </c>
      <c r="E9" s="21">
        <v>370640</v>
      </c>
      <c r="F9" s="7">
        <v>380210</v>
      </c>
      <c r="G9" s="7">
        <v>384210</v>
      </c>
      <c r="H9" s="7">
        <v>387300</v>
      </c>
      <c r="I9" s="7">
        <v>391050</v>
      </c>
      <c r="J9" s="7">
        <v>391530</v>
      </c>
      <c r="K9" s="7">
        <v>386400</v>
      </c>
      <c r="L9" s="7">
        <v>390980</v>
      </c>
      <c r="M9" s="22">
        <v>395130</v>
      </c>
      <c r="N9" s="22">
        <v>412090</v>
      </c>
      <c r="O9" s="284">
        <v>449940</v>
      </c>
      <c r="P9" s="18">
        <v>3600</v>
      </c>
      <c r="Q9" s="7">
        <v>3700</v>
      </c>
      <c r="R9" s="7">
        <v>3730</v>
      </c>
      <c r="S9" s="7">
        <v>3760</v>
      </c>
      <c r="T9" s="7">
        <v>3800</v>
      </c>
      <c r="U9" s="7">
        <v>3800</v>
      </c>
      <c r="V9" s="7">
        <v>3750</v>
      </c>
      <c r="W9" s="7">
        <v>3800</v>
      </c>
      <c r="X9" s="25">
        <v>3840</v>
      </c>
      <c r="Y9" s="25">
        <v>4000</v>
      </c>
      <c r="Z9" s="262">
        <v>4370</v>
      </c>
      <c r="AA9" s="20" t="s">
        <v>70</v>
      </c>
      <c r="AB9" s="8">
        <v>9570</v>
      </c>
      <c r="AC9" s="8">
        <v>4000</v>
      </c>
      <c r="AD9" s="8">
        <v>3090</v>
      </c>
      <c r="AE9" s="8">
        <v>3750</v>
      </c>
      <c r="AF9" s="8">
        <v>480</v>
      </c>
      <c r="AG9" s="8">
        <v>-5130</v>
      </c>
      <c r="AH9" s="8">
        <v>4580</v>
      </c>
      <c r="AI9" s="29">
        <v>4150</v>
      </c>
      <c r="AJ9" s="29">
        <v>16960</v>
      </c>
      <c r="AK9" s="276">
        <v>37850</v>
      </c>
      <c r="AL9" s="31">
        <v>79300</v>
      </c>
      <c r="AM9" s="17" t="s">
        <v>70</v>
      </c>
      <c r="AN9" s="9">
        <v>2.5820202892294475E-2</v>
      </c>
      <c r="AO9" s="9">
        <v>1.052050182793729E-2</v>
      </c>
      <c r="AP9" s="9">
        <v>8.0424767705160605E-3</v>
      </c>
      <c r="AQ9" s="9">
        <v>9.6824167312161702E-3</v>
      </c>
      <c r="AR9" s="9">
        <v>1.2274645186036715E-3</v>
      </c>
      <c r="AS9" s="9">
        <v>-1.3102444257145018E-2</v>
      </c>
      <c r="AT9" s="9">
        <v>1.1853002070393304E-2</v>
      </c>
      <c r="AU9" s="33">
        <v>1.0614353675379773E-2</v>
      </c>
      <c r="AV9" s="87">
        <v>4.2922582441221824E-2</v>
      </c>
      <c r="AW9" s="270">
        <v>9.1848867965735659E-2</v>
      </c>
      <c r="AX9" s="35">
        <v>0.21395424131232454</v>
      </c>
      <c r="AY9" s="793"/>
      <c r="AZ9" s="779"/>
      <c r="BA9" s="21">
        <v>82593</v>
      </c>
      <c r="BB9" s="87">
        <v>0.99111536801208722</v>
      </c>
      <c r="BC9" s="795"/>
    </row>
    <row r="10" spans="1:55" ht="21" customHeight="1">
      <c r="A10" s="156" t="s">
        <v>8</v>
      </c>
      <c r="B10" s="148" t="s">
        <v>41</v>
      </c>
      <c r="C10" s="758" t="s">
        <v>37</v>
      </c>
      <c r="D10" s="15" t="s">
        <v>11</v>
      </c>
      <c r="E10" s="21">
        <v>129460</v>
      </c>
      <c r="F10" s="7">
        <v>132590</v>
      </c>
      <c r="G10" s="7">
        <v>134020</v>
      </c>
      <c r="H10" s="7">
        <v>135020</v>
      </c>
      <c r="I10" s="7">
        <v>136250</v>
      </c>
      <c r="J10" s="7">
        <v>131930</v>
      </c>
      <c r="K10" s="7">
        <v>130170</v>
      </c>
      <c r="L10" s="7">
        <v>131700</v>
      </c>
      <c r="M10" s="22">
        <v>133010</v>
      </c>
      <c r="N10" s="22">
        <v>138330</v>
      </c>
      <c r="O10" s="284">
        <v>150490</v>
      </c>
      <c r="P10" s="18">
        <v>1220</v>
      </c>
      <c r="Q10" s="7">
        <v>1250</v>
      </c>
      <c r="R10" s="7">
        <v>1270</v>
      </c>
      <c r="S10" s="7">
        <v>1280</v>
      </c>
      <c r="T10" s="7">
        <v>1290</v>
      </c>
      <c r="U10" s="7">
        <v>1290</v>
      </c>
      <c r="V10" s="7">
        <v>1280</v>
      </c>
      <c r="W10" s="7">
        <v>1290</v>
      </c>
      <c r="X10" s="25">
        <v>1310</v>
      </c>
      <c r="Y10" s="25">
        <v>1360</v>
      </c>
      <c r="Z10" s="262">
        <v>1480</v>
      </c>
      <c r="AA10" s="20" t="s">
        <v>70</v>
      </c>
      <c r="AB10" s="8">
        <v>3130</v>
      </c>
      <c r="AC10" s="8">
        <v>1430</v>
      </c>
      <c r="AD10" s="8">
        <v>1000</v>
      </c>
      <c r="AE10" s="8">
        <v>1230</v>
      </c>
      <c r="AF10" s="8">
        <v>-4320</v>
      </c>
      <c r="AG10" s="8">
        <v>-1760</v>
      </c>
      <c r="AH10" s="8">
        <v>1530</v>
      </c>
      <c r="AI10" s="29">
        <v>1310</v>
      </c>
      <c r="AJ10" s="29">
        <v>5320</v>
      </c>
      <c r="AK10" s="276">
        <v>12160</v>
      </c>
      <c r="AL10" s="31">
        <v>21030</v>
      </c>
      <c r="AM10" s="17" t="s">
        <v>70</v>
      </c>
      <c r="AN10" s="9">
        <v>2.4177352077861869E-2</v>
      </c>
      <c r="AO10" s="9">
        <v>1.0785127083490442E-2</v>
      </c>
      <c r="AP10" s="9">
        <v>7.4615728995672814E-3</v>
      </c>
      <c r="AQ10" s="9">
        <v>9.1097615168123092E-3</v>
      </c>
      <c r="AR10" s="9">
        <v>-3.1706422018348612E-2</v>
      </c>
      <c r="AS10" s="9">
        <v>-1.3340407792010955E-2</v>
      </c>
      <c r="AT10" s="9">
        <v>1.1753860336483068E-2</v>
      </c>
      <c r="AU10" s="33">
        <v>9.9468488990128723E-3</v>
      </c>
      <c r="AV10" s="87">
        <v>3.999699270731516E-2</v>
      </c>
      <c r="AW10" s="270">
        <v>8.7905732668257075E-2</v>
      </c>
      <c r="AX10" s="35">
        <v>0.16244399814614563</v>
      </c>
      <c r="AY10" s="793">
        <v>0.18931738061730619</v>
      </c>
      <c r="AZ10" s="779"/>
      <c r="BA10" s="21">
        <v>27972</v>
      </c>
      <c r="BB10" s="87">
        <v>0.94637725938513828</v>
      </c>
      <c r="BC10" s="795">
        <v>0.97180764455559587</v>
      </c>
    </row>
    <row r="11" spans="1:55" ht="19">
      <c r="A11" s="156" t="s">
        <v>8</v>
      </c>
      <c r="B11" s="159" t="s">
        <v>117</v>
      </c>
      <c r="C11" s="758"/>
      <c r="D11" s="15" t="s">
        <v>12</v>
      </c>
      <c r="E11" s="21">
        <v>136820</v>
      </c>
      <c r="F11" s="7">
        <v>140160</v>
      </c>
      <c r="G11" s="7">
        <v>141670</v>
      </c>
      <c r="H11" s="7">
        <v>142740</v>
      </c>
      <c r="I11" s="7">
        <v>144050</v>
      </c>
      <c r="J11" s="7">
        <v>139740</v>
      </c>
      <c r="K11" s="7">
        <v>137870</v>
      </c>
      <c r="L11" s="7">
        <v>139490</v>
      </c>
      <c r="M11" s="22">
        <v>140900</v>
      </c>
      <c r="N11" s="22">
        <v>146600</v>
      </c>
      <c r="O11" s="284">
        <v>159590</v>
      </c>
      <c r="P11" s="18">
        <v>1290</v>
      </c>
      <c r="Q11" s="7">
        <v>1320</v>
      </c>
      <c r="R11" s="7">
        <v>1340</v>
      </c>
      <c r="S11" s="7">
        <v>1350</v>
      </c>
      <c r="T11" s="7">
        <v>1360</v>
      </c>
      <c r="U11" s="7">
        <v>1360</v>
      </c>
      <c r="V11" s="7">
        <v>1350</v>
      </c>
      <c r="W11" s="7">
        <v>1360</v>
      </c>
      <c r="X11" s="25">
        <v>1380</v>
      </c>
      <c r="Y11" s="25">
        <v>1440</v>
      </c>
      <c r="Z11" s="262">
        <v>1570</v>
      </c>
      <c r="AA11" s="20" t="s">
        <v>70</v>
      </c>
      <c r="AB11" s="8">
        <v>3340</v>
      </c>
      <c r="AC11" s="8">
        <v>1510</v>
      </c>
      <c r="AD11" s="8">
        <v>1070</v>
      </c>
      <c r="AE11" s="8">
        <v>1310</v>
      </c>
      <c r="AF11" s="8">
        <v>-4310</v>
      </c>
      <c r="AG11" s="8">
        <v>-1870</v>
      </c>
      <c r="AH11" s="8">
        <v>1620</v>
      </c>
      <c r="AI11" s="29">
        <v>1410</v>
      </c>
      <c r="AJ11" s="29">
        <v>5700</v>
      </c>
      <c r="AK11" s="276">
        <v>12990</v>
      </c>
      <c r="AL11" s="31">
        <v>22770</v>
      </c>
      <c r="AM11" s="17" t="s">
        <v>70</v>
      </c>
      <c r="AN11" s="9">
        <v>2.4411635725771097E-2</v>
      </c>
      <c r="AO11" s="9">
        <v>1.0773401826484008E-2</v>
      </c>
      <c r="AP11" s="9">
        <v>7.5527634643890451E-3</v>
      </c>
      <c r="AQ11" s="9">
        <v>9.1775255709682924E-3</v>
      </c>
      <c r="AR11" s="9">
        <v>-2.9920166608816356E-2</v>
      </c>
      <c r="AS11" s="9">
        <v>-1.3381995133819991E-2</v>
      </c>
      <c r="AT11" s="9">
        <v>1.1750199463262501E-2</v>
      </c>
      <c r="AU11" s="33">
        <v>1.0108251487561892E-2</v>
      </c>
      <c r="AV11" s="87">
        <v>4.0454222853087307E-2</v>
      </c>
      <c r="AW11" s="270">
        <v>8.8608458390177391E-2</v>
      </c>
      <c r="AX11" s="35">
        <v>0.16642303756760701</v>
      </c>
      <c r="AY11" s="793"/>
      <c r="AZ11" s="779"/>
      <c r="BA11" s="21">
        <v>29673.000000000004</v>
      </c>
      <c r="BB11" s="87">
        <v>0.94954684987574911</v>
      </c>
      <c r="BC11" s="795"/>
    </row>
    <row r="12" spans="1:55" ht="19">
      <c r="A12" s="156" t="s">
        <v>8</v>
      </c>
      <c r="B12" s="159" t="s">
        <v>117</v>
      </c>
      <c r="C12" s="797" t="s">
        <v>38</v>
      </c>
      <c r="D12" s="15" t="s">
        <v>39</v>
      </c>
      <c r="E12" s="21">
        <v>191520</v>
      </c>
      <c r="F12" s="7">
        <v>196330</v>
      </c>
      <c r="G12" s="7">
        <v>198500</v>
      </c>
      <c r="H12" s="7">
        <v>200070</v>
      </c>
      <c r="I12" s="7">
        <v>201970</v>
      </c>
      <c r="J12" s="7">
        <v>202230</v>
      </c>
      <c r="K12" s="7">
        <v>199740</v>
      </c>
      <c r="L12" s="7">
        <v>202090</v>
      </c>
      <c r="M12" s="22">
        <v>204190</v>
      </c>
      <c r="N12" s="22">
        <v>212750</v>
      </c>
      <c r="O12" s="284">
        <v>231860</v>
      </c>
      <c r="P12" s="18">
        <v>1800</v>
      </c>
      <c r="Q12" s="7">
        <v>1850</v>
      </c>
      <c r="R12" s="7">
        <v>1880</v>
      </c>
      <c r="S12" s="7">
        <v>1890</v>
      </c>
      <c r="T12" s="7">
        <v>1910</v>
      </c>
      <c r="U12" s="7">
        <v>1910</v>
      </c>
      <c r="V12" s="7">
        <v>1880</v>
      </c>
      <c r="W12" s="7">
        <v>1910</v>
      </c>
      <c r="X12" s="25">
        <v>1930</v>
      </c>
      <c r="Y12" s="25">
        <v>2010</v>
      </c>
      <c r="Z12" s="262">
        <v>2190</v>
      </c>
      <c r="AA12" s="20" t="s">
        <v>70</v>
      </c>
      <c r="AB12" s="8">
        <v>4810</v>
      </c>
      <c r="AC12" s="8">
        <v>2170</v>
      </c>
      <c r="AD12" s="8">
        <v>1570</v>
      </c>
      <c r="AE12" s="8">
        <v>1900</v>
      </c>
      <c r="AF12" s="8">
        <v>260</v>
      </c>
      <c r="AG12" s="8">
        <v>-2490</v>
      </c>
      <c r="AH12" s="8">
        <v>2350</v>
      </c>
      <c r="AI12" s="29">
        <v>2100</v>
      </c>
      <c r="AJ12" s="29">
        <v>8560</v>
      </c>
      <c r="AK12" s="276">
        <v>19110</v>
      </c>
      <c r="AL12" s="31">
        <v>40340</v>
      </c>
      <c r="AM12" s="17" t="s">
        <v>70</v>
      </c>
      <c r="AN12" s="9">
        <v>2.5114870509607368E-2</v>
      </c>
      <c r="AO12" s="9">
        <v>1.1052819232924227E-2</v>
      </c>
      <c r="AP12" s="9">
        <v>7.9093198992443714E-3</v>
      </c>
      <c r="AQ12" s="9">
        <v>9.4966761633428209E-3</v>
      </c>
      <c r="AR12" s="9">
        <v>1.2873198989948875E-3</v>
      </c>
      <c r="AS12" s="9">
        <v>-1.2312713247292661E-2</v>
      </c>
      <c r="AT12" s="9">
        <v>1.1765294883348432E-2</v>
      </c>
      <c r="AU12" s="33">
        <v>1.0391409767925186E-2</v>
      </c>
      <c r="AV12" s="87">
        <v>4.1921739556295634E-2</v>
      </c>
      <c r="AW12" s="270">
        <v>8.9823736780258567E-2</v>
      </c>
      <c r="AX12" s="35">
        <v>0.21063074352548039</v>
      </c>
      <c r="AY12" s="793"/>
      <c r="AZ12" s="779"/>
      <c r="BA12" s="21">
        <v>41391</v>
      </c>
      <c r="BB12" s="87">
        <v>0.99451232247284882</v>
      </c>
      <c r="BC12" s="795"/>
    </row>
    <row r="13" spans="1:55" ht="19">
      <c r="A13" s="156" t="s">
        <v>8</v>
      </c>
      <c r="B13" s="159" t="s">
        <v>117</v>
      </c>
      <c r="C13" s="797"/>
      <c r="D13" s="15" t="s">
        <v>40</v>
      </c>
      <c r="E13" s="21">
        <v>265140</v>
      </c>
      <c r="F13" s="7">
        <v>272060</v>
      </c>
      <c r="G13" s="7">
        <v>275020</v>
      </c>
      <c r="H13" s="7">
        <v>277270</v>
      </c>
      <c r="I13" s="7">
        <v>280010</v>
      </c>
      <c r="J13" s="7">
        <v>280370</v>
      </c>
      <c r="K13" s="7">
        <v>276760</v>
      </c>
      <c r="L13" s="7">
        <v>280050</v>
      </c>
      <c r="M13" s="22">
        <v>283100</v>
      </c>
      <c r="N13" s="22">
        <v>295460</v>
      </c>
      <c r="O13" s="284">
        <v>322880</v>
      </c>
      <c r="P13" s="18">
        <v>2540</v>
      </c>
      <c r="Q13" s="7">
        <v>2610</v>
      </c>
      <c r="R13" s="7">
        <v>2640</v>
      </c>
      <c r="S13" s="7">
        <v>2660</v>
      </c>
      <c r="T13" s="7">
        <v>2690</v>
      </c>
      <c r="U13" s="7">
        <v>2690</v>
      </c>
      <c r="V13" s="7">
        <v>2650</v>
      </c>
      <c r="W13" s="7">
        <v>2690</v>
      </c>
      <c r="X13" s="25">
        <v>2720</v>
      </c>
      <c r="Y13" s="25">
        <v>2830</v>
      </c>
      <c r="Z13" s="262">
        <v>3100</v>
      </c>
      <c r="AA13" s="20" t="s">
        <v>70</v>
      </c>
      <c r="AB13" s="8">
        <v>6920</v>
      </c>
      <c r="AC13" s="8">
        <v>2960</v>
      </c>
      <c r="AD13" s="8">
        <v>2250</v>
      </c>
      <c r="AE13" s="8">
        <v>2740</v>
      </c>
      <c r="AF13" s="8">
        <v>360</v>
      </c>
      <c r="AG13" s="8">
        <v>-3610</v>
      </c>
      <c r="AH13" s="8">
        <v>3290</v>
      </c>
      <c r="AI13" s="29">
        <v>3050</v>
      </c>
      <c r="AJ13" s="29">
        <v>12360</v>
      </c>
      <c r="AK13" s="276">
        <v>27420</v>
      </c>
      <c r="AL13" s="31">
        <v>57740</v>
      </c>
      <c r="AM13" s="17" t="s">
        <v>70</v>
      </c>
      <c r="AN13" s="9">
        <v>2.6099419174775651E-2</v>
      </c>
      <c r="AO13" s="9">
        <v>1.0879952951554861E-2</v>
      </c>
      <c r="AP13" s="9">
        <v>8.1812231837683491E-3</v>
      </c>
      <c r="AQ13" s="9">
        <v>9.8820644137482816E-3</v>
      </c>
      <c r="AR13" s="9">
        <v>1.2856683689868031E-3</v>
      </c>
      <c r="AS13" s="9">
        <v>-1.2875842636515977E-2</v>
      </c>
      <c r="AT13" s="9">
        <v>1.1887556005202971E-2</v>
      </c>
      <c r="AU13" s="33">
        <v>1.0890912337082614E-2</v>
      </c>
      <c r="AV13" s="87">
        <v>4.3659484281172833E-2</v>
      </c>
      <c r="AW13" s="270">
        <v>9.2804440533405641E-2</v>
      </c>
      <c r="AX13" s="35">
        <v>0.21777174322999171</v>
      </c>
      <c r="AY13" s="793"/>
      <c r="AZ13" s="779"/>
      <c r="BA13" s="21">
        <v>58590.000000000007</v>
      </c>
      <c r="BB13" s="87">
        <v>0.9967941464886475</v>
      </c>
      <c r="BC13" s="795"/>
    </row>
    <row r="14" spans="1:55" ht="21" customHeight="1">
      <c r="A14" s="156" t="s">
        <v>8</v>
      </c>
      <c r="B14" s="148" t="s">
        <v>42</v>
      </c>
      <c r="C14" s="758" t="s">
        <v>37</v>
      </c>
      <c r="D14" s="15" t="s">
        <v>11</v>
      </c>
      <c r="E14" s="21">
        <v>94180</v>
      </c>
      <c r="F14" s="7">
        <v>96420</v>
      </c>
      <c r="G14" s="7">
        <v>97510</v>
      </c>
      <c r="H14" s="7">
        <v>98230</v>
      </c>
      <c r="I14" s="7">
        <v>99120</v>
      </c>
      <c r="J14" s="7">
        <v>94750</v>
      </c>
      <c r="K14" s="7">
        <v>93510</v>
      </c>
      <c r="L14" s="7">
        <v>94600</v>
      </c>
      <c r="M14" s="22">
        <v>95540</v>
      </c>
      <c r="N14" s="22">
        <v>99330</v>
      </c>
      <c r="O14" s="284">
        <v>107990</v>
      </c>
      <c r="P14" s="18">
        <v>870</v>
      </c>
      <c r="Q14" s="7">
        <v>890</v>
      </c>
      <c r="R14" s="7">
        <v>900</v>
      </c>
      <c r="S14" s="7">
        <v>910</v>
      </c>
      <c r="T14" s="7">
        <v>920</v>
      </c>
      <c r="U14" s="7">
        <v>920</v>
      </c>
      <c r="V14" s="7">
        <v>910</v>
      </c>
      <c r="W14" s="7">
        <v>920</v>
      </c>
      <c r="X14" s="25">
        <v>930</v>
      </c>
      <c r="Y14" s="25">
        <v>970</v>
      </c>
      <c r="Z14" s="262">
        <v>1060</v>
      </c>
      <c r="AA14" s="20" t="s">
        <v>70</v>
      </c>
      <c r="AB14" s="8">
        <v>2240</v>
      </c>
      <c r="AC14" s="8">
        <v>1090</v>
      </c>
      <c r="AD14" s="8">
        <v>720</v>
      </c>
      <c r="AE14" s="8">
        <v>890</v>
      </c>
      <c r="AF14" s="8">
        <v>-4370</v>
      </c>
      <c r="AG14" s="8">
        <v>-1240</v>
      </c>
      <c r="AH14" s="8">
        <v>1090</v>
      </c>
      <c r="AI14" s="29">
        <v>940</v>
      </c>
      <c r="AJ14" s="29">
        <v>3790</v>
      </c>
      <c r="AK14" s="276">
        <v>8660</v>
      </c>
      <c r="AL14" s="31">
        <v>13810</v>
      </c>
      <c r="AM14" s="17" t="s">
        <v>70</v>
      </c>
      <c r="AN14" s="9">
        <v>2.3784242939052902E-2</v>
      </c>
      <c r="AO14" s="9">
        <v>1.1304708566687305E-2</v>
      </c>
      <c r="AP14" s="9">
        <v>7.3838580658394104E-3</v>
      </c>
      <c r="AQ14" s="9">
        <v>9.0603685228545228E-3</v>
      </c>
      <c r="AR14" s="9">
        <v>-4.4087974172719924E-2</v>
      </c>
      <c r="AS14" s="9">
        <v>-1.3087071240105552E-2</v>
      </c>
      <c r="AT14" s="9">
        <v>1.1656507325419785E-2</v>
      </c>
      <c r="AU14" s="33">
        <v>9.9365750528541685E-3</v>
      </c>
      <c r="AV14" s="87">
        <v>3.9669248482311126E-2</v>
      </c>
      <c r="AW14" s="270">
        <v>8.7184133695761501E-2</v>
      </c>
      <c r="AX14" s="35">
        <v>0.1466341049055</v>
      </c>
      <c r="AY14" s="793">
        <v>0.18288581186535779</v>
      </c>
      <c r="AZ14" s="779"/>
      <c r="BA14" s="21">
        <v>20034.000000000004</v>
      </c>
      <c r="BB14" s="87">
        <v>0.93391378211934595</v>
      </c>
      <c r="BC14" s="795">
        <v>0.96757405680993425</v>
      </c>
    </row>
    <row r="15" spans="1:55" ht="19">
      <c r="A15" s="156" t="s">
        <v>8</v>
      </c>
      <c r="B15" s="159" t="s">
        <v>118</v>
      </c>
      <c r="C15" s="758"/>
      <c r="D15" s="15" t="s">
        <v>12</v>
      </c>
      <c r="E15" s="21">
        <v>101540</v>
      </c>
      <c r="F15" s="7">
        <v>103990</v>
      </c>
      <c r="G15" s="7">
        <v>105160</v>
      </c>
      <c r="H15" s="7">
        <v>105950</v>
      </c>
      <c r="I15" s="7">
        <v>106920</v>
      </c>
      <c r="J15" s="7">
        <v>102560</v>
      </c>
      <c r="K15" s="7">
        <v>101210</v>
      </c>
      <c r="L15" s="7">
        <v>102390</v>
      </c>
      <c r="M15" s="22">
        <v>103430</v>
      </c>
      <c r="N15" s="22">
        <v>107600</v>
      </c>
      <c r="O15" s="284">
        <v>117090</v>
      </c>
      <c r="P15" s="18">
        <v>940</v>
      </c>
      <c r="Q15" s="7">
        <v>960</v>
      </c>
      <c r="R15" s="7">
        <v>970</v>
      </c>
      <c r="S15" s="7">
        <v>980</v>
      </c>
      <c r="T15" s="7">
        <v>990</v>
      </c>
      <c r="U15" s="7">
        <v>990</v>
      </c>
      <c r="V15" s="7">
        <v>980</v>
      </c>
      <c r="W15" s="7">
        <v>990</v>
      </c>
      <c r="X15" s="25">
        <v>1000</v>
      </c>
      <c r="Y15" s="25">
        <v>1050</v>
      </c>
      <c r="Z15" s="262">
        <v>1150</v>
      </c>
      <c r="AA15" s="20" t="s">
        <v>70</v>
      </c>
      <c r="AB15" s="8">
        <v>2450</v>
      </c>
      <c r="AC15" s="8">
        <v>1170</v>
      </c>
      <c r="AD15" s="8">
        <v>790</v>
      </c>
      <c r="AE15" s="8">
        <v>970</v>
      </c>
      <c r="AF15" s="8">
        <v>-4360</v>
      </c>
      <c r="AG15" s="8">
        <v>-1350</v>
      </c>
      <c r="AH15" s="8">
        <v>1180</v>
      </c>
      <c r="AI15" s="29">
        <v>1040</v>
      </c>
      <c r="AJ15" s="29">
        <v>4170</v>
      </c>
      <c r="AK15" s="276">
        <v>9490</v>
      </c>
      <c r="AL15" s="31">
        <v>15550</v>
      </c>
      <c r="AM15" s="17" t="s">
        <v>70</v>
      </c>
      <c r="AN15" s="9">
        <v>2.4128422296631813E-2</v>
      </c>
      <c r="AO15" s="9">
        <v>1.1251081834791732E-2</v>
      </c>
      <c r="AP15" s="9">
        <v>7.5123621148724951E-3</v>
      </c>
      <c r="AQ15" s="9">
        <v>9.1552619159980253E-3</v>
      </c>
      <c r="AR15" s="9">
        <v>-4.0778151889263037E-2</v>
      </c>
      <c r="AS15" s="9">
        <v>-1.3163026521060828E-2</v>
      </c>
      <c r="AT15" s="9">
        <v>1.1658926983499684E-2</v>
      </c>
      <c r="AU15" s="33">
        <v>1.0157241918156146E-2</v>
      </c>
      <c r="AV15" s="87">
        <v>4.0317122691675422E-2</v>
      </c>
      <c r="AW15" s="270">
        <v>8.8197026022304836E-2</v>
      </c>
      <c r="AX15" s="35">
        <v>0.15314161906637769</v>
      </c>
      <c r="AY15" s="793"/>
      <c r="AZ15" s="779"/>
      <c r="BA15" s="21">
        <v>21735.000000000004</v>
      </c>
      <c r="BB15" s="87">
        <v>0.93908804412054359</v>
      </c>
      <c r="BC15" s="795"/>
    </row>
    <row r="16" spans="1:55" ht="19">
      <c r="A16" s="156" t="s">
        <v>8</v>
      </c>
      <c r="B16" s="159" t="s">
        <v>118</v>
      </c>
      <c r="C16" s="797" t="s">
        <v>38</v>
      </c>
      <c r="D16" s="15" t="s">
        <v>39</v>
      </c>
      <c r="E16" s="21">
        <v>156240</v>
      </c>
      <c r="F16" s="7">
        <v>160160</v>
      </c>
      <c r="G16" s="7">
        <v>161990</v>
      </c>
      <c r="H16" s="7">
        <v>163280</v>
      </c>
      <c r="I16" s="7">
        <v>164840</v>
      </c>
      <c r="J16" s="7">
        <v>165050</v>
      </c>
      <c r="K16" s="7">
        <v>163080</v>
      </c>
      <c r="L16" s="7">
        <v>164990</v>
      </c>
      <c r="M16" s="22">
        <v>166720</v>
      </c>
      <c r="N16" s="22">
        <v>173750</v>
      </c>
      <c r="O16" s="284">
        <v>189360</v>
      </c>
      <c r="P16" s="18">
        <v>1450</v>
      </c>
      <c r="Q16" s="7">
        <v>1490</v>
      </c>
      <c r="R16" s="7">
        <v>1510</v>
      </c>
      <c r="S16" s="7">
        <v>1520</v>
      </c>
      <c r="T16" s="7">
        <v>1540</v>
      </c>
      <c r="U16" s="7">
        <v>1540</v>
      </c>
      <c r="V16" s="7">
        <v>1520</v>
      </c>
      <c r="W16" s="7">
        <v>1540</v>
      </c>
      <c r="X16" s="25">
        <v>1560</v>
      </c>
      <c r="Y16" s="25">
        <v>1620</v>
      </c>
      <c r="Z16" s="262">
        <v>1770</v>
      </c>
      <c r="AA16" s="20" t="s">
        <v>70</v>
      </c>
      <c r="AB16" s="8">
        <v>3920</v>
      </c>
      <c r="AC16" s="8">
        <v>1830</v>
      </c>
      <c r="AD16" s="8">
        <v>1290</v>
      </c>
      <c r="AE16" s="8">
        <v>1560</v>
      </c>
      <c r="AF16" s="8">
        <v>210</v>
      </c>
      <c r="AG16" s="8">
        <v>-1970</v>
      </c>
      <c r="AH16" s="8">
        <v>1910</v>
      </c>
      <c r="AI16" s="29">
        <v>1730</v>
      </c>
      <c r="AJ16" s="29">
        <v>7030</v>
      </c>
      <c r="AK16" s="276">
        <v>15610</v>
      </c>
      <c r="AL16" s="31">
        <v>33120</v>
      </c>
      <c r="AM16" s="17" t="s">
        <v>70</v>
      </c>
      <c r="AN16" s="9">
        <v>2.5089605734766929E-2</v>
      </c>
      <c r="AO16" s="9">
        <v>1.1426073926073865E-2</v>
      </c>
      <c r="AP16" s="9">
        <v>7.9634545342304186E-3</v>
      </c>
      <c r="AQ16" s="9">
        <v>9.5541401273886439E-3</v>
      </c>
      <c r="AR16" s="9">
        <v>1.2739626304294482E-3</v>
      </c>
      <c r="AS16" s="9">
        <v>-1.1935777037261452E-2</v>
      </c>
      <c r="AT16" s="9">
        <v>1.1712043168996766E-2</v>
      </c>
      <c r="AU16" s="33">
        <v>1.0485483968725395E-2</v>
      </c>
      <c r="AV16" s="87">
        <v>4.2166506717850272E-2</v>
      </c>
      <c r="AW16" s="270">
        <v>8.9841726618705042E-2</v>
      </c>
      <c r="AX16" s="35">
        <v>0.21198156682027647</v>
      </c>
      <c r="AY16" s="793"/>
      <c r="AZ16" s="779"/>
      <c r="BA16" s="21">
        <v>33453.000000000007</v>
      </c>
      <c r="BB16" s="87">
        <v>0.99786866359447002</v>
      </c>
      <c r="BC16" s="795"/>
    </row>
    <row r="17" spans="1:55" ht="19">
      <c r="A17" s="156" t="s">
        <v>8</v>
      </c>
      <c r="B17" s="159" t="s">
        <v>118</v>
      </c>
      <c r="C17" s="797"/>
      <c r="D17" s="15" t="s">
        <v>40</v>
      </c>
      <c r="E17" s="21">
        <v>229860</v>
      </c>
      <c r="F17" s="7">
        <v>235890</v>
      </c>
      <c r="G17" s="7">
        <v>238510</v>
      </c>
      <c r="H17" s="7">
        <v>240480</v>
      </c>
      <c r="I17" s="7">
        <v>242880</v>
      </c>
      <c r="J17" s="7">
        <v>243190</v>
      </c>
      <c r="K17" s="7">
        <v>240100</v>
      </c>
      <c r="L17" s="7">
        <v>242950</v>
      </c>
      <c r="M17" s="22">
        <v>245630</v>
      </c>
      <c r="N17" s="22">
        <v>256460</v>
      </c>
      <c r="O17" s="284">
        <v>280380</v>
      </c>
      <c r="P17" s="18">
        <v>2190</v>
      </c>
      <c r="Q17" s="7">
        <v>2250</v>
      </c>
      <c r="R17" s="7">
        <v>2270</v>
      </c>
      <c r="S17" s="7">
        <v>2290</v>
      </c>
      <c r="T17" s="7">
        <v>2320</v>
      </c>
      <c r="U17" s="7">
        <v>2320</v>
      </c>
      <c r="V17" s="7">
        <v>2290</v>
      </c>
      <c r="W17" s="7">
        <v>2320</v>
      </c>
      <c r="X17" s="25">
        <v>2350</v>
      </c>
      <c r="Y17" s="25">
        <v>2440</v>
      </c>
      <c r="Z17" s="262">
        <v>2680</v>
      </c>
      <c r="AA17" s="20" t="s">
        <v>70</v>
      </c>
      <c r="AB17" s="8">
        <v>6030</v>
      </c>
      <c r="AC17" s="8">
        <v>2620</v>
      </c>
      <c r="AD17" s="8">
        <v>1970</v>
      </c>
      <c r="AE17" s="8">
        <v>2400</v>
      </c>
      <c r="AF17" s="8">
        <v>310</v>
      </c>
      <c r="AG17" s="8">
        <v>-3090</v>
      </c>
      <c r="AH17" s="8">
        <v>2850</v>
      </c>
      <c r="AI17" s="29">
        <v>2680</v>
      </c>
      <c r="AJ17" s="29">
        <v>10830</v>
      </c>
      <c r="AK17" s="276">
        <v>23920</v>
      </c>
      <c r="AL17" s="31">
        <v>50520</v>
      </c>
      <c r="AM17" s="17" t="s">
        <v>70</v>
      </c>
      <c r="AN17" s="9">
        <v>2.6233359436178549E-2</v>
      </c>
      <c r="AO17" s="9">
        <v>1.1106871847047284E-2</v>
      </c>
      <c r="AP17" s="9">
        <v>8.2596117563205063E-3</v>
      </c>
      <c r="AQ17" s="9">
        <v>9.9800399201597223E-3</v>
      </c>
      <c r="AR17" s="9">
        <v>1.2763504611330578E-3</v>
      </c>
      <c r="AS17" s="9">
        <v>-1.2706114560631643E-2</v>
      </c>
      <c r="AT17" s="9">
        <v>1.1870054144106579E-2</v>
      </c>
      <c r="AU17" s="33">
        <v>1.1031076353159142E-2</v>
      </c>
      <c r="AV17" s="87">
        <v>4.4090705532711771E-2</v>
      </c>
      <c r="AW17" s="270">
        <v>9.3269905638306172E-2</v>
      </c>
      <c r="AX17" s="35">
        <v>0.21978595666927703</v>
      </c>
      <c r="AY17" s="793"/>
      <c r="AZ17" s="779"/>
      <c r="BA17" s="21">
        <v>50652.000000000007</v>
      </c>
      <c r="BB17" s="87">
        <v>0.99942573740537721</v>
      </c>
      <c r="BC17" s="795"/>
    </row>
    <row r="18" spans="1:55" ht="21" customHeight="1">
      <c r="A18" s="156" t="s">
        <v>8</v>
      </c>
      <c r="B18" s="148" t="s">
        <v>43</v>
      </c>
      <c r="C18" s="758" t="s">
        <v>37</v>
      </c>
      <c r="D18" s="15" t="s">
        <v>11</v>
      </c>
      <c r="E18" s="21">
        <v>76740</v>
      </c>
      <c r="F18" s="7">
        <v>78580</v>
      </c>
      <c r="G18" s="7">
        <v>79520</v>
      </c>
      <c r="H18" s="7">
        <v>80120</v>
      </c>
      <c r="I18" s="7">
        <v>80850</v>
      </c>
      <c r="J18" s="7">
        <v>76470</v>
      </c>
      <c r="K18" s="7">
        <v>75460</v>
      </c>
      <c r="L18" s="7">
        <v>76360</v>
      </c>
      <c r="M18" s="22">
        <v>77140</v>
      </c>
      <c r="N18" s="22">
        <v>80280</v>
      </c>
      <c r="O18" s="284">
        <v>87380</v>
      </c>
      <c r="P18" s="18">
        <v>700</v>
      </c>
      <c r="Q18" s="7">
        <v>710</v>
      </c>
      <c r="R18" s="7">
        <v>720</v>
      </c>
      <c r="S18" s="7">
        <v>730</v>
      </c>
      <c r="T18" s="7">
        <v>730</v>
      </c>
      <c r="U18" s="7">
        <v>740</v>
      </c>
      <c r="V18" s="7">
        <v>730</v>
      </c>
      <c r="W18" s="7">
        <v>740</v>
      </c>
      <c r="X18" s="25">
        <v>750</v>
      </c>
      <c r="Y18" s="25">
        <v>780</v>
      </c>
      <c r="Z18" s="262">
        <v>850</v>
      </c>
      <c r="AA18" s="20" t="s">
        <v>70</v>
      </c>
      <c r="AB18" s="8">
        <v>1840</v>
      </c>
      <c r="AC18" s="8">
        <v>940</v>
      </c>
      <c r="AD18" s="8">
        <v>600</v>
      </c>
      <c r="AE18" s="8">
        <v>730</v>
      </c>
      <c r="AF18" s="8">
        <v>-4380</v>
      </c>
      <c r="AG18" s="8">
        <v>-1010</v>
      </c>
      <c r="AH18" s="8">
        <v>900</v>
      </c>
      <c r="AI18" s="29">
        <v>780</v>
      </c>
      <c r="AJ18" s="29">
        <v>3140</v>
      </c>
      <c r="AK18" s="276">
        <v>7100</v>
      </c>
      <c r="AL18" s="31">
        <v>10640</v>
      </c>
      <c r="AM18" s="17" t="s">
        <v>70</v>
      </c>
      <c r="AN18" s="9">
        <v>2.3977065415689447E-2</v>
      </c>
      <c r="AO18" s="9">
        <v>1.1962331382030955E-2</v>
      </c>
      <c r="AP18" s="9">
        <v>7.5452716297785827E-3</v>
      </c>
      <c r="AQ18" s="9">
        <v>9.1113330004992665E-3</v>
      </c>
      <c r="AR18" s="9">
        <v>-5.4174397031539923E-2</v>
      </c>
      <c r="AS18" s="9">
        <v>-1.3207793906106935E-2</v>
      </c>
      <c r="AT18" s="9">
        <v>1.1926848661542477E-2</v>
      </c>
      <c r="AU18" s="33">
        <v>1.0214772132006278E-2</v>
      </c>
      <c r="AV18" s="87">
        <v>4.0705211304122413E-2</v>
      </c>
      <c r="AW18" s="270">
        <v>8.8440458395615318E-2</v>
      </c>
      <c r="AX18" s="35">
        <v>0.13864998696898612</v>
      </c>
      <c r="AY18" s="793">
        <v>0.1811353099881069</v>
      </c>
      <c r="AZ18" s="779"/>
      <c r="BA18" s="21">
        <v>16065.000000000002</v>
      </c>
      <c r="BB18" s="87">
        <v>0.92930675006515506</v>
      </c>
      <c r="BC18" s="795">
        <v>0.96794032455859869</v>
      </c>
    </row>
    <row r="19" spans="1:55" ht="19">
      <c r="A19" s="156" t="s">
        <v>8</v>
      </c>
      <c r="B19" s="159" t="s">
        <v>119</v>
      </c>
      <c r="C19" s="758"/>
      <c r="D19" s="15" t="s">
        <v>12</v>
      </c>
      <c r="E19" s="21">
        <v>84100</v>
      </c>
      <c r="F19" s="7">
        <v>86150</v>
      </c>
      <c r="G19" s="7">
        <v>87170</v>
      </c>
      <c r="H19" s="7">
        <v>87840</v>
      </c>
      <c r="I19" s="7">
        <v>88650</v>
      </c>
      <c r="J19" s="7">
        <v>84280</v>
      </c>
      <c r="K19" s="7">
        <v>83160</v>
      </c>
      <c r="L19" s="7">
        <v>84150</v>
      </c>
      <c r="M19" s="22">
        <v>85030</v>
      </c>
      <c r="N19" s="22">
        <v>88550</v>
      </c>
      <c r="O19" s="284">
        <v>96480</v>
      </c>
      <c r="P19" s="18">
        <v>770</v>
      </c>
      <c r="Q19" s="7">
        <v>780</v>
      </c>
      <c r="R19" s="7">
        <v>790</v>
      </c>
      <c r="S19" s="7">
        <v>800</v>
      </c>
      <c r="T19" s="7">
        <v>800</v>
      </c>
      <c r="U19" s="7">
        <v>810</v>
      </c>
      <c r="V19" s="7">
        <v>800</v>
      </c>
      <c r="W19" s="7">
        <v>810</v>
      </c>
      <c r="X19" s="25">
        <v>820</v>
      </c>
      <c r="Y19" s="25">
        <v>860</v>
      </c>
      <c r="Z19" s="262">
        <v>940</v>
      </c>
      <c r="AA19" s="20" t="s">
        <v>70</v>
      </c>
      <c r="AB19" s="8">
        <v>2050</v>
      </c>
      <c r="AC19" s="8">
        <v>1020</v>
      </c>
      <c r="AD19" s="8">
        <v>670</v>
      </c>
      <c r="AE19" s="8">
        <v>810</v>
      </c>
      <c r="AF19" s="8">
        <v>-4370</v>
      </c>
      <c r="AG19" s="8">
        <v>-1120</v>
      </c>
      <c r="AH19" s="8">
        <v>990</v>
      </c>
      <c r="AI19" s="29">
        <v>880</v>
      </c>
      <c r="AJ19" s="29">
        <v>3520</v>
      </c>
      <c r="AK19" s="276">
        <v>7930</v>
      </c>
      <c r="AL19" s="31">
        <v>12380</v>
      </c>
      <c r="AM19" s="17" t="s">
        <v>70</v>
      </c>
      <c r="AN19" s="9">
        <v>2.4375743162901253E-2</v>
      </c>
      <c r="AO19" s="9">
        <v>1.18398142774232E-2</v>
      </c>
      <c r="AP19" s="9">
        <v>7.686130549501069E-3</v>
      </c>
      <c r="AQ19" s="9">
        <v>9.2213114754098324E-3</v>
      </c>
      <c r="AR19" s="9">
        <v>-4.929498025944723E-2</v>
      </c>
      <c r="AS19" s="9">
        <v>-1.3289036544850474E-2</v>
      </c>
      <c r="AT19" s="9">
        <v>1.1904761904761862E-2</v>
      </c>
      <c r="AU19" s="33">
        <v>1.0457516339869244E-2</v>
      </c>
      <c r="AV19" s="87">
        <v>4.1397153945666343E-2</v>
      </c>
      <c r="AW19" s="270">
        <v>8.9553924336533086E-2</v>
      </c>
      <c r="AX19" s="35">
        <v>0.14720570749108197</v>
      </c>
      <c r="AY19" s="793"/>
      <c r="AZ19" s="779"/>
      <c r="BA19" s="21">
        <v>17766</v>
      </c>
      <c r="BB19" s="87">
        <v>0.93595719381688469</v>
      </c>
      <c r="BC19" s="795"/>
    </row>
    <row r="20" spans="1:55" ht="19">
      <c r="A20" s="156" t="s">
        <v>8</v>
      </c>
      <c r="B20" s="159" t="s">
        <v>119</v>
      </c>
      <c r="C20" s="797" t="s">
        <v>38</v>
      </c>
      <c r="D20" s="15" t="s">
        <v>39</v>
      </c>
      <c r="E20" s="21">
        <v>138800</v>
      </c>
      <c r="F20" s="7">
        <v>142320</v>
      </c>
      <c r="G20" s="7">
        <v>144000</v>
      </c>
      <c r="H20" s="7">
        <v>145170</v>
      </c>
      <c r="I20" s="7">
        <v>146570</v>
      </c>
      <c r="J20" s="7">
        <v>146770</v>
      </c>
      <c r="K20" s="7">
        <v>145030</v>
      </c>
      <c r="L20" s="7">
        <v>146750</v>
      </c>
      <c r="M20" s="22">
        <v>148320</v>
      </c>
      <c r="N20" s="22">
        <v>154700</v>
      </c>
      <c r="O20" s="284">
        <v>168750</v>
      </c>
      <c r="P20" s="18">
        <v>1280</v>
      </c>
      <c r="Q20" s="7">
        <v>1310</v>
      </c>
      <c r="R20" s="7">
        <v>1330</v>
      </c>
      <c r="S20" s="7">
        <v>1340</v>
      </c>
      <c r="T20" s="7">
        <v>1350</v>
      </c>
      <c r="U20" s="7">
        <v>1360</v>
      </c>
      <c r="V20" s="7">
        <v>1330</v>
      </c>
      <c r="W20" s="7">
        <v>1350</v>
      </c>
      <c r="X20" s="25">
        <v>1370</v>
      </c>
      <c r="Y20" s="25">
        <v>1430</v>
      </c>
      <c r="Z20" s="262">
        <v>1560</v>
      </c>
      <c r="AA20" s="20" t="s">
        <v>70</v>
      </c>
      <c r="AB20" s="8">
        <v>3520</v>
      </c>
      <c r="AC20" s="8">
        <v>1680</v>
      </c>
      <c r="AD20" s="8">
        <v>1170</v>
      </c>
      <c r="AE20" s="8">
        <v>1400</v>
      </c>
      <c r="AF20" s="8">
        <v>200</v>
      </c>
      <c r="AG20" s="8">
        <v>-1740</v>
      </c>
      <c r="AH20" s="8">
        <v>1720</v>
      </c>
      <c r="AI20" s="29">
        <v>1570</v>
      </c>
      <c r="AJ20" s="29">
        <v>6380</v>
      </c>
      <c r="AK20" s="276">
        <v>14050</v>
      </c>
      <c r="AL20" s="31">
        <v>29950</v>
      </c>
      <c r="AM20" s="17" t="s">
        <v>70</v>
      </c>
      <c r="AN20" s="9">
        <v>2.5360230547550433E-2</v>
      </c>
      <c r="AO20" s="9">
        <v>1.180438448566612E-2</v>
      </c>
      <c r="AP20" s="9">
        <v>8.1249999999999378E-3</v>
      </c>
      <c r="AQ20" s="9">
        <v>9.6438658124957666E-3</v>
      </c>
      <c r="AR20" s="9">
        <v>1.3645357167224592E-3</v>
      </c>
      <c r="AS20" s="9">
        <v>-1.1855283777338688E-2</v>
      </c>
      <c r="AT20" s="9">
        <v>1.1859615252016731E-2</v>
      </c>
      <c r="AU20" s="33">
        <v>1.0698466780238558E-2</v>
      </c>
      <c r="AV20" s="87">
        <v>4.3015102481121836E-2</v>
      </c>
      <c r="AW20" s="270">
        <v>9.0820943762120132E-2</v>
      </c>
      <c r="AX20" s="35">
        <v>0.21577809798270886</v>
      </c>
      <c r="AY20" s="793"/>
      <c r="AZ20" s="779"/>
      <c r="BA20" s="21">
        <v>29484.000000000004</v>
      </c>
      <c r="BB20" s="87">
        <v>1.0033573487031699</v>
      </c>
      <c r="BC20" s="795"/>
    </row>
    <row r="21" spans="1:55" ht="19">
      <c r="A21" s="156" t="s">
        <v>8</v>
      </c>
      <c r="B21" s="159" t="s">
        <v>119</v>
      </c>
      <c r="C21" s="797"/>
      <c r="D21" s="15" t="s">
        <v>40</v>
      </c>
      <c r="E21" s="21">
        <v>212420</v>
      </c>
      <c r="F21" s="7">
        <v>218050</v>
      </c>
      <c r="G21" s="7">
        <v>220520</v>
      </c>
      <c r="H21" s="7">
        <v>222370</v>
      </c>
      <c r="I21" s="7">
        <v>224610</v>
      </c>
      <c r="J21" s="7">
        <v>224910</v>
      </c>
      <c r="K21" s="7">
        <v>222050</v>
      </c>
      <c r="L21" s="7">
        <v>224710</v>
      </c>
      <c r="M21" s="22">
        <v>227230</v>
      </c>
      <c r="N21" s="22">
        <v>237410</v>
      </c>
      <c r="O21" s="284">
        <v>259770</v>
      </c>
      <c r="P21" s="18">
        <v>2020</v>
      </c>
      <c r="Q21" s="7">
        <v>2070</v>
      </c>
      <c r="R21" s="7">
        <v>2090</v>
      </c>
      <c r="S21" s="7">
        <v>2110</v>
      </c>
      <c r="T21" s="7">
        <v>2130</v>
      </c>
      <c r="U21" s="7">
        <v>2140</v>
      </c>
      <c r="V21" s="7">
        <v>2100</v>
      </c>
      <c r="W21" s="7">
        <v>2130</v>
      </c>
      <c r="X21" s="25">
        <v>2160</v>
      </c>
      <c r="Y21" s="25">
        <v>2250</v>
      </c>
      <c r="Z21" s="262">
        <v>2470</v>
      </c>
      <c r="AA21" s="20" t="s">
        <v>70</v>
      </c>
      <c r="AB21" s="8">
        <v>5630</v>
      </c>
      <c r="AC21" s="8">
        <v>2470</v>
      </c>
      <c r="AD21" s="8">
        <v>1850</v>
      </c>
      <c r="AE21" s="8">
        <v>2240</v>
      </c>
      <c r="AF21" s="8">
        <v>300</v>
      </c>
      <c r="AG21" s="8">
        <v>-2860</v>
      </c>
      <c r="AH21" s="8">
        <v>2660</v>
      </c>
      <c r="AI21" s="29">
        <v>2520</v>
      </c>
      <c r="AJ21" s="29">
        <v>10180</v>
      </c>
      <c r="AK21" s="276">
        <v>22360</v>
      </c>
      <c r="AL21" s="31">
        <v>47350</v>
      </c>
      <c r="AM21" s="17" t="s">
        <v>70</v>
      </c>
      <c r="AN21" s="9">
        <v>2.650409565954237E-2</v>
      </c>
      <c r="AO21" s="9">
        <v>1.1327677138271097E-2</v>
      </c>
      <c r="AP21" s="9">
        <v>8.3892617449663476E-3</v>
      </c>
      <c r="AQ21" s="9">
        <v>1.0073301254665656E-2</v>
      </c>
      <c r="AR21" s="9">
        <v>1.335648457325922E-3</v>
      </c>
      <c r="AS21" s="9">
        <v>-1.2716197590147194E-2</v>
      </c>
      <c r="AT21" s="9">
        <v>1.1979283945057428E-2</v>
      </c>
      <c r="AU21" s="33">
        <v>1.1214454185394462E-2</v>
      </c>
      <c r="AV21" s="87">
        <v>4.4800422479426061E-2</v>
      </c>
      <c r="AW21" s="270">
        <v>9.4183058843351208E-2</v>
      </c>
      <c r="AX21" s="35">
        <v>0.22290744750965064</v>
      </c>
      <c r="AY21" s="793"/>
      <c r="AZ21" s="779"/>
      <c r="BA21" s="21">
        <v>46683.000000000007</v>
      </c>
      <c r="BB21" s="87">
        <v>1.0031400056491855</v>
      </c>
      <c r="BC21" s="795"/>
    </row>
    <row r="22" spans="1:55" ht="21" customHeight="1">
      <c r="A22" s="156" t="s">
        <v>8</v>
      </c>
      <c r="B22" s="148" t="s">
        <v>44</v>
      </c>
      <c r="C22" s="758" t="s">
        <v>37</v>
      </c>
      <c r="D22" s="15" t="s">
        <v>11</v>
      </c>
      <c r="E22" s="21">
        <v>71560</v>
      </c>
      <c r="F22" s="7">
        <v>73310</v>
      </c>
      <c r="G22" s="7">
        <v>74200</v>
      </c>
      <c r="H22" s="7">
        <v>74780</v>
      </c>
      <c r="I22" s="7">
        <v>75480</v>
      </c>
      <c r="J22" s="7">
        <v>71100</v>
      </c>
      <c r="K22" s="7">
        <v>70170</v>
      </c>
      <c r="L22" s="7">
        <v>71000</v>
      </c>
      <c r="M22" s="22">
        <v>71770</v>
      </c>
      <c r="N22" s="22">
        <v>74900</v>
      </c>
      <c r="O22" s="284">
        <v>81790</v>
      </c>
      <c r="P22" s="18">
        <v>640</v>
      </c>
      <c r="Q22" s="7">
        <v>660</v>
      </c>
      <c r="R22" s="7">
        <v>670</v>
      </c>
      <c r="S22" s="7">
        <v>670</v>
      </c>
      <c r="T22" s="7">
        <v>680</v>
      </c>
      <c r="U22" s="7">
        <v>680</v>
      </c>
      <c r="V22" s="7">
        <v>680</v>
      </c>
      <c r="W22" s="7">
        <v>690</v>
      </c>
      <c r="X22" s="25">
        <v>690</v>
      </c>
      <c r="Y22" s="25">
        <v>730</v>
      </c>
      <c r="Z22" s="262">
        <v>790</v>
      </c>
      <c r="AA22" s="20" t="s">
        <v>70</v>
      </c>
      <c r="AB22" s="8">
        <v>1750</v>
      </c>
      <c r="AC22" s="8">
        <v>890</v>
      </c>
      <c r="AD22" s="8">
        <v>580</v>
      </c>
      <c r="AE22" s="8">
        <v>700</v>
      </c>
      <c r="AF22" s="8">
        <v>-4380</v>
      </c>
      <c r="AG22" s="8">
        <v>-930</v>
      </c>
      <c r="AH22" s="8">
        <v>830</v>
      </c>
      <c r="AI22" s="29">
        <v>770</v>
      </c>
      <c r="AJ22" s="29">
        <v>3130</v>
      </c>
      <c r="AK22" s="276">
        <v>6890</v>
      </c>
      <c r="AL22" s="31">
        <v>10230</v>
      </c>
      <c r="AM22" s="17" t="s">
        <v>70</v>
      </c>
      <c r="AN22" s="9">
        <v>2.4455002794857572E-2</v>
      </c>
      <c r="AO22" s="9">
        <v>1.2140226435684021E-2</v>
      </c>
      <c r="AP22" s="9">
        <v>7.8167115902965101E-3</v>
      </c>
      <c r="AQ22" s="9">
        <v>9.3607916555229487E-3</v>
      </c>
      <c r="AR22" s="9">
        <v>-5.802861685214622E-2</v>
      </c>
      <c r="AS22" s="9">
        <v>-1.3080168776371304E-2</v>
      </c>
      <c r="AT22" s="9">
        <v>1.1828416702294398E-2</v>
      </c>
      <c r="AU22" s="33">
        <v>1.084507042253513E-2</v>
      </c>
      <c r="AV22" s="87">
        <v>4.3611536853838562E-2</v>
      </c>
      <c r="AW22" s="270">
        <v>9.1989319092122823E-2</v>
      </c>
      <c r="AX22" s="35">
        <v>0.142956959195081</v>
      </c>
      <c r="AY22" s="793">
        <v>0.18555122599644197</v>
      </c>
      <c r="AZ22" s="779"/>
      <c r="BA22" s="21">
        <v>14931</v>
      </c>
      <c r="BB22" s="87">
        <v>0.93430687534935719</v>
      </c>
      <c r="BC22" s="795">
        <v>0.9721314572491776</v>
      </c>
    </row>
    <row r="23" spans="1:55" ht="19">
      <c r="A23" s="156" t="s">
        <v>8</v>
      </c>
      <c r="B23" s="159" t="s">
        <v>120</v>
      </c>
      <c r="C23" s="758"/>
      <c r="D23" s="15" t="s">
        <v>12</v>
      </c>
      <c r="E23" s="21">
        <v>78920</v>
      </c>
      <c r="F23" s="7">
        <v>80880</v>
      </c>
      <c r="G23" s="7">
        <v>81850</v>
      </c>
      <c r="H23" s="7">
        <v>82500</v>
      </c>
      <c r="I23" s="7">
        <v>83280</v>
      </c>
      <c r="J23" s="7">
        <v>78910</v>
      </c>
      <c r="K23" s="7">
        <v>77870</v>
      </c>
      <c r="L23" s="7">
        <v>78790</v>
      </c>
      <c r="M23" s="22">
        <v>79660</v>
      </c>
      <c r="N23" s="22">
        <v>83170</v>
      </c>
      <c r="O23" s="284">
        <v>90890</v>
      </c>
      <c r="P23" s="18">
        <v>710</v>
      </c>
      <c r="Q23" s="7">
        <v>730</v>
      </c>
      <c r="R23" s="7">
        <v>740</v>
      </c>
      <c r="S23" s="7">
        <v>740</v>
      </c>
      <c r="T23" s="7">
        <v>750</v>
      </c>
      <c r="U23" s="7">
        <v>750</v>
      </c>
      <c r="V23" s="7">
        <v>750</v>
      </c>
      <c r="W23" s="7">
        <v>760</v>
      </c>
      <c r="X23" s="25">
        <v>760</v>
      </c>
      <c r="Y23" s="25">
        <v>810</v>
      </c>
      <c r="Z23" s="262">
        <v>880</v>
      </c>
      <c r="AA23" s="20" t="s">
        <v>70</v>
      </c>
      <c r="AB23" s="8">
        <v>1960</v>
      </c>
      <c r="AC23" s="8">
        <v>970</v>
      </c>
      <c r="AD23" s="8">
        <v>650</v>
      </c>
      <c r="AE23" s="8">
        <v>780</v>
      </c>
      <c r="AF23" s="8">
        <v>-4370</v>
      </c>
      <c r="AG23" s="8">
        <v>-1040</v>
      </c>
      <c r="AH23" s="8">
        <v>920</v>
      </c>
      <c r="AI23" s="29">
        <v>870</v>
      </c>
      <c r="AJ23" s="29">
        <v>3510</v>
      </c>
      <c r="AK23" s="276">
        <v>7720</v>
      </c>
      <c r="AL23" s="31">
        <v>11970</v>
      </c>
      <c r="AM23" s="17" t="s">
        <v>70</v>
      </c>
      <c r="AN23" s="9">
        <v>2.4835276229092651E-2</v>
      </c>
      <c r="AO23" s="9">
        <v>1.1993076162215566E-2</v>
      </c>
      <c r="AP23" s="9">
        <v>7.9413561392791543E-3</v>
      </c>
      <c r="AQ23" s="9">
        <v>9.4545454545453822E-3</v>
      </c>
      <c r="AR23" s="9">
        <v>-5.2473583093179621E-2</v>
      </c>
      <c r="AS23" s="9">
        <v>-1.3179571663920919E-2</v>
      </c>
      <c r="AT23" s="9">
        <v>1.1814562732759715E-2</v>
      </c>
      <c r="AU23" s="33">
        <v>1.104201040741204E-2</v>
      </c>
      <c r="AV23" s="87">
        <v>4.4062264624654679E-2</v>
      </c>
      <c r="AW23" s="270">
        <v>9.2821930984730017E-2</v>
      </c>
      <c r="AX23" s="35">
        <v>0.15167257982767368</v>
      </c>
      <c r="AY23" s="793"/>
      <c r="AZ23" s="779"/>
      <c r="BA23" s="21">
        <v>16632</v>
      </c>
      <c r="BB23" s="87">
        <v>0.94092752154080084</v>
      </c>
      <c r="BC23" s="795"/>
    </row>
    <row r="24" spans="1:55" ht="19">
      <c r="A24" s="156" t="s">
        <v>8</v>
      </c>
      <c r="B24" s="159" t="s">
        <v>120</v>
      </c>
      <c r="C24" s="797" t="s">
        <v>38</v>
      </c>
      <c r="D24" s="15" t="s">
        <v>39</v>
      </c>
      <c r="E24" s="21">
        <v>133620</v>
      </c>
      <c r="F24" s="7">
        <v>137050</v>
      </c>
      <c r="G24" s="7">
        <v>138680</v>
      </c>
      <c r="H24" s="7">
        <v>139830</v>
      </c>
      <c r="I24" s="7">
        <v>141200</v>
      </c>
      <c r="J24" s="7">
        <v>141400</v>
      </c>
      <c r="K24" s="7">
        <v>139740</v>
      </c>
      <c r="L24" s="7">
        <v>141390</v>
      </c>
      <c r="M24" s="22">
        <v>142950</v>
      </c>
      <c r="N24" s="22">
        <v>149320</v>
      </c>
      <c r="O24" s="284">
        <v>163160</v>
      </c>
      <c r="P24" s="18">
        <v>1220</v>
      </c>
      <c r="Q24" s="7">
        <v>1260</v>
      </c>
      <c r="R24" s="7">
        <v>1280</v>
      </c>
      <c r="S24" s="7">
        <v>1280</v>
      </c>
      <c r="T24" s="7">
        <v>1300</v>
      </c>
      <c r="U24" s="7">
        <v>1300</v>
      </c>
      <c r="V24" s="7">
        <v>1280</v>
      </c>
      <c r="W24" s="7">
        <v>1300</v>
      </c>
      <c r="X24" s="25">
        <v>1320</v>
      </c>
      <c r="Y24" s="25">
        <v>1380</v>
      </c>
      <c r="Z24" s="262">
        <v>1510</v>
      </c>
      <c r="AA24" s="20" t="s">
        <v>70</v>
      </c>
      <c r="AB24" s="8">
        <v>3430</v>
      </c>
      <c r="AC24" s="8">
        <v>1630</v>
      </c>
      <c r="AD24" s="8">
        <v>1150</v>
      </c>
      <c r="AE24" s="8">
        <v>1370</v>
      </c>
      <c r="AF24" s="8">
        <v>200</v>
      </c>
      <c r="AG24" s="8">
        <v>-1660</v>
      </c>
      <c r="AH24" s="8">
        <v>1650</v>
      </c>
      <c r="AI24" s="29">
        <v>1560</v>
      </c>
      <c r="AJ24" s="29">
        <v>6370</v>
      </c>
      <c r="AK24" s="276">
        <v>13840</v>
      </c>
      <c r="AL24" s="31">
        <v>29540</v>
      </c>
      <c r="AM24" s="17" t="s">
        <v>70</v>
      </c>
      <c r="AN24" s="9">
        <v>2.5669809908696273E-2</v>
      </c>
      <c r="AO24" s="9">
        <v>1.189346953666548E-2</v>
      </c>
      <c r="AP24" s="9">
        <v>8.2924718777039885E-3</v>
      </c>
      <c r="AQ24" s="9">
        <v>9.7976113852535907E-3</v>
      </c>
      <c r="AR24" s="9">
        <v>1.4164305949009304E-3</v>
      </c>
      <c r="AS24" s="9">
        <v>-1.1739745403111734E-2</v>
      </c>
      <c r="AT24" s="9">
        <v>1.180764276513524E-2</v>
      </c>
      <c r="AU24" s="33">
        <v>1.1033312115425353E-2</v>
      </c>
      <c r="AV24" s="87">
        <v>4.4561035327037368E-2</v>
      </c>
      <c r="AW24" s="270">
        <v>9.2686847039914255E-2</v>
      </c>
      <c r="AX24" s="35">
        <v>0.22107468941775177</v>
      </c>
      <c r="AY24" s="793"/>
      <c r="AZ24" s="779"/>
      <c r="BA24" s="21">
        <v>28539.000000000004</v>
      </c>
      <c r="BB24" s="87">
        <v>1.0074913935039664</v>
      </c>
      <c r="BC24" s="795"/>
    </row>
    <row r="25" spans="1:55" ht="19">
      <c r="A25" s="156" t="s">
        <v>8</v>
      </c>
      <c r="B25" s="159" t="s">
        <v>120</v>
      </c>
      <c r="C25" s="797"/>
      <c r="D25" s="15" t="s">
        <v>40</v>
      </c>
      <c r="E25" s="21">
        <v>207240</v>
      </c>
      <c r="F25" s="7">
        <v>212780</v>
      </c>
      <c r="G25" s="7">
        <v>215200</v>
      </c>
      <c r="H25" s="7">
        <v>217030</v>
      </c>
      <c r="I25" s="7">
        <v>219240</v>
      </c>
      <c r="J25" s="7">
        <v>219540</v>
      </c>
      <c r="K25" s="7">
        <v>216760</v>
      </c>
      <c r="L25" s="7">
        <v>219350</v>
      </c>
      <c r="M25" s="22">
        <v>221860</v>
      </c>
      <c r="N25" s="22">
        <v>232030</v>
      </c>
      <c r="O25" s="284">
        <v>254180</v>
      </c>
      <c r="P25" s="18">
        <v>1960</v>
      </c>
      <c r="Q25" s="7">
        <v>2020</v>
      </c>
      <c r="R25" s="7">
        <v>2040</v>
      </c>
      <c r="S25" s="7">
        <v>2050</v>
      </c>
      <c r="T25" s="7">
        <v>2080</v>
      </c>
      <c r="U25" s="7">
        <v>2080</v>
      </c>
      <c r="V25" s="7">
        <v>2050</v>
      </c>
      <c r="W25" s="7">
        <v>2080</v>
      </c>
      <c r="X25" s="25">
        <v>2110</v>
      </c>
      <c r="Y25" s="25">
        <v>2200</v>
      </c>
      <c r="Z25" s="262">
        <v>2420</v>
      </c>
      <c r="AA25" s="20" t="s">
        <v>70</v>
      </c>
      <c r="AB25" s="8">
        <v>5540</v>
      </c>
      <c r="AC25" s="8">
        <v>2420</v>
      </c>
      <c r="AD25" s="8">
        <v>1830</v>
      </c>
      <c r="AE25" s="8">
        <v>2210</v>
      </c>
      <c r="AF25" s="8">
        <v>300</v>
      </c>
      <c r="AG25" s="8">
        <v>-2780</v>
      </c>
      <c r="AH25" s="8">
        <v>2590</v>
      </c>
      <c r="AI25" s="29">
        <v>2510</v>
      </c>
      <c r="AJ25" s="29">
        <v>10170</v>
      </c>
      <c r="AK25" s="276">
        <v>22150</v>
      </c>
      <c r="AL25" s="31">
        <v>46940</v>
      </c>
      <c r="AM25" s="17" t="s">
        <v>70</v>
      </c>
      <c r="AN25" s="9">
        <v>2.6732291063501279E-2</v>
      </c>
      <c r="AO25" s="9">
        <v>1.1373249365541849E-2</v>
      </c>
      <c r="AP25" s="9">
        <v>8.5037174721189768E-3</v>
      </c>
      <c r="AQ25" s="9">
        <v>1.0182924019720874E-2</v>
      </c>
      <c r="AR25" s="9">
        <v>1.3683634373289344E-3</v>
      </c>
      <c r="AS25" s="9">
        <v>-1.2662840484649718E-2</v>
      </c>
      <c r="AT25" s="9">
        <v>1.1948699021959719E-2</v>
      </c>
      <c r="AU25" s="33">
        <v>1.1442899475723634E-2</v>
      </c>
      <c r="AV25" s="87">
        <v>4.5839718741548685E-2</v>
      </c>
      <c r="AW25" s="270">
        <v>9.5461793733568889E-2</v>
      </c>
      <c r="AX25" s="35">
        <v>0.22650067554526143</v>
      </c>
      <c r="AY25" s="793"/>
      <c r="AZ25" s="779"/>
      <c r="BA25" s="21">
        <v>45738.000000000007</v>
      </c>
      <c r="BB25" s="87">
        <v>1.0058000386025863</v>
      </c>
      <c r="BC25" s="795"/>
    </row>
    <row r="26" spans="1:55" ht="21" customHeight="1">
      <c r="A26" s="156" t="s">
        <v>8</v>
      </c>
      <c r="B26" s="148" t="s">
        <v>45</v>
      </c>
      <c r="C26" s="758" t="s">
        <v>37</v>
      </c>
      <c r="D26" s="15" t="s">
        <v>11</v>
      </c>
      <c r="E26" s="21">
        <v>63110</v>
      </c>
      <c r="F26" s="7">
        <v>64640</v>
      </c>
      <c r="G26" s="7">
        <v>65440</v>
      </c>
      <c r="H26" s="7">
        <v>65950</v>
      </c>
      <c r="I26" s="7">
        <v>66570</v>
      </c>
      <c r="J26" s="7">
        <v>62170</v>
      </c>
      <c r="K26" s="7">
        <v>61360</v>
      </c>
      <c r="L26" s="7">
        <v>62090</v>
      </c>
      <c r="M26" s="22">
        <v>62770</v>
      </c>
      <c r="N26" s="22">
        <v>65510</v>
      </c>
      <c r="O26" s="284">
        <v>71540</v>
      </c>
      <c r="P26" s="18">
        <v>560</v>
      </c>
      <c r="Q26" s="7">
        <v>580</v>
      </c>
      <c r="R26" s="7">
        <v>580</v>
      </c>
      <c r="S26" s="7">
        <v>590</v>
      </c>
      <c r="T26" s="7">
        <v>590</v>
      </c>
      <c r="U26" s="7">
        <v>590</v>
      </c>
      <c r="V26" s="7">
        <v>590</v>
      </c>
      <c r="W26" s="7">
        <v>600</v>
      </c>
      <c r="X26" s="25">
        <v>600</v>
      </c>
      <c r="Y26" s="25">
        <v>630</v>
      </c>
      <c r="Z26" s="262">
        <v>690</v>
      </c>
      <c r="AA26" s="20" t="s">
        <v>70</v>
      </c>
      <c r="AB26" s="8">
        <v>1530</v>
      </c>
      <c r="AC26" s="8">
        <v>800</v>
      </c>
      <c r="AD26" s="8">
        <v>510</v>
      </c>
      <c r="AE26" s="8">
        <v>620</v>
      </c>
      <c r="AF26" s="8">
        <v>-4400</v>
      </c>
      <c r="AG26" s="8">
        <v>-810</v>
      </c>
      <c r="AH26" s="8">
        <v>730</v>
      </c>
      <c r="AI26" s="29">
        <v>680</v>
      </c>
      <c r="AJ26" s="29">
        <v>2740</v>
      </c>
      <c r="AK26" s="276">
        <v>6030</v>
      </c>
      <c r="AL26" s="31">
        <v>8430</v>
      </c>
      <c r="AM26" s="17" t="s">
        <v>70</v>
      </c>
      <c r="AN26" s="9">
        <v>2.4243384566629667E-2</v>
      </c>
      <c r="AO26" s="9">
        <v>1.2376237623762387E-2</v>
      </c>
      <c r="AP26" s="9">
        <v>7.7933985330074229E-3</v>
      </c>
      <c r="AQ26" s="9">
        <v>9.4010614101591727E-3</v>
      </c>
      <c r="AR26" s="9">
        <v>-6.6095838966501397E-2</v>
      </c>
      <c r="AS26" s="9">
        <v>-1.3028792021875457E-2</v>
      </c>
      <c r="AT26" s="9">
        <v>1.1897001303780907E-2</v>
      </c>
      <c r="AU26" s="33">
        <v>1.0951844097278229E-2</v>
      </c>
      <c r="AV26" s="87">
        <v>4.3651425840369518E-2</v>
      </c>
      <c r="AW26" s="270">
        <v>9.2047015722790393E-2</v>
      </c>
      <c r="AX26" s="35">
        <v>0.13357629535731252</v>
      </c>
      <c r="AY26" s="793">
        <v>0.18164635526383377</v>
      </c>
      <c r="AZ26" s="779"/>
      <c r="BA26" s="21">
        <v>13041</v>
      </c>
      <c r="BB26" s="87">
        <v>0.9269370939629219</v>
      </c>
      <c r="BC26" s="795">
        <v>0.96993364691079342</v>
      </c>
    </row>
    <row r="27" spans="1:55" ht="19">
      <c r="A27" s="156" t="s">
        <v>8</v>
      </c>
      <c r="B27" s="159" t="s">
        <v>121</v>
      </c>
      <c r="C27" s="758"/>
      <c r="D27" s="15" t="s">
        <v>12</v>
      </c>
      <c r="E27" s="21">
        <v>70470</v>
      </c>
      <c r="F27" s="7">
        <v>72210</v>
      </c>
      <c r="G27" s="7">
        <v>73090</v>
      </c>
      <c r="H27" s="7">
        <v>73670</v>
      </c>
      <c r="I27" s="7">
        <v>74370</v>
      </c>
      <c r="J27" s="7">
        <v>69980</v>
      </c>
      <c r="K27" s="7">
        <v>69060</v>
      </c>
      <c r="L27" s="7">
        <v>69880</v>
      </c>
      <c r="M27" s="22">
        <v>70660</v>
      </c>
      <c r="N27" s="22">
        <v>73780</v>
      </c>
      <c r="O27" s="284">
        <v>80640</v>
      </c>
      <c r="P27" s="18">
        <v>630</v>
      </c>
      <c r="Q27" s="7">
        <v>650</v>
      </c>
      <c r="R27" s="7">
        <v>650</v>
      </c>
      <c r="S27" s="7">
        <v>660</v>
      </c>
      <c r="T27" s="7">
        <v>660</v>
      </c>
      <c r="U27" s="7">
        <v>660</v>
      </c>
      <c r="V27" s="7">
        <v>660</v>
      </c>
      <c r="W27" s="7">
        <v>670</v>
      </c>
      <c r="X27" s="25">
        <v>670</v>
      </c>
      <c r="Y27" s="25">
        <v>710</v>
      </c>
      <c r="Z27" s="262">
        <v>780</v>
      </c>
      <c r="AA27" s="20" t="s">
        <v>70</v>
      </c>
      <c r="AB27" s="8">
        <v>1740</v>
      </c>
      <c r="AC27" s="8">
        <v>880</v>
      </c>
      <c r="AD27" s="8">
        <v>580</v>
      </c>
      <c r="AE27" s="8">
        <v>700</v>
      </c>
      <c r="AF27" s="8">
        <v>-4390</v>
      </c>
      <c r="AG27" s="8">
        <v>-920</v>
      </c>
      <c r="AH27" s="8">
        <v>820</v>
      </c>
      <c r="AI27" s="29">
        <v>780</v>
      </c>
      <c r="AJ27" s="29">
        <v>3120</v>
      </c>
      <c r="AK27" s="276">
        <v>6860</v>
      </c>
      <c r="AL27" s="31">
        <v>10170</v>
      </c>
      <c r="AM27" s="17" t="s">
        <v>70</v>
      </c>
      <c r="AN27" s="9">
        <v>2.4691358024691468E-2</v>
      </c>
      <c r="AO27" s="9">
        <v>1.2186677745464669E-2</v>
      </c>
      <c r="AP27" s="9">
        <v>7.9354220823641963E-3</v>
      </c>
      <c r="AQ27" s="9">
        <v>9.5018324962672374E-3</v>
      </c>
      <c r="AR27" s="9">
        <v>-5.9029178432163487E-2</v>
      </c>
      <c r="AS27" s="9">
        <v>-1.3146613318090861E-2</v>
      </c>
      <c r="AT27" s="9">
        <v>1.1873732985809404E-2</v>
      </c>
      <c r="AU27" s="33">
        <v>1.1161991986262221E-2</v>
      </c>
      <c r="AV27" s="87">
        <v>4.4155108972544488E-2</v>
      </c>
      <c r="AW27" s="270">
        <v>9.2979127134724893E-2</v>
      </c>
      <c r="AX27" s="35">
        <v>0.14431673052362703</v>
      </c>
      <c r="AY27" s="793"/>
      <c r="AZ27" s="779"/>
      <c r="BA27" s="21">
        <v>14742.000000000002</v>
      </c>
      <c r="BB27" s="87">
        <v>0.93512132822477645</v>
      </c>
      <c r="BC27" s="795"/>
    </row>
    <row r="28" spans="1:55" ht="19">
      <c r="A28" s="156" t="s">
        <v>8</v>
      </c>
      <c r="B28" s="159" t="s">
        <v>121</v>
      </c>
      <c r="C28" s="797" t="s">
        <v>38</v>
      </c>
      <c r="D28" s="15" t="s">
        <v>39</v>
      </c>
      <c r="E28" s="21">
        <v>125170</v>
      </c>
      <c r="F28" s="7">
        <v>128380</v>
      </c>
      <c r="G28" s="7">
        <v>129920</v>
      </c>
      <c r="H28" s="7">
        <v>131000</v>
      </c>
      <c r="I28" s="7">
        <v>132290</v>
      </c>
      <c r="J28" s="7">
        <v>132470</v>
      </c>
      <c r="K28" s="7">
        <v>130930</v>
      </c>
      <c r="L28" s="7">
        <v>132480</v>
      </c>
      <c r="M28" s="22">
        <v>133950</v>
      </c>
      <c r="N28" s="22">
        <v>139930</v>
      </c>
      <c r="O28" s="284">
        <v>152910</v>
      </c>
      <c r="P28" s="18">
        <v>1140</v>
      </c>
      <c r="Q28" s="7">
        <v>1180</v>
      </c>
      <c r="R28" s="7">
        <v>1190</v>
      </c>
      <c r="S28" s="7">
        <v>1200</v>
      </c>
      <c r="T28" s="7">
        <v>1210</v>
      </c>
      <c r="U28" s="7">
        <v>1210</v>
      </c>
      <c r="V28" s="7">
        <v>1190</v>
      </c>
      <c r="W28" s="7">
        <v>1210</v>
      </c>
      <c r="X28" s="25">
        <v>1230</v>
      </c>
      <c r="Y28" s="25">
        <v>1280</v>
      </c>
      <c r="Z28" s="262">
        <v>1400</v>
      </c>
      <c r="AA28" s="20" t="s">
        <v>70</v>
      </c>
      <c r="AB28" s="8">
        <v>3210</v>
      </c>
      <c r="AC28" s="8">
        <v>1540</v>
      </c>
      <c r="AD28" s="8">
        <v>1080</v>
      </c>
      <c r="AE28" s="8">
        <v>1290</v>
      </c>
      <c r="AF28" s="8">
        <v>180</v>
      </c>
      <c r="AG28" s="8">
        <v>-1540</v>
      </c>
      <c r="AH28" s="8">
        <v>1550</v>
      </c>
      <c r="AI28" s="29">
        <v>1470</v>
      </c>
      <c r="AJ28" s="29">
        <v>5980</v>
      </c>
      <c r="AK28" s="276">
        <v>12980</v>
      </c>
      <c r="AL28" s="31">
        <v>27740</v>
      </c>
      <c r="AM28" s="17" t="s">
        <v>70</v>
      </c>
      <c r="AN28" s="9">
        <v>2.5645122633218831E-2</v>
      </c>
      <c r="AO28" s="9">
        <v>1.1995637949836491E-2</v>
      </c>
      <c r="AP28" s="9">
        <v>8.3128078817733542E-3</v>
      </c>
      <c r="AQ28" s="9">
        <v>9.8473282442748111E-3</v>
      </c>
      <c r="AR28" s="9">
        <v>1.360647063270104E-3</v>
      </c>
      <c r="AS28" s="9">
        <v>-1.1625273646863388E-2</v>
      </c>
      <c r="AT28" s="9">
        <v>1.1838386924310607E-2</v>
      </c>
      <c r="AU28" s="33">
        <v>1.1096014492753659E-2</v>
      </c>
      <c r="AV28" s="87">
        <v>4.4643523702874166E-2</v>
      </c>
      <c r="AW28" s="270">
        <v>9.2760666047309259E-2</v>
      </c>
      <c r="AX28" s="35">
        <v>0.22161859870576017</v>
      </c>
      <c r="AY28" s="793"/>
      <c r="AZ28" s="779"/>
      <c r="BA28" s="21">
        <v>26460</v>
      </c>
      <c r="BB28" s="87">
        <v>1.0102260925141806</v>
      </c>
      <c r="BC28" s="795"/>
    </row>
    <row r="29" spans="1:55" ht="19">
      <c r="A29" s="156" t="s">
        <v>8</v>
      </c>
      <c r="B29" s="159" t="s">
        <v>121</v>
      </c>
      <c r="C29" s="797"/>
      <c r="D29" s="15" t="s">
        <v>40</v>
      </c>
      <c r="E29" s="21">
        <v>198790</v>
      </c>
      <c r="F29" s="7">
        <v>204110</v>
      </c>
      <c r="G29" s="7">
        <v>206440</v>
      </c>
      <c r="H29" s="7">
        <v>208200</v>
      </c>
      <c r="I29" s="7">
        <v>210330</v>
      </c>
      <c r="J29" s="7">
        <v>210610</v>
      </c>
      <c r="K29" s="7">
        <v>207950</v>
      </c>
      <c r="L29" s="7">
        <v>210440</v>
      </c>
      <c r="M29" s="22">
        <v>212860</v>
      </c>
      <c r="N29" s="22">
        <v>222640</v>
      </c>
      <c r="O29" s="284">
        <v>243930</v>
      </c>
      <c r="P29" s="18">
        <v>1880</v>
      </c>
      <c r="Q29" s="7">
        <v>1940</v>
      </c>
      <c r="R29" s="7">
        <v>1950</v>
      </c>
      <c r="S29" s="7">
        <v>1970</v>
      </c>
      <c r="T29" s="7">
        <v>1990</v>
      </c>
      <c r="U29" s="7">
        <v>1990</v>
      </c>
      <c r="V29" s="7">
        <v>1960</v>
      </c>
      <c r="W29" s="7">
        <v>1990</v>
      </c>
      <c r="X29" s="25">
        <v>2020</v>
      </c>
      <c r="Y29" s="25">
        <v>2100</v>
      </c>
      <c r="Z29" s="262">
        <v>2310</v>
      </c>
      <c r="AA29" s="20" t="s">
        <v>70</v>
      </c>
      <c r="AB29" s="8">
        <v>5320</v>
      </c>
      <c r="AC29" s="8">
        <v>2330</v>
      </c>
      <c r="AD29" s="8">
        <v>1760</v>
      </c>
      <c r="AE29" s="8">
        <v>2130</v>
      </c>
      <c r="AF29" s="8">
        <v>280</v>
      </c>
      <c r="AG29" s="8">
        <v>-2660</v>
      </c>
      <c r="AH29" s="8">
        <v>2490</v>
      </c>
      <c r="AI29" s="29">
        <v>2420</v>
      </c>
      <c r="AJ29" s="29">
        <v>9780</v>
      </c>
      <c r="AK29" s="276">
        <v>21290</v>
      </c>
      <c r="AL29" s="31">
        <v>45140</v>
      </c>
      <c r="AM29" s="17" t="s">
        <v>70</v>
      </c>
      <c r="AN29" s="9">
        <v>2.6761909552794449E-2</v>
      </c>
      <c r="AO29" s="9">
        <v>1.1415413257557239E-2</v>
      </c>
      <c r="AP29" s="9">
        <v>8.5254795582252463E-3</v>
      </c>
      <c r="AQ29" s="9">
        <v>1.023054755043229E-2</v>
      </c>
      <c r="AR29" s="9">
        <v>1.3312413825892211E-3</v>
      </c>
      <c r="AS29" s="9">
        <v>-1.2629979583115736E-2</v>
      </c>
      <c r="AT29" s="9">
        <v>1.1974032219283393E-2</v>
      </c>
      <c r="AU29" s="33">
        <v>1.1499714883101975E-2</v>
      </c>
      <c r="AV29" s="87">
        <v>4.594569200413412E-2</v>
      </c>
      <c r="AW29" s="270">
        <v>9.5625224577793766E-2</v>
      </c>
      <c r="AX29" s="35">
        <v>0.22707379646863535</v>
      </c>
      <c r="AY29" s="793"/>
      <c r="AZ29" s="779"/>
      <c r="BA29" s="21">
        <v>43659</v>
      </c>
      <c r="BB29" s="87">
        <v>1.0074500729412947</v>
      </c>
      <c r="BC29" s="795"/>
    </row>
    <row r="30" spans="1:55" ht="21" customHeight="1">
      <c r="A30" s="156" t="s">
        <v>8</v>
      </c>
      <c r="B30" s="148" t="s">
        <v>46</v>
      </c>
      <c r="C30" s="758" t="s">
        <v>37</v>
      </c>
      <c r="D30" s="15" t="s">
        <v>11</v>
      </c>
      <c r="E30" s="21">
        <v>57140</v>
      </c>
      <c r="F30" s="7">
        <v>58520</v>
      </c>
      <c r="G30" s="7">
        <v>59260</v>
      </c>
      <c r="H30" s="7">
        <v>59720</v>
      </c>
      <c r="I30" s="7">
        <v>60280</v>
      </c>
      <c r="J30" s="7">
        <v>55880</v>
      </c>
      <c r="K30" s="7">
        <v>55160</v>
      </c>
      <c r="L30" s="7">
        <v>55810</v>
      </c>
      <c r="M30" s="22">
        <v>56420</v>
      </c>
      <c r="N30" s="22">
        <v>58880</v>
      </c>
      <c r="O30" s="284">
        <v>64290</v>
      </c>
      <c r="P30" s="18">
        <v>500</v>
      </c>
      <c r="Q30" s="7">
        <v>510</v>
      </c>
      <c r="R30" s="7">
        <v>520</v>
      </c>
      <c r="S30" s="7">
        <v>520</v>
      </c>
      <c r="T30" s="7">
        <v>530</v>
      </c>
      <c r="U30" s="7">
        <v>530</v>
      </c>
      <c r="V30" s="7">
        <v>530</v>
      </c>
      <c r="W30" s="7">
        <v>530</v>
      </c>
      <c r="X30" s="25">
        <v>540</v>
      </c>
      <c r="Y30" s="25">
        <v>570</v>
      </c>
      <c r="Z30" s="262">
        <v>620</v>
      </c>
      <c r="AA30" s="20" t="s">
        <v>70</v>
      </c>
      <c r="AB30" s="8">
        <v>1380</v>
      </c>
      <c r="AC30" s="8">
        <v>740</v>
      </c>
      <c r="AD30" s="8">
        <v>460</v>
      </c>
      <c r="AE30" s="8">
        <v>560</v>
      </c>
      <c r="AF30" s="8">
        <v>-4400</v>
      </c>
      <c r="AG30" s="8">
        <v>-720</v>
      </c>
      <c r="AH30" s="8">
        <v>650</v>
      </c>
      <c r="AI30" s="29">
        <v>610</v>
      </c>
      <c r="AJ30" s="29">
        <v>2460</v>
      </c>
      <c r="AK30" s="276">
        <v>5410</v>
      </c>
      <c r="AL30" s="31">
        <v>7150</v>
      </c>
      <c r="AM30" s="17" t="s">
        <v>70</v>
      </c>
      <c r="AN30" s="9">
        <v>2.415120756037803E-2</v>
      </c>
      <c r="AO30" s="9">
        <v>1.2645249487354793E-2</v>
      </c>
      <c r="AP30" s="9">
        <v>7.7624029699627783E-3</v>
      </c>
      <c r="AQ30" s="9">
        <v>9.377093101138545E-3</v>
      </c>
      <c r="AR30" s="9">
        <v>-7.2992700729927029E-2</v>
      </c>
      <c r="AS30" s="9">
        <v>-1.2884753042233354E-2</v>
      </c>
      <c r="AT30" s="9">
        <v>1.1783901377810047E-2</v>
      </c>
      <c r="AU30" s="33">
        <v>1.0929940870811672E-2</v>
      </c>
      <c r="AV30" s="87">
        <v>4.3601559730592099E-2</v>
      </c>
      <c r="AW30" s="270">
        <v>9.1881793478260976E-2</v>
      </c>
      <c r="AX30" s="35">
        <v>0.1251312565628282</v>
      </c>
      <c r="AY30" s="793">
        <v>0.17810165254843585</v>
      </c>
      <c r="AZ30" s="779"/>
      <c r="BA30" s="21">
        <v>11718.000000000002</v>
      </c>
      <c r="BB30" s="87">
        <v>0.92005600280013999</v>
      </c>
      <c r="BC30" s="795">
        <v>0.96721042156250425</v>
      </c>
    </row>
    <row r="31" spans="1:55" ht="19">
      <c r="A31" s="156" t="s">
        <v>8</v>
      </c>
      <c r="B31" s="159" t="s">
        <v>122</v>
      </c>
      <c r="C31" s="758"/>
      <c r="D31" s="15" t="s">
        <v>12</v>
      </c>
      <c r="E31" s="21">
        <v>64500</v>
      </c>
      <c r="F31" s="7">
        <v>66090</v>
      </c>
      <c r="G31" s="7">
        <v>66910</v>
      </c>
      <c r="H31" s="7">
        <v>67440</v>
      </c>
      <c r="I31" s="7">
        <v>68080</v>
      </c>
      <c r="J31" s="7">
        <v>63690</v>
      </c>
      <c r="K31" s="7">
        <v>62860</v>
      </c>
      <c r="L31" s="7">
        <v>63600</v>
      </c>
      <c r="M31" s="22">
        <v>64310</v>
      </c>
      <c r="N31" s="22">
        <v>67150</v>
      </c>
      <c r="O31" s="284">
        <v>73390</v>
      </c>
      <c r="P31" s="18">
        <v>570</v>
      </c>
      <c r="Q31" s="7">
        <v>580</v>
      </c>
      <c r="R31" s="7">
        <v>590</v>
      </c>
      <c r="S31" s="7">
        <v>590</v>
      </c>
      <c r="T31" s="7">
        <v>600</v>
      </c>
      <c r="U31" s="7">
        <v>600</v>
      </c>
      <c r="V31" s="7">
        <v>600</v>
      </c>
      <c r="W31" s="7">
        <v>600</v>
      </c>
      <c r="X31" s="25">
        <v>610</v>
      </c>
      <c r="Y31" s="25">
        <v>650</v>
      </c>
      <c r="Z31" s="262">
        <v>710</v>
      </c>
      <c r="AA31" s="20" t="s">
        <v>70</v>
      </c>
      <c r="AB31" s="8">
        <v>1590</v>
      </c>
      <c r="AC31" s="8">
        <v>820</v>
      </c>
      <c r="AD31" s="8">
        <v>530</v>
      </c>
      <c r="AE31" s="8">
        <v>640</v>
      </c>
      <c r="AF31" s="8">
        <v>-4390</v>
      </c>
      <c r="AG31" s="8">
        <v>-830</v>
      </c>
      <c r="AH31" s="8">
        <v>740</v>
      </c>
      <c r="AI31" s="29">
        <v>710</v>
      </c>
      <c r="AJ31" s="29">
        <v>2840</v>
      </c>
      <c r="AK31" s="276">
        <v>6240</v>
      </c>
      <c r="AL31" s="31">
        <v>8890</v>
      </c>
      <c r="AM31" s="17" t="s">
        <v>70</v>
      </c>
      <c r="AN31" s="9">
        <v>2.4651162790697567E-2</v>
      </c>
      <c r="AO31" s="9">
        <v>1.2407323346951049E-2</v>
      </c>
      <c r="AP31" s="9">
        <v>7.9210880286952889E-3</v>
      </c>
      <c r="AQ31" s="9">
        <v>9.4899169632265412E-3</v>
      </c>
      <c r="AR31" s="9">
        <v>-6.4482961222091628E-2</v>
      </c>
      <c r="AS31" s="9">
        <v>-1.3031873135500027E-2</v>
      </c>
      <c r="AT31" s="9">
        <v>1.1772192173083118E-2</v>
      </c>
      <c r="AU31" s="33">
        <v>1.1163522012578531E-2</v>
      </c>
      <c r="AV31" s="87">
        <v>4.41610946975588E-2</v>
      </c>
      <c r="AW31" s="270">
        <v>9.2926284437825801E-2</v>
      </c>
      <c r="AX31" s="35">
        <v>0.13782945736434105</v>
      </c>
      <c r="AY31" s="793"/>
      <c r="AZ31" s="779"/>
      <c r="BA31" s="21">
        <v>13419.000000000002</v>
      </c>
      <c r="BB31" s="87">
        <v>0.92978294573643416</v>
      </c>
      <c r="BC31" s="795"/>
    </row>
    <row r="32" spans="1:55" ht="19">
      <c r="A32" s="156" t="s">
        <v>8</v>
      </c>
      <c r="B32" s="159" t="s">
        <v>122</v>
      </c>
      <c r="C32" s="797" t="s">
        <v>38</v>
      </c>
      <c r="D32" s="15" t="s">
        <v>39</v>
      </c>
      <c r="E32" s="21">
        <v>119200</v>
      </c>
      <c r="F32" s="7">
        <v>122260</v>
      </c>
      <c r="G32" s="7">
        <v>123740</v>
      </c>
      <c r="H32" s="7">
        <v>124770</v>
      </c>
      <c r="I32" s="7">
        <v>126000</v>
      </c>
      <c r="J32" s="7">
        <v>126180</v>
      </c>
      <c r="K32" s="7">
        <v>124730</v>
      </c>
      <c r="L32" s="7">
        <v>126200</v>
      </c>
      <c r="M32" s="22">
        <v>127600</v>
      </c>
      <c r="N32" s="22">
        <v>133300</v>
      </c>
      <c r="O32" s="284">
        <v>145660</v>
      </c>
      <c r="P32" s="18">
        <v>1080</v>
      </c>
      <c r="Q32" s="7">
        <v>1110</v>
      </c>
      <c r="R32" s="7">
        <v>1130</v>
      </c>
      <c r="S32" s="7">
        <v>1130</v>
      </c>
      <c r="T32" s="7">
        <v>1150</v>
      </c>
      <c r="U32" s="7">
        <v>1150</v>
      </c>
      <c r="V32" s="7">
        <v>1130</v>
      </c>
      <c r="W32" s="7">
        <v>1150</v>
      </c>
      <c r="X32" s="25">
        <v>1160</v>
      </c>
      <c r="Y32" s="25">
        <v>1220</v>
      </c>
      <c r="Z32" s="262">
        <v>1330</v>
      </c>
      <c r="AA32" s="20" t="s">
        <v>70</v>
      </c>
      <c r="AB32" s="8">
        <v>3060</v>
      </c>
      <c r="AC32" s="8">
        <v>1480</v>
      </c>
      <c r="AD32" s="8">
        <v>1030</v>
      </c>
      <c r="AE32" s="8">
        <v>1230</v>
      </c>
      <c r="AF32" s="8">
        <v>180</v>
      </c>
      <c r="AG32" s="8">
        <v>-1450</v>
      </c>
      <c r="AH32" s="8">
        <v>1470</v>
      </c>
      <c r="AI32" s="29">
        <v>1400</v>
      </c>
      <c r="AJ32" s="29">
        <v>5700</v>
      </c>
      <c r="AK32" s="276">
        <v>12360</v>
      </c>
      <c r="AL32" s="31">
        <v>26460</v>
      </c>
      <c r="AM32" s="17" t="s">
        <v>70</v>
      </c>
      <c r="AN32" s="9">
        <v>2.5671140939597326E-2</v>
      </c>
      <c r="AO32" s="9">
        <v>1.2105349255684628E-2</v>
      </c>
      <c r="AP32" s="9">
        <v>8.3239049620171812E-3</v>
      </c>
      <c r="AQ32" s="9">
        <v>9.8581389757153026E-3</v>
      </c>
      <c r="AR32" s="9">
        <v>1.4285714285713347E-3</v>
      </c>
      <c r="AS32" s="9">
        <v>-1.1491520050721182E-2</v>
      </c>
      <c r="AT32" s="9">
        <v>1.1785456586226317E-2</v>
      </c>
      <c r="AU32" s="33">
        <v>1.1093502377178988E-2</v>
      </c>
      <c r="AV32" s="87">
        <v>4.4670846394984309E-2</v>
      </c>
      <c r="AW32" s="270">
        <v>9.2723180795198701E-2</v>
      </c>
      <c r="AX32" s="35">
        <v>0.22197986577181217</v>
      </c>
      <c r="AY32" s="793"/>
      <c r="AZ32" s="779"/>
      <c r="BA32" s="21">
        <v>25137</v>
      </c>
      <c r="BB32" s="87">
        <v>1.0110989932885905</v>
      </c>
      <c r="BC32" s="795"/>
    </row>
    <row r="33" spans="1:55" ht="19">
      <c r="A33" s="156" t="s">
        <v>8</v>
      </c>
      <c r="B33" s="159" t="s">
        <v>122</v>
      </c>
      <c r="C33" s="797"/>
      <c r="D33" s="15" t="s">
        <v>40</v>
      </c>
      <c r="E33" s="21">
        <v>192820</v>
      </c>
      <c r="F33" s="7">
        <v>197990</v>
      </c>
      <c r="G33" s="7">
        <v>200260</v>
      </c>
      <c r="H33" s="7">
        <v>201970</v>
      </c>
      <c r="I33" s="7">
        <v>204040</v>
      </c>
      <c r="J33" s="7">
        <v>204320</v>
      </c>
      <c r="K33" s="7">
        <v>201750</v>
      </c>
      <c r="L33" s="7">
        <v>204160</v>
      </c>
      <c r="M33" s="22">
        <v>206510</v>
      </c>
      <c r="N33" s="22">
        <v>216010</v>
      </c>
      <c r="O33" s="284">
        <v>236680</v>
      </c>
      <c r="P33" s="18">
        <v>1820</v>
      </c>
      <c r="Q33" s="7">
        <v>1870</v>
      </c>
      <c r="R33" s="7">
        <v>1890</v>
      </c>
      <c r="S33" s="7">
        <v>1900</v>
      </c>
      <c r="T33" s="7">
        <v>1930</v>
      </c>
      <c r="U33" s="7">
        <v>1930</v>
      </c>
      <c r="V33" s="7">
        <v>1900</v>
      </c>
      <c r="W33" s="7">
        <v>1930</v>
      </c>
      <c r="X33" s="25">
        <v>1950</v>
      </c>
      <c r="Y33" s="25">
        <v>2040</v>
      </c>
      <c r="Z33" s="262">
        <v>2240</v>
      </c>
      <c r="AA33" s="20" t="s">
        <v>70</v>
      </c>
      <c r="AB33" s="8">
        <v>5170</v>
      </c>
      <c r="AC33" s="8">
        <v>2270</v>
      </c>
      <c r="AD33" s="8">
        <v>1710</v>
      </c>
      <c r="AE33" s="8">
        <v>2070</v>
      </c>
      <c r="AF33" s="8">
        <v>280</v>
      </c>
      <c r="AG33" s="8">
        <v>-2570</v>
      </c>
      <c r="AH33" s="8">
        <v>2410</v>
      </c>
      <c r="AI33" s="29">
        <v>2350</v>
      </c>
      <c r="AJ33" s="29">
        <v>9500</v>
      </c>
      <c r="AK33" s="276">
        <v>20670</v>
      </c>
      <c r="AL33" s="31">
        <v>43860</v>
      </c>
      <c r="AM33" s="17" t="s">
        <v>70</v>
      </c>
      <c r="AN33" s="9">
        <v>2.6812571310030009E-2</v>
      </c>
      <c r="AO33" s="9">
        <v>1.1465225516440247E-2</v>
      </c>
      <c r="AP33" s="9">
        <v>8.5388994307400434E-3</v>
      </c>
      <c r="AQ33" s="9">
        <v>1.0249046888151758E-2</v>
      </c>
      <c r="AR33" s="9">
        <v>1.3722799451088008E-3</v>
      </c>
      <c r="AS33" s="9">
        <v>-1.2578308535630356E-2</v>
      </c>
      <c r="AT33" s="9">
        <v>1.1945477075588684E-2</v>
      </c>
      <c r="AU33" s="33">
        <v>1.1510579937304088E-2</v>
      </c>
      <c r="AV33" s="87">
        <v>4.6002614885477744E-2</v>
      </c>
      <c r="AW33" s="270">
        <v>9.5690014351187402E-2</v>
      </c>
      <c r="AX33" s="35">
        <v>0.22746603049476199</v>
      </c>
      <c r="AY33" s="793"/>
      <c r="AZ33" s="779"/>
      <c r="BA33" s="21">
        <v>42336</v>
      </c>
      <c r="BB33" s="87">
        <v>1.0079037444248522</v>
      </c>
      <c r="BC33" s="795"/>
    </row>
    <row r="34" spans="1:55" ht="21" customHeight="1">
      <c r="A34" s="156" t="s">
        <v>8</v>
      </c>
      <c r="B34" s="148" t="s">
        <v>47</v>
      </c>
      <c r="C34" s="758" t="s">
        <v>37</v>
      </c>
      <c r="D34" s="15" t="s">
        <v>11</v>
      </c>
      <c r="E34" s="21">
        <v>52730</v>
      </c>
      <c r="F34" s="7">
        <v>53980</v>
      </c>
      <c r="G34" s="7">
        <v>54680</v>
      </c>
      <c r="H34" s="7">
        <v>55110</v>
      </c>
      <c r="I34" s="7">
        <v>55620</v>
      </c>
      <c r="J34" s="7">
        <v>51210</v>
      </c>
      <c r="K34" s="7">
        <v>50560</v>
      </c>
      <c r="L34" s="7">
        <v>51150</v>
      </c>
      <c r="M34" s="22">
        <v>51710</v>
      </c>
      <c r="N34" s="22">
        <v>53960</v>
      </c>
      <c r="O34" s="284">
        <v>58920</v>
      </c>
      <c r="P34" s="18">
        <v>460</v>
      </c>
      <c r="Q34" s="7">
        <v>470</v>
      </c>
      <c r="R34" s="7">
        <v>470</v>
      </c>
      <c r="S34" s="7">
        <v>480</v>
      </c>
      <c r="T34" s="7">
        <v>480</v>
      </c>
      <c r="U34" s="7">
        <v>480</v>
      </c>
      <c r="V34" s="7">
        <v>480</v>
      </c>
      <c r="W34" s="7">
        <v>490</v>
      </c>
      <c r="X34" s="25">
        <v>490</v>
      </c>
      <c r="Y34" s="25">
        <v>520</v>
      </c>
      <c r="Z34" s="262">
        <v>560</v>
      </c>
      <c r="AA34" s="20" t="s">
        <v>70</v>
      </c>
      <c r="AB34" s="8">
        <v>1250</v>
      </c>
      <c r="AC34" s="8">
        <v>700</v>
      </c>
      <c r="AD34" s="8">
        <v>430</v>
      </c>
      <c r="AE34" s="8">
        <v>510</v>
      </c>
      <c r="AF34" s="8">
        <v>-4410</v>
      </c>
      <c r="AG34" s="8">
        <v>-650</v>
      </c>
      <c r="AH34" s="8">
        <v>590</v>
      </c>
      <c r="AI34" s="29">
        <v>560</v>
      </c>
      <c r="AJ34" s="29">
        <v>2250</v>
      </c>
      <c r="AK34" s="276">
        <v>4960</v>
      </c>
      <c r="AL34" s="31">
        <v>6190</v>
      </c>
      <c r="AM34" s="17" t="s">
        <v>70</v>
      </c>
      <c r="AN34" s="9">
        <v>2.3705670396358736E-2</v>
      </c>
      <c r="AO34" s="9">
        <v>1.2967765839199785E-2</v>
      </c>
      <c r="AP34" s="9">
        <v>7.8639356254572856E-3</v>
      </c>
      <c r="AQ34" s="9">
        <v>9.2542188350570598E-3</v>
      </c>
      <c r="AR34" s="9">
        <v>-7.9288025889967639E-2</v>
      </c>
      <c r="AS34" s="9">
        <v>-1.2692833430970496E-2</v>
      </c>
      <c r="AT34" s="9">
        <v>1.1669303797468444E-2</v>
      </c>
      <c r="AU34" s="33">
        <v>1.0948191593352918E-2</v>
      </c>
      <c r="AV34" s="87">
        <v>4.3511893250821831E-2</v>
      </c>
      <c r="AW34" s="270">
        <v>9.191994069681253E-2</v>
      </c>
      <c r="AX34" s="35">
        <v>0.11739047980276873</v>
      </c>
      <c r="AY34" s="793">
        <v>0.17479972504550173</v>
      </c>
      <c r="AZ34" s="779"/>
      <c r="BA34" s="21">
        <v>10584</v>
      </c>
      <c r="BB34" s="87">
        <v>0.91666982742271952</v>
      </c>
      <c r="BC34" s="795">
        <v>0.96589976396077604</v>
      </c>
    </row>
    <row r="35" spans="1:55" ht="19">
      <c r="A35" s="156" t="s">
        <v>8</v>
      </c>
      <c r="B35" s="159" t="s">
        <v>123</v>
      </c>
      <c r="C35" s="758"/>
      <c r="D35" s="15" t="s">
        <v>12</v>
      </c>
      <c r="E35" s="21">
        <v>60090</v>
      </c>
      <c r="F35" s="7">
        <v>61550</v>
      </c>
      <c r="G35" s="7">
        <v>62330</v>
      </c>
      <c r="H35" s="7">
        <v>62830</v>
      </c>
      <c r="I35" s="7">
        <v>63420</v>
      </c>
      <c r="J35" s="7">
        <v>59020</v>
      </c>
      <c r="K35" s="7">
        <v>58260</v>
      </c>
      <c r="L35" s="7">
        <v>58940</v>
      </c>
      <c r="M35" s="22">
        <v>59600</v>
      </c>
      <c r="N35" s="22">
        <v>62230</v>
      </c>
      <c r="O35" s="284">
        <v>68020</v>
      </c>
      <c r="P35" s="18">
        <v>530</v>
      </c>
      <c r="Q35" s="7">
        <v>540</v>
      </c>
      <c r="R35" s="7">
        <v>540</v>
      </c>
      <c r="S35" s="7">
        <v>550</v>
      </c>
      <c r="T35" s="7">
        <v>550</v>
      </c>
      <c r="U35" s="7">
        <v>550</v>
      </c>
      <c r="V35" s="7">
        <v>550</v>
      </c>
      <c r="W35" s="7">
        <v>560</v>
      </c>
      <c r="X35" s="25">
        <v>560</v>
      </c>
      <c r="Y35" s="25">
        <v>600</v>
      </c>
      <c r="Z35" s="262">
        <v>650</v>
      </c>
      <c r="AA35" s="20" t="s">
        <v>70</v>
      </c>
      <c r="AB35" s="8">
        <v>1460</v>
      </c>
      <c r="AC35" s="8">
        <v>780</v>
      </c>
      <c r="AD35" s="8">
        <v>500</v>
      </c>
      <c r="AE35" s="8">
        <v>590</v>
      </c>
      <c r="AF35" s="8">
        <v>-4400</v>
      </c>
      <c r="AG35" s="8">
        <v>-760</v>
      </c>
      <c r="AH35" s="8">
        <v>680</v>
      </c>
      <c r="AI35" s="29">
        <v>660</v>
      </c>
      <c r="AJ35" s="29">
        <v>2630</v>
      </c>
      <c r="AK35" s="276">
        <v>5790</v>
      </c>
      <c r="AL35" s="31">
        <v>7930</v>
      </c>
      <c r="AM35" s="17" t="s">
        <v>70</v>
      </c>
      <c r="AN35" s="9">
        <v>2.4296888001331229E-2</v>
      </c>
      <c r="AO35" s="9">
        <v>1.2672623883021927E-2</v>
      </c>
      <c r="AP35" s="9">
        <v>8.021819348628334E-3</v>
      </c>
      <c r="AQ35" s="9">
        <v>9.3904185898456838E-3</v>
      </c>
      <c r="AR35" s="9">
        <v>-6.9378744875433607E-2</v>
      </c>
      <c r="AS35" s="9">
        <v>-1.2876990850559156E-2</v>
      </c>
      <c r="AT35" s="9">
        <v>1.1671815997253754E-2</v>
      </c>
      <c r="AU35" s="33">
        <v>1.1197828299966073E-2</v>
      </c>
      <c r="AV35" s="87">
        <v>4.4127516778523557E-2</v>
      </c>
      <c r="AW35" s="270">
        <v>9.3041941185923127E-2</v>
      </c>
      <c r="AX35" s="35">
        <v>0.13196871359627216</v>
      </c>
      <c r="AY35" s="793"/>
      <c r="AZ35" s="779"/>
      <c r="BA35" s="21">
        <v>12285</v>
      </c>
      <c r="BB35" s="87">
        <v>0.92752537859876849</v>
      </c>
      <c r="BC35" s="795"/>
    </row>
    <row r="36" spans="1:55" ht="19">
      <c r="A36" s="156" t="s">
        <v>8</v>
      </c>
      <c r="B36" s="159" t="s">
        <v>123</v>
      </c>
      <c r="C36" s="797" t="s">
        <v>38</v>
      </c>
      <c r="D36" s="15" t="s">
        <v>39</v>
      </c>
      <c r="E36" s="21">
        <v>114790</v>
      </c>
      <c r="F36" s="7">
        <v>117720</v>
      </c>
      <c r="G36" s="7">
        <v>119160</v>
      </c>
      <c r="H36" s="7">
        <v>120160</v>
      </c>
      <c r="I36" s="7">
        <v>121340</v>
      </c>
      <c r="J36" s="7">
        <v>121510</v>
      </c>
      <c r="K36" s="7">
        <v>120130</v>
      </c>
      <c r="L36" s="7">
        <v>121540</v>
      </c>
      <c r="M36" s="22">
        <v>122890</v>
      </c>
      <c r="N36" s="22">
        <v>128380</v>
      </c>
      <c r="O36" s="284">
        <v>140290</v>
      </c>
      <c r="P36" s="18">
        <v>1040</v>
      </c>
      <c r="Q36" s="7">
        <v>1070</v>
      </c>
      <c r="R36" s="7">
        <v>1080</v>
      </c>
      <c r="S36" s="7">
        <v>1090</v>
      </c>
      <c r="T36" s="7">
        <v>1100</v>
      </c>
      <c r="U36" s="7">
        <v>1100</v>
      </c>
      <c r="V36" s="7">
        <v>1090</v>
      </c>
      <c r="W36" s="7">
        <v>1100</v>
      </c>
      <c r="X36" s="25">
        <v>1120</v>
      </c>
      <c r="Y36" s="25">
        <v>1170</v>
      </c>
      <c r="Z36" s="262">
        <v>1280</v>
      </c>
      <c r="AA36" s="20" t="s">
        <v>70</v>
      </c>
      <c r="AB36" s="8">
        <v>2930</v>
      </c>
      <c r="AC36" s="8">
        <v>1440</v>
      </c>
      <c r="AD36" s="8">
        <v>1000</v>
      </c>
      <c r="AE36" s="8">
        <v>1180</v>
      </c>
      <c r="AF36" s="8">
        <v>170</v>
      </c>
      <c r="AG36" s="8">
        <v>-1380</v>
      </c>
      <c r="AH36" s="8">
        <v>1410</v>
      </c>
      <c r="AI36" s="29">
        <v>1350</v>
      </c>
      <c r="AJ36" s="29">
        <v>5490</v>
      </c>
      <c r="AK36" s="276">
        <v>11910</v>
      </c>
      <c r="AL36" s="31">
        <v>25500</v>
      </c>
      <c r="AM36" s="17" t="s">
        <v>70</v>
      </c>
      <c r="AN36" s="9">
        <v>2.5524871504486457E-2</v>
      </c>
      <c r="AO36" s="9">
        <v>1.2232415902140747E-2</v>
      </c>
      <c r="AP36" s="9">
        <v>8.3920778784827288E-3</v>
      </c>
      <c r="AQ36" s="9">
        <v>9.8202396804261127E-3</v>
      </c>
      <c r="AR36" s="9">
        <v>1.4010219218725251E-3</v>
      </c>
      <c r="AS36" s="9">
        <v>-1.1357089951444355E-2</v>
      </c>
      <c r="AT36" s="9">
        <v>1.1737284608341003E-2</v>
      </c>
      <c r="AU36" s="33">
        <v>1.1107454336021005E-2</v>
      </c>
      <c r="AV36" s="87">
        <v>4.4674098787533589E-2</v>
      </c>
      <c r="AW36" s="270">
        <v>9.277145972892975E-2</v>
      </c>
      <c r="AX36" s="35">
        <v>0.22214478613119604</v>
      </c>
      <c r="AY36" s="793"/>
      <c r="AZ36" s="779"/>
      <c r="BA36" s="21">
        <v>24192</v>
      </c>
      <c r="BB36" s="87">
        <v>1.0113947207944942</v>
      </c>
      <c r="BC36" s="795"/>
    </row>
    <row r="37" spans="1:55" ht="19">
      <c r="A37" s="156" t="s">
        <v>8</v>
      </c>
      <c r="B37" s="159" t="s">
        <v>123</v>
      </c>
      <c r="C37" s="797"/>
      <c r="D37" s="15" t="s">
        <v>40</v>
      </c>
      <c r="E37" s="21">
        <v>188410</v>
      </c>
      <c r="F37" s="7">
        <v>193450</v>
      </c>
      <c r="G37" s="7">
        <v>195680</v>
      </c>
      <c r="H37" s="7">
        <v>197360</v>
      </c>
      <c r="I37" s="7">
        <v>199380</v>
      </c>
      <c r="J37" s="7">
        <v>199650</v>
      </c>
      <c r="K37" s="7">
        <v>197150</v>
      </c>
      <c r="L37" s="7">
        <v>199500</v>
      </c>
      <c r="M37" s="22">
        <v>201800</v>
      </c>
      <c r="N37" s="22">
        <v>211090</v>
      </c>
      <c r="O37" s="284">
        <v>231310</v>
      </c>
      <c r="P37" s="18">
        <v>1780</v>
      </c>
      <c r="Q37" s="7">
        <v>1830</v>
      </c>
      <c r="R37" s="7">
        <v>1840</v>
      </c>
      <c r="S37" s="7">
        <v>1860</v>
      </c>
      <c r="T37" s="7">
        <v>1880</v>
      </c>
      <c r="U37" s="7">
        <v>1880</v>
      </c>
      <c r="V37" s="7">
        <v>1860</v>
      </c>
      <c r="W37" s="7">
        <v>1880</v>
      </c>
      <c r="X37" s="25">
        <v>1910</v>
      </c>
      <c r="Y37" s="25">
        <v>1990</v>
      </c>
      <c r="Z37" s="262">
        <v>2190</v>
      </c>
      <c r="AA37" s="20" t="s">
        <v>70</v>
      </c>
      <c r="AB37" s="8">
        <v>5040</v>
      </c>
      <c r="AC37" s="8">
        <v>2230</v>
      </c>
      <c r="AD37" s="8">
        <v>1680</v>
      </c>
      <c r="AE37" s="8">
        <v>2020</v>
      </c>
      <c r="AF37" s="8">
        <v>270</v>
      </c>
      <c r="AG37" s="8">
        <v>-2500</v>
      </c>
      <c r="AH37" s="8">
        <v>2350</v>
      </c>
      <c r="AI37" s="29">
        <v>2300</v>
      </c>
      <c r="AJ37" s="29">
        <v>9290</v>
      </c>
      <c r="AK37" s="276">
        <v>20220</v>
      </c>
      <c r="AL37" s="31">
        <v>42900</v>
      </c>
      <c r="AM37" s="17" t="s">
        <v>70</v>
      </c>
      <c r="AN37" s="9">
        <v>2.675017249615208E-2</v>
      </c>
      <c r="AO37" s="9">
        <v>1.1527526492633777E-2</v>
      </c>
      <c r="AP37" s="9">
        <v>8.5854456255110012E-3</v>
      </c>
      <c r="AQ37" s="9">
        <v>1.0235103364410136E-2</v>
      </c>
      <c r="AR37" s="9">
        <v>1.3541980138429555E-3</v>
      </c>
      <c r="AS37" s="9">
        <v>-1.2521913348359615E-2</v>
      </c>
      <c r="AT37" s="9">
        <v>1.1919857976160353E-2</v>
      </c>
      <c r="AU37" s="33">
        <v>1.1528822055137944E-2</v>
      </c>
      <c r="AV37" s="87">
        <v>4.603567888999005E-2</v>
      </c>
      <c r="AW37" s="270">
        <v>9.5788526221043169E-2</v>
      </c>
      <c r="AX37" s="35">
        <v>0.22769492065176999</v>
      </c>
      <c r="AY37" s="793"/>
      <c r="AZ37" s="779"/>
      <c r="BA37" s="21">
        <v>41391</v>
      </c>
      <c r="BB37" s="87">
        <v>1.0080091290271218</v>
      </c>
      <c r="BC37" s="795"/>
    </row>
    <row r="38" spans="1:55" ht="21" customHeight="1">
      <c r="A38" s="156" t="s">
        <v>8</v>
      </c>
      <c r="B38" s="148" t="s">
        <v>48</v>
      </c>
      <c r="C38" s="758" t="s">
        <v>37</v>
      </c>
      <c r="D38" s="15" t="s">
        <v>11</v>
      </c>
      <c r="E38" s="21">
        <v>49240</v>
      </c>
      <c r="F38" s="7">
        <v>50400</v>
      </c>
      <c r="G38" s="7">
        <v>51070</v>
      </c>
      <c r="H38" s="7">
        <v>51470</v>
      </c>
      <c r="I38" s="7">
        <v>51940</v>
      </c>
      <c r="J38" s="7">
        <v>47530</v>
      </c>
      <c r="K38" s="7">
        <v>46930</v>
      </c>
      <c r="L38" s="7">
        <v>47480</v>
      </c>
      <c r="M38" s="22">
        <v>48000</v>
      </c>
      <c r="N38" s="22">
        <v>50090</v>
      </c>
      <c r="O38" s="284">
        <v>54680</v>
      </c>
      <c r="P38" s="18">
        <v>420</v>
      </c>
      <c r="Q38" s="7">
        <v>430</v>
      </c>
      <c r="R38" s="7">
        <v>440</v>
      </c>
      <c r="S38" s="7">
        <v>440</v>
      </c>
      <c r="T38" s="7">
        <v>450</v>
      </c>
      <c r="U38" s="7">
        <v>450</v>
      </c>
      <c r="V38" s="7">
        <v>450</v>
      </c>
      <c r="W38" s="7">
        <v>450</v>
      </c>
      <c r="X38" s="25">
        <v>460</v>
      </c>
      <c r="Y38" s="25">
        <v>480</v>
      </c>
      <c r="Z38" s="262">
        <v>520</v>
      </c>
      <c r="AA38" s="20" t="s">
        <v>70</v>
      </c>
      <c r="AB38" s="8">
        <v>1160</v>
      </c>
      <c r="AC38" s="8">
        <v>670</v>
      </c>
      <c r="AD38" s="8">
        <v>400</v>
      </c>
      <c r="AE38" s="8">
        <v>470</v>
      </c>
      <c r="AF38" s="8">
        <v>-4410</v>
      </c>
      <c r="AG38" s="8">
        <v>-600</v>
      </c>
      <c r="AH38" s="8">
        <v>550</v>
      </c>
      <c r="AI38" s="29">
        <v>520</v>
      </c>
      <c r="AJ38" s="29">
        <v>2090</v>
      </c>
      <c r="AK38" s="276">
        <v>4590</v>
      </c>
      <c r="AL38" s="31">
        <v>5440</v>
      </c>
      <c r="AM38" s="17" t="s">
        <v>70</v>
      </c>
      <c r="AN38" s="9">
        <v>2.3558082859463925E-2</v>
      </c>
      <c r="AO38" s="9">
        <v>1.3293650793650746E-2</v>
      </c>
      <c r="AP38" s="9">
        <v>7.8323869199139473E-3</v>
      </c>
      <c r="AQ38" s="9">
        <v>9.1315329318049088E-3</v>
      </c>
      <c r="AR38" s="9">
        <v>-8.4905660377358472E-2</v>
      </c>
      <c r="AS38" s="9">
        <v>-1.2623606143488342E-2</v>
      </c>
      <c r="AT38" s="9">
        <v>1.1719582356701563E-2</v>
      </c>
      <c r="AU38" s="33">
        <v>1.0951979780960297E-2</v>
      </c>
      <c r="AV38" s="87">
        <v>4.354166666666659E-2</v>
      </c>
      <c r="AW38" s="270">
        <v>9.1635056897584333E-2</v>
      </c>
      <c r="AX38" s="35">
        <v>0.11047928513403726</v>
      </c>
      <c r="AY38" s="793">
        <v>0.17191069534894943</v>
      </c>
      <c r="AZ38" s="779"/>
      <c r="BA38" s="21">
        <v>9828.0000000000018</v>
      </c>
      <c r="BB38" s="87">
        <v>0.91088545897644191</v>
      </c>
      <c r="BC38" s="795">
        <v>0.96351166626435092</v>
      </c>
    </row>
    <row r="39" spans="1:55" ht="19">
      <c r="A39" s="156" t="s">
        <v>8</v>
      </c>
      <c r="B39" s="159" t="s">
        <v>124</v>
      </c>
      <c r="C39" s="758"/>
      <c r="D39" s="15" t="s">
        <v>12</v>
      </c>
      <c r="E39" s="21">
        <v>56600</v>
      </c>
      <c r="F39" s="7">
        <v>57970</v>
      </c>
      <c r="G39" s="7">
        <v>58720</v>
      </c>
      <c r="H39" s="7">
        <v>59190</v>
      </c>
      <c r="I39" s="7">
        <v>59740</v>
      </c>
      <c r="J39" s="7">
        <v>55340</v>
      </c>
      <c r="K39" s="7">
        <v>54630</v>
      </c>
      <c r="L39" s="7">
        <v>55270</v>
      </c>
      <c r="M39" s="22">
        <v>55890</v>
      </c>
      <c r="N39" s="22">
        <v>58360</v>
      </c>
      <c r="O39" s="284">
        <v>63780</v>
      </c>
      <c r="P39" s="18">
        <v>490</v>
      </c>
      <c r="Q39" s="7">
        <v>500</v>
      </c>
      <c r="R39" s="7">
        <v>510</v>
      </c>
      <c r="S39" s="7">
        <v>510</v>
      </c>
      <c r="T39" s="7">
        <v>520</v>
      </c>
      <c r="U39" s="7">
        <v>520</v>
      </c>
      <c r="V39" s="7">
        <v>520</v>
      </c>
      <c r="W39" s="7">
        <v>520</v>
      </c>
      <c r="X39" s="25">
        <v>530</v>
      </c>
      <c r="Y39" s="25">
        <v>560</v>
      </c>
      <c r="Z39" s="262">
        <v>610</v>
      </c>
      <c r="AA39" s="20" t="s">
        <v>70</v>
      </c>
      <c r="AB39" s="8">
        <v>1370</v>
      </c>
      <c r="AC39" s="8">
        <v>750</v>
      </c>
      <c r="AD39" s="8">
        <v>470</v>
      </c>
      <c r="AE39" s="8">
        <v>550</v>
      </c>
      <c r="AF39" s="8">
        <v>-4400</v>
      </c>
      <c r="AG39" s="8">
        <v>-710</v>
      </c>
      <c r="AH39" s="8">
        <v>640</v>
      </c>
      <c r="AI39" s="29">
        <v>620</v>
      </c>
      <c r="AJ39" s="29">
        <v>2470</v>
      </c>
      <c r="AK39" s="276">
        <v>5420</v>
      </c>
      <c r="AL39" s="31">
        <v>7180</v>
      </c>
      <c r="AM39" s="17" t="s">
        <v>70</v>
      </c>
      <c r="AN39" s="9">
        <v>2.420494699646647E-2</v>
      </c>
      <c r="AO39" s="9">
        <v>1.293772641021218E-2</v>
      </c>
      <c r="AP39" s="9">
        <v>8.004087193460574E-3</v>
      </c>
      <c r="AQ39" s="9">
        <v>9.2921101537422057E-3</v>
      </c>
      <c r="AR39" s="9">
        <v>-7.3652494141278835E-2</v>
      </c>
      <c r="AS39" s="9">
        <v>-1.2829779544633158E-2</v>
      </c>
      <c r="AT39" s="9">
        <v>1.1715174812374052E-2</v>
      </c>
      <c r="AU39" s="33">
        <v>1.1217658766057514E-2</v>
      </c>
      <c r="AV39" s="87">
        <v>4.4193952406512693E-2</v>
      </c>
      <c r="AW39" s="270">
        <v>9.2871830020561985E-2</v>
      </c>
      <c r="AX39" s="35">
        <v>0.12685512367491159</v>
      </c>
      <c r="AY39" s="793"/>
      <c r="AZ39" s="779"/>
      <c r="BA39" s="21">
        <v>11529.000000000002</v>
      </c>
      <c r="BB39" s="87">
        <v>0.9231625441696113</v>
      </c>
      <c r="BC39" s="795"/>
    </row>
    <row r="40" spans="1:55" ht="19">
      <c r="A40" s="156" t="s">
        <v>8</v>
      </c>
      <c r="B40" s="159" t="s">
        <v>124</v>
      </c>
      <c r="C40" s="797" t="s">
        <v>38</v>
      </c>
      <c r="D40" s="15" t="s">
        <v>39</v>
      </c>
      <c r="E40" s="21">
        <v>111300</v>
      </c>
      <c r="F40" s="7">
        <v>114140</v>
      </c>
      <c r="G40" s="7">
        <v>115550</v>
      </c>
      <c r="H40" s="7">
        <v>116520</v>
      </c>
      <c r="I40" s="7">
        <v>117660</v>
      </c>
      <c r="J40" s="7">
        <v>117830</v>
      </c>
      <c r="K40" s="7">
        <v>116500</v>
      </c>
      <c r="L40" s="7">
        <v>117870</v>
      </c>
      <c r="M40" s="22">
        <v>119180</v>
      </c>
      <c r="N40" s="22">
        <v>124510</v>
      </c>
      <c r="O40" s="284">
        <v>136050</v>
      </c>
      <c r="P40" s="18">
        <v>1000</v>
      </c>
      <c r="Q40" s="7">
        <v>1030</v>
      </c>
      <c r="R40" s="7">
        <v>1050</v>
      </c>
      <c r="S40" s="7">
        <v>1050</v>
      </c>
      <c r="T40" s="7">
        <v>1070</v>
      </c>
      <c r="U40" s="7">
        <v>1070</v>
      </c>
      <c r="V40" s="7">
        <v>1050</v>
      </c>
      <c r="W40" s="7">
        <v>1060</v>
      </c>
      <c r="X40" s="25">
        <v>1080</v>
      </c>
      <c r="Y40" s="25">
        <v>1130</v>
      </c>
      <c r="Z40" s="262">
        <v>1240</v>
      </c>
      <c r="AA40" s="20" t="s">
        <v>70</v>
      </c>
      <c r="AB40" s="8">
        <v>2840</v>
      </c>
      <c r="AC40" s="8">
        <v>1410</v>
      </c>
      <c r="AD40" s="8">
        <v>970</v>
      </c>
      <c r="AE40" s="8">
        <v>1140</v>
      </c>
      <c r="AF40" s="8">
        <v>170</v>
      </c>
      <c r="AG40" s="8">
        <v>-1330</v>
      </c>
      <c r="AH40" s="8">
        <v>1370</v>
      </c>
      <c r="AI40" s="29">
        <v>1310</v>
      </c>
      <c r="AJ40" s="29">
        <v>5330</v>
      </c>
      <c r="AK40" s="276">
        <v>11540</v>
      </c>
      <c r="AL40" s="31">
        <v>24750</v>
      </c>
      <c r="AM40" s="17" t="s">
        <v>70</v>
      </c>
      <c r="AN40" s="9">
        <v>2.5516621743036927E-2</v>
      </c>
      <c r="AO40" s="9">
        <v>1.2353250394252724E-2</v>
      </c>
      <c r="AP40" s="9">
        <v>8.3946343574210491E-3</v>
      </c>
      <c r="AQ40" s="9">
        <v>9.7837281153450029E-3</v>
      </c>
      <c r="AR40" s="9">
        <v>1.4448410674825496E-3</v>
      </c>
      <c r="AS40" s="9">
        <v>-1.1287448018331481E-2</v>
      </c>
      <c r="AT40" s="9">
        <v>1.1759656652360562E-2</v>
      </c>
      <c r="AU40" s="33">
        <v>1.1113939085433122E-2</v>
      </c>
      <c r="AV40" s="87">
        <v>4.4722268837053214E-2</v>
      </c>
      <c r="AW40" s="270">
        <v>9.2683318608947074E-2</v>
      </c>
      <c r="AX40" s="35">
        <v>0.22237196765498646</v>
      </c>
      <c r="AY40" s="793"/>
      <c r="AZ40" s="779"/>
      <c r="BA40" s="21">
        <v>23436.000000000004</v>
      </c>
      <c r="BB40" s="87">
        <v>1.0118059299191375</v>
      </c>
      <c r="BC40" s="795"/>
    </row>
    <row r="41" spans="1:55" ht="19">
      <c r="A41" s="156" t="s">
        <v>8</v>
      </c>
      <c r="B41" s="159" t="s">
        <v>124</v>
      </c>
      <c r="C41" s="797"/>
      <c r="D41" s="15" t="s">
        <v>40</v>
      </c>
      <c r="E41" s="21">
        <v>184920</v>
      </c>
      <c r="F41" s="7">
        <v>189870</v>
      </c>
      <c r="G41" s="7">
        <v>192070</v>
      </c>
      <c r="H41" s="7">
        <v>193720</v>
      </c>
      <c r="I41" s="7">
        <v>195700</v>
      </c>
      <c r="J41" s="7">
        <v>195970</v>
      </c>
      <c r="K41" s="7">
        <v>193520</v>
      </c>
      <c r="L41" s="7">
        <v>195830</v>
      </c>
      <c r="M41" s="22">
        <v>198090</v>
      </c>
      <c r="N41" s="22">
        <v>207220</v>
      </c>
      <c r="O41" s="284">
        <v>227070</v>
      </c>
      <c r="P41" s="18">
        <v>1740</v>
      </c>
      <c r="Q41" s="7">
        <v>1790</v>
      </c>
      <c r="R41" s="7">
        <v>1810</v>
      </c>
      <c r="S41" s="7">
        <v>1820</v>
      </c>
      <c r="T41" s="7">
        <v>1850</v>
      </c>
      <c r="U41" s="7">
        <v>1850</v>
      </c>
      <c r="V41" s="7">
        <v>1820</v>
      </c>
      <c r="W41" s="7">
        <v>1840</v>
      </c>
      <c r="X41" s="25">
        <v>1870</v>
      </c>
      <c r="Y41" s="25">
        <v>1950</v>
      </c>
      <c r="Z41" s="262">
        <v>2150</v>
      </c>
      <c r="AA41" s="20" t="s">
        <v>70</v>
      </c>
      <c r="AB41" s="8">
        <v>4950</v>
      </c>
      <c r="AC41" s="8">
        <v>2200</v>
      </c>
      <c r="AD41" s="8">
        <v>1650</v>
      </c>
      <c r="AE41" s="8">
        <v>1980</v>
      </c>
      <c r="AF41" s="8">
        <v>270</v>
      </c>
      <c r="AG41" s="8">
        <v>-2450</v>
      </c>
      <c r="AH41" s="8">
        <v>2310</v>
      </c>
      <c r="AI41" s="29">
        <v>2260</v>
      </c>
      <c r="AJ41" s="29">
        <v>9130</v>
      </c>
      <c r="AK41" s="276">
        <v>19850</v>
      </c>
      <c r="AL41" s="31">
        <v>42150</v>
      </c>
      <c r="AM41" s="17" t="s">
        <v>70</v>
      </c>
      <c r="AN41" s="9">
        <v>2.6768332251784654E-2</v>
      </c>
      <c r="AO41" s="9">
        <v>1.1586875230420901E-2</v>
      </c>
      <c r="AP41" s="9">
        <v>8.5906180038528568E-3</v>
      </c>
      <c r="AQ41" s="9">
        <v>1.0220937435473809E-2</v>
      </c>
      <c r="AR41" s="9">
        <v>1.3796627491058366E-3</v>
      </c>
      <c r="AS41" s="9">
        <v>-1.250191355819763E-2</v>
      </c>
      <c r="AT41" s="9">
        <v>1.193675072343936E-2</v>
      </c>
      <c r="AU41" s="33">
        <v>1.1540621968033404E-2</v>
      </c>
      <c r="AV41" s="87">
        <v>4.6090161037912081E-2</v>
      </c>
      <c r="AW41" s="270">
        <v>9.5791911977608279E-2</v>
      </c>
      <c r="AX41" s="35">
        <v>0.2279364049318624</v>
      </c>
      <c r="AY41" s="793"/>
      <c r="AZ41" s="779"/>
      <c r="BA41" s="21">
        <v>40635.000000000007</v>
      </c>
      <c r="BB41" s="87">
        <v>1.0081927319922128</v>
      </c>
      <c r="BC41" s="795"/>
    </row>
    <row r="42" spans="1:55" ht="21" customHeight="1">
      <c r="A42" s="156" t="s">
        <v>8</v>
      </c>
      <c r="B42" s="148" t="s">
        <v>49</v>
      </c>
      <c r="C42" s="758" t="s">
        <v>37</v>
      </c>
      <c r="D42" s="15" t="s">
        <v>11</v>
      </c>
      <c r="E42" s="21">
        <v>43220</v>
      </c>
      <c r="F42" s="7">
        <v>44180</v>
      </c>
      <c r="G42" s="7">
        <v>44760</v>
      </c>
      <c r="H42" s="7">
        <v>45100</v>
      </c>
      <c r="I42" s="7">
        <v>45500</v>
      </c>
      <c r="J42" s="7">
        <v>41080</v>
      </c>
      <c r="K42" s="7">
        <v>40580</v>
      </c>
      <c r="L42" s="7">
        <v>41040</v>
      </c>
      <c r="M42" s="22">
        <v>41470</v>
      </c>
      <c r="N42" s="22">
        <v>43210</v>
      </c>
      <c r="O42" s="284">
        <v>47060</v>
      </c>
      <c r="P42" s="18">
        <v>360</v>
      </c>
      <c r="Q42" s="7">
        <v>370</v>
      </c>
      <c r="R42" s="7">
        <v>370</v>
      </c>
      <c r="S42" s="7">
        <v>380</v>
      </c>
      <c r="T42" s="7">
        <v>380</v>
      </c>
      <c r="U42" s="7">
        <v>380</v>
      </c>
      <c r="V42" s="7">
        <v>380</v>
      </c>
      <c r="W42" s="7">
        <v>390</v>
      </c>
      <c r="X42" s="25">
        <v>390</v>
      </c>
      <c r="Y42" s="25">
        <v>410</v>
      </c>
      <c r="Z42" s="262">
        <v>450</v>
      </c>
      <c r="AA42" s="20" t="s">
        <v>70</v>
      </c>
      <c r="AB42" s="8">
        <v>960</v>
      </c>
      <c r="AC42" s="8">
        <v>580</v>
      </c>
      <c r="AD42" s="8">
        <v>340</v>
      </c>
      <c r="AE42" s="8">
        <v>400</v>
      </c>
      <c r="AF42" s="8">
        <v>-4420</v>
      </c>
      <c r="AG42" s="8">
        <v>-500</v>
      </c>
      <c r="AH42" s="8">
        <v>460</v>
      </c>
      <c r="AI42" s="29">
        <v>430</v>
      </c>
      <c r="AJ42" s="29">
        <v>1740</v>
      </c>
      <c r="AK42" s="276">
        <v>3850</v>
      </c>
      <c r="AL42" s="31">
        <v>3840</v>
      </c>
      <c r="AM42" s="17" t="s">
        <v>70</v>
      </c>
      <c r="AN42" s="9">
        <v>2.2211938917167995E-2</v>
      </c>
      <c r="AO42" s="9">
        <v>1.3128112267994485E-2</v>
      </c>
      <c r="AP42" s="9">
        <v>7.5960679177837775E-3</v>
      </c>
      <c r="AQ42" s="9">
        <v>8.8691796008868451E-3</v>
      </c>
      <c r="AR42" s="9">
        <v>-9.7142857142857197E-2</v>
      </c>
      <c r="AS42" s="9">
        <v>-1.2171372930866564E-2</v>
      </c>
      <c r="AT42" s="9">
        <v>1.1335633316904792E-2</v>
      </c>
      <c r="AU42" s="33">
        <v>1.0477582846003974E-2</v>
      </c>
      <c r="AV42" s="87">
        <v>4.195804195804187E-2</v>
      </c>
      <c r="AW42" s="270">
        <v>8.9099745429298771E-2</v>
      </c>
      <c r="AX42" s="35">
        <v>8.8847755668671979E-2</v>
      </c>
      <c r="AY42" s="793">
        <v>0.16143019954635263</v>
      </c>
      <c r="AZ42" s="779"/>
      <c r="BA42" s="21">
        <v>8505.0000000000018</v>
      </c>
      <c r="BB42" s="87">
        <v>0.89206385932438681</v>
      </c>
      <c r="BC42" s="795">
        <v>0.95505661114168072</v>
      </c>
    </row>
    <row r="43" spans="1:55" ht="19">
      <c r="A43" s="156" t="s">
        <v>8</v>
      </c>
      <c r="B43" s="159" t="s">
        <v>125</v>
      </c>
      <c r="C43" s="758"/>
      <c r="D43" s="15" t="s">
        <v>12</v>
      </c>
      <c r="E43" s="21">
        <v>50580</v>
      </c>
      <c r="F43" s="7">
        <v>51750</v>
      </c>
      <c r="G43" s="7">
        <v>52410</v>
      </c>
      <c r="H43" s="7">
        <v>52820</v>
      </c>
      <c r="I43" s="7">
        <v>53300</v>
      </c>
      <c r="J43" s="7">
        <v>48890</v>
      </c>
      <c r="K43" s="7">
        <v>48280</v>
      </c>
      <c r="L43" s="7">
        <v>48830</v>
      </c>
      <c r="M43" s="22">
        <v>49360</v>
      </c>
      <c r="N43" s="22">
        <v>51480</v>
      </c>
      <c r="O43" s="284">
        <v>56160</v>
      </c>
      <c r="P43" s="18">
        <v>430</v>
      </c>
      <c r="Q43" s="7">
        <v>440</v>
      </c>
      <c r="R43" s="7">
        <v>440</v>
      </c>
      <c r="S43" s="7">
        <v>450</v>
      </c>
      <c r="T43" s="7">
        <v>450</v>
      </c>
      <c r="U43" s="7">
        <v>450</v>
      </c>
      <c r="V43" s="7">
        <v>450</v>
      </c>
      <c r="W43" s="7">
        <v>460</v>
      </c>
      <c r="X43" s="25">
        <v>460</v>
      </c>
      <c r="Y43" s="25">
        <v>490</v>
      </c>
      <c r="Z43" s="262">
        <v>540</v>
      </c>
      <c r="AA43" s="20" t="s">
        <v>70</v>
      </c>
      <c r="AB43" s="8">
        <v>1170</v>
      </c>
      <c r="AC43" s="8">
        <v>660</v>
      </c>
      <c r="AD43" s="8">
        <v>410</v>
      </c>
      <c r="AE43" s="8">
        <v>480</v>
      </c>
      <c r="AF43" s="8">
        <v>-4410</v>
      </c>
      <c r="AG43" s="8">
        <v>-610</v>
      </c>
      <c r="AH43" s="8">
        <v>550</v>
      </c>
      <c r="AI43" s="29">
        <v>530</v>
      </c>
      <c r="AJ43" s="29">
        <v>2120</v>
      </c>
      <c r="AK43" s="276">
        <v>4680</v>
      </c>
      <c r="AL43" s="31">
        <v>5580</v>
      </c>
      <c r="AM43" s="17" t="s">
        <v>70</v>
      </c>
      <c r="AN43" s="9">
        <v>2.313167259786475E-2</v>
      </c>
      <c r="AO43" s="9">
        <v>1.2753623188405783E-2</v>
      </c>
      <c r="AP43" s="9">
        <v>7.8229345544742479E-3</v>
      </c>
      <c r="AQ43" s="9">
        <v>9.0874668686102833E-3</v>
      </c>
      <c r="AR43" s="9">
        <v>-8.273921200750467E-2</v>
      </c>
      <c r="AS43" s="9">
        <v>-1.2476989159337259E-2</v>
      </c>
      <c r="AT43" s="9">
        <v>1.1391880695940326E-2</v>
      </c>
      <c r="AU43" s="33">
        <v>1.0853983207044893E-2</v>
      </c>
      <c r="AV43" s="87">
        <v>4.2949756888168489E-2</v>
      </c>
      <c r="AW43" s="270">
        <v>9.0909090909090828E-2</v>
      </c>
      <c r="AX43" s="35">
        <v>0.11032028469750887</v>
      </c>
      <c r="AY43" s="793"/>
      <c r="AZ43" s="779"/>
      <c r="BA43" s="21">
        <v>10206</v>
      </c>
      <c r="BB43" s="87">
        <v>0.90854092526690389</v>
      </c>
      <c r="BC43" s="795"/>
    </row>
    <row r="44" spans="1:55" ht="19">
      <c r="A44" s="156" t="s">
        <v>8</v>
      </c>
      <c r="B44" s="159" t="s">
        <v>125</v>
      </c>
      <c r="C44" s="797" t="s">
        <v>38</v>
      </c>
      <c r="D44" s="15" t="s">
        <v>39</v>
      </c>
      <c r="E44" s="21">
        <v>105280</v>
      </c>
      <c r="F44" s="7">
        <v>107920</v>
      </c>
      <c r="G44" s="7">
        <v>109240</v>
      </c>
      <c r="H44" s="7">
        <v>110150</v>
      </c>
      <c r="I44" s="7">
        <v>111220</v>
      </c>
      <c r="J44" s="7">
        <v>111380</v>
      </c>
      <c r="K44" s="7">
        <v>110150</v>
      </c>
      <c r="L44" s="7">
        <v>111430</v>
      </c>
      <c r="M44" s="22">
        <v>112650</v>
      </c>
      <c r="N44" s="22">
        <v>117630</v>
      </c>
      <c r="O44" s="284">
        <v>128430</v>
      </c>
      <c r="P44" s="18">
        <v>940</v>
      </c>
      <c r="Q44" s="7">
        <v>970</v>
      </c>
      <c r="R44" s="7">
        <v>980</v>
      </c>
      <c r="S44" s="7">
        <v>990</v>
      </c>
      <c r="T44" s="7">
        <v>1000</v>
      </c>
      <c r="U44" s="7">
        <v>1000</v>
      </c>
      <c r="V44" s="7">
        <v>990</v>
      </c>
      <c r="W44" s="7">
        <v>1000</v>
      </c>
      <c r="X44" s="25">
        <v>1010</v>
      </c>
      <c r="Y44" s="25">
        <v>1060</v>
      </c>
      <c r="Z44" s="262">
        <v>1160</v>
      </c>
      <c r="AA44" s="20" t="s">
        <v>70</v>
      </c>
      <c r="AB44" s="8">
        <v>2640</v>
      </c>
      <c r="AC44" s="8">
        <v>1320</v>
      </c>
      <c r="AD44" s="8">
        <v>910</v>
      </c>
      <c r="AE44" s="8">
        <v>1070</v>
      </c>
      <c r="AF44" s="8">
        <v>160</v>
      </c>
      <c r="AG44" s="8">
        <v>-1230</v>
      </c>
      <c r="AH44" s="8">
        <v>1280</v>
      </c>
      <c r="AI44" s="29">
        <v>1220</v>
      </c>
      <c r="AJ44" s="29">
        <v>4980</v>
      </c>
      <c r="AK44" s="276">
        <v>10800</v>
      </c>
      <c r="AL44" s="31">
        <v>23150</v>
      </c>
      <c r="AM44" s="17" t="s">
        <v>70</v>
      </c>
      <c r="AN44" s="9">
        <v>2.5075987841945313E-2</v>
      </c>
      <c r="AO44" s="9">
        <v>1.223128243143079E-2</v>
      </c>
      <c r="AP44" s="9">
        <v>8.3302819480044477E-3</v>
      </c>
      <c r="AQ44" s="9">
        <v>9.7140263277348815E-3</v>
      </c>
      <c r="AR44" s="9">
        <v>1.4385901816220681E-3</v>
      </c>
      <c r="AS44" s="9">
        <v>-1.1043275273837305E-2</v>
      </c>
      <c r="AT44" s="9">
        <v>1.1620517476168768E-2</v>
      </c>
      <c r="AU44" s="33">
        <v>1.0948577582338581E-2</v>
      </c>
      <c r="AV44" s="87">
        <v>4.4207723035952107E-2</v>
      </c>
      <c r="AW44" s="270">
        <v>9.1813312930374869E-2</v>
      </c>
      <c r="AX44" s="35">
        <v>0.21988981762917925</v>
      </c>
      <c r="AY44" s="793"/>
      <c r="AZ44" s="779"/>
      <c r="BA44" s="21">
        <v>21924.000000000004</v>
      </c>
      <c r="BB44" s="87">
        <v>1.0116451367781154</v>
      </c>
      <c r="BC44" s="795"/>
    </row>
    <row r="45" spans="1:55" ht="19">
      <c r="A45" s="156" t="s">
        <v>8</v>
      </c>
      <c r="B45" s="159" t="s">
        <v>125</v>
      </c>
      <c r="C45" s="797"/>
      <c r="D45" s="15" t="s">
        <v>40</v>
      </c>
      <c r="E45" s="21">
        <v>178900</v>
      </c>
      <c r="F45" s="7">
        <v>183650</v>
      </c>
      <c r="G45" s="7">
        <v>185760</v>
      </c>
      <c r="H45" s="7">
        <v>187350</v>
      </c>
      <c r="I45" s="7">
        <v>189260</v>
      </c>
      <c r="J45" s="7">
        <v>189520</v>
      </c>
      <c r="K45" s="7">
        <v>187170</v>
      </c>
      <c r="L45" s="7">
        <v>189390</v>
      </c>
      <c r="M45" s="22">
        <v>191560</v>
      </c>
      <c r="N45" s="22">
        <v>200340</v>
      </c>
      <c r="O45" s="284">
        <v>219450</v>
      </c>
      <c r="P45" s="18">
        <v>1680</v>
      </c>
      <c r="Q45" s="7">
        <v>1730</v>
      </c>
      <c r="R45" s="7">
        <v>1740</v>
      </c>
      <c r="S45" s="7">
        <v>1760</v>
      </c>
      <c r="T45" s="7">
        <v>1780</v>
      </c>
      <c r="U45" s="7">
        <v>1780</v>
      </c>
      <c r="V45" s="7">
        <v>1760</v>
      </c>
      <c r="W45" s="7">
        <v>1780</v>
      </c>
      <c r="X45" s="25">
        <v>1800</v>
      </c>
      <c r="Y45" s="25">
        <v>1880</v>
      </c>
      <c r="Z45" s="262">
        <v>2070</v>
      </c>
      <c r="AA45" s="20" t="s">
        <v>70</v>
      </c>
      <c r="AB45" s="8">
        <v>4750</v>
      </c>
      <c r="AC45" s="8">
        <v>2110</v>
      </c>
      <c r="AD45" s="8">
        <v>1590</v>
      </c>
      <c r="AE45" s="8">
        <v>1910</v>
      </c>
      <c r="AF45" s="8">
        <v>260</v>
      </c>
      <c r="AG45" s="8">
        <v>-2350</v>
      </c>
      <c r="AH45" s="8">
        <v>2220</v>
      </c>
      <c r="AI45" s="29">
        <v>2170</v>
      </c>
      <c r="AJ45" s="29">
        <v>8780</v>
      </c>
      <c r="AK45" s="276">
        <v>19110</v>
      </c>
      <c r="AL45" s="31">
        <v>40550</v>
      </c>
      <c r="AM45" s="17" t="s">
        <v>70</v>
      </c>
      <c r="AN45" s="9">
        <v>2.6551145891559491E-2</v>
      </c>
      <c r="AO45" s="9">
        <v>1.1489245848080643E-2</v>
      </c>
      <c r="AP45" s="9">
        <v>8.5594315245478558E-3</v>
      </c>
      <c r="AQ45" s="9">
        <v>1.0194822524686398E-2</v>
      </c>
      <c r="AR45" s="9">
        <v>1.3737715312269749E-3</v>
      </c>
      <c r="AS45" s="9">
        <v>-1.2399746728577465E-2</v>
      </c>
      <c r="AT45" s="9">
        <v>1.1860875140246918E-2</v>
      </c>
      <c r="AU45" s="33">
        <v>1.145783832303704E-2</v>
      </c>
      <c r="AV45" s="87">
        <v>4.5834203382752126E-2</v>
      </c>
      <c r="AW45" s="270">
        <v>9.5387840670859481E-2</v>
      </c>
      <c r="AX45" s="35">
        <v>0.2266629401900504</v>
      </c>
      <c r="AY45" s="793"/>
      <c r="AZ45" s="779"/>
      <c r="BA45" s="21">
        <v>39123.000000000007</v>
      </c>
      <c r="BB45" s="87">
        <v>1.007976523197317</v>
      </c>
      <c r="BC45" s="795"/>
    </row>
    <row r="46" spans="1:55" ht="21" customHeight="1">
      <c r="A46" s="156" t="s">
        <v>8</v>
      </c>
      <c r="B46" s="148" t="s">
        <v>50</v>
      </c>
      <c r="C46" s="758" t="s">
        <v>37</v>
      </c>
      <c r="D46" s="15" t="s">
        <v>11</v>
      </c>
      <c r="E46" s="21">
        <v>41270</v>
      </c>
      <c r="F46" s="7">
        <v>42180</v>
      </c>
      <c r="G46" s="7">
        <v>42750</v>
      </c>
      <c r="H46" s="7">
        <v>43070</v>
      </c>
      <c r="I46" s="7">
        <v>43450</v>
      </c>
      <c r="J46" s="7">
        <v>39030</v>
      </c>
      <c r="K46" s="7">
        <v>38560</v>
      </c>
      <c r="L46" s="7">
        <v>39000</v>
      </c>
      <c r="M46" s="22">
        <v>39410</v>
      </c>
      <c r="N46" s="22">
        <v>41060</v>
      </c>
      <c r="O46" s="284">
        <v>44720</v>
      </c>
      <c r="P46" s="18">
        <v>340</v>
      </c>
      <c r="Q46" s="7">
        <v>350</v>
      </c>
      <c r="R46" s="7">
        <v>350</v>
      </c>
      <c r="S46" s="7">
        <v>360</v>
      </c>
      <c r="T46" s="7">
        <v>360</v>
      </c>
      <c r="U46" s="7">
        <v>360</v>
      </c>
      <c r="V46" s="7">
        <v>360</v>
      </c>
      <c r="W46" s="7">
        <v>370</v>
      </c>
      <c r="X46" s="25">
        <v>370</v>
      </c>
      <c r="Y46" s="25">
        <v>390</v>
      </c>
      <c r="Z46" s="262">
        <v>420</v>
      </c>
      <c r="AA46" s="20" t="s">
        <v>70</v>
      </c>
      <c r="AB46" s="8">
        <v>910</v>
      </c>
      <c r="AC46" s="8">
        <v>570</v>
      </c>
      <c r="AD46" s="8">
        <v>320</v>
      </c>
      <c r="AE46" s="8">
        <v>380</v>
      </c>
      <c r="AF46" s="8">
        <v>-4420</v>
      </c>
      <c r="AG46" s="8">
        <v>-470</v>
      </c>
      <c r="AH46" s="8">
        <v>440</v>
      </c>
      <c r="AI46" s="29">
        <v>410</v>
      </c>
      <c r="AJ46" s="29">
        <v>1650</v>
      </c>
      <c r="AK46" s="276">
        <v>3660</v>
      </c>
      <c r="AL46" s="31">
        <v>3450</v>
      </c>
      <c r="AM46" s="17" t="s">
        <v>70</v>
      </c>
      <c r="AN46" s="9">
        <v>2.2049915192633884E-2</v>
      </c>
      <c r="AO46" s="9">
        <v>1.3513513513513598E-2</v>
      </c>
      <c r="AP46" s="9">
        <v>7.485380116958984E-3</v>
      </c>
      <c r="AQ46" s="9">
        <v>8.822846528906414E-3</v>
      </c>
      <c r="AR46" s="9">
        <v>-0.10172612197928654</v>
      </c>
      <c r="AS46" s="9">
        <v>-1.2042018959774525E-2</v>
      </c>
      <c r="AT46" s="9">
        <v>1.1410788381742698E-2</v>
      </c>
      <c r="AU46" s="33">
        <v>1.0512820512820431E-2</v>
      </c>
      <c r="AV46" s="87">
        <v>4.1867546308043568E-2</v>
      </c>
      <c r="AW46" s="270">
        <v>8.9137847053093022E-2</v>
      </c>
      <c r="AX46" s="35">
        <v>8.3595832323721808E-2</v>
      </c>
      <c r="AY46" s="793">
        <v>0.15938550347749697</v>
      </c>
      <c r="AZ46" s="779"/>
      <c r="BA46" s="21">
        <v>7938</v>
      </c>
      <c r="BB46" s="87">
        <v>0.89125272595105398</v>
      </c>
      <c r="BC46" s="795">
        <v>0.95487784116739194</v>
      </c>
    </row>
    <row r="47" spans="1:55" ht="19">
      <c r="A47" s="156" t="s">
        <v>8</v>
      </c>
      <c r="B47" s="159" t="s">
        <v>126</v>
      </c>
      <c r="C47" s="758"/>
      <c r="D47" s="15" t="s">
        <v>12</v>
      </c>
      <c r="E47" s="21">
        <v>48630</v>
      </c>
      <c r="F47" s="7">
        <v>49750</v>
      </c>
      <c r="G47" s="7">
        <v>50400</v>
      </c>
      <c r="H47" s="7">
        <v>50790</v>
      </c>
      <c r="I47" s="7">
        <v>51250</v>
      </c>
      <c r="J47" s="7">
        <v>46840</v>
      </c>
      <c r="K47" s="7">
        <v>46260</v>
      </c>
      <c r="L47" s="7">
        <v>46790</v>
      </c>
      <c r="M47" s="22">
        <v>47300</v>
      </c>
      <c r="N47" s="22">
        <v>49330</v>
      </c>
      <c r="O47" s="284">
        <v>53820</v>
      </c>
      <c r="P47" s="18">
        <v>410</v>
      </c>
      <c r="Q47" s="7">
        <v>420</v>
      </c>
      <c r="R47" s="7">
        <v>420</v>
      </c>
      <c r="S47" s="7">
        <v>430</v>
      </c>
      <c r="T47" s="7">
        <v>430</v>
      </c>
      <c r="U47" s="7">
        <v>430</v>
      </c>
      <c r="V47" s="7">
        <v>430</v>
      </c>
      <c r="W47" s="7">
        <v>440</v>
      </c>
      <c r="X47" s="25">
        <v>440</v>
      </c>
      <c r="Y47" s="25">
        <v>470</v>
      </c>
      <c r="Z47" s="262">
        <v>510</v>
      </c>
      <c r="AA47" s="20" t="s">
        <v>70</v>
      </c>
      <c r="AB47" s="8">
        <v>1120</v>
      </c>
      <c r="AC47" s="8">
        <v>650</v>
      </c>
      <c r="AD47" s="8">
        <v>390</v>
      </c>
      <c r="AE47" s="8">
        <v>460</v>
      </c>
      <c r="AF47" s="8">
        <v>-4410</v>
      </c>
      <c r="AG47" s="8">
        <v>-580</v>
      </c>
      <c r="AH47" s="8">
        <v>530</v>
      </c>
      <c r="AI47" s="29">
        <v>510</v>
      </c>
      <c r="AJ47" s="29">
        <v>2030</v>
      </c>
      <c r="AK47" s="276">
        <v>4490</v>
      </c>
      <c r="AL47" s="31">
        <v>5190</v>
      </c>
      <c r="AM47" s="17" t="s">
        <v>70</v>
      </c>
      <c r="AN47" s="9">
        <v>2.3031050791692431E-2</v>
      </c>
      <c r="AO47" s="9">
        <v>1.306532663316573E-2</v>
      </c>
      <c r="AP47" s="9">
        <v>7.7380952380952106E-3</v>
      </c>
      <c r="AQ47" s="9">
        <v>9.0569009647567533E-3</v>
      </c>
      <c r="AR47" s="9">
        <v>-8.6048780487804843E-2</v>
      </c>
      <c r="AS47" s="9">
        <v>-1.2382578992314208E-2</v>
      </c>
      <c r="AT47" s="9">
        <v>1.1456982274102856E-2</v>
      </c>
      <c r="AU47" s="33">
        <v>1.0899764907031484E-2</v>
      </c>
      <c r="AV47" s="87">
        <v>4.2917547568710468E-2</v>
      </c>
      <c r="AW47" s="270">
        <v>9.1019663490776503E-2</v>
      </c>
      <c r="AX47" s="35">
        <v>0.1067242442936458</v>
      </c>
      <c r="AY47" s="793"/>
      <c r="AZ47" s="779"/>
      <c r="BA47" s="21">
        <v>9639</v>
      </c>
      <c r="BB47" s="87">
        <v>0.90851326341764338</v>
      </c>
      <c r="BC47" s="795"/>
    </row>
    <row r="48" spans="1:55" ht="19">
      <c r="A48" s="156" t="s">
        <v>8</v>
      </c>
      <c r="B48" s="159" t="s">
        <v>126</v>
      </c>
      <c r="C48" s="797" t="s">
        <v>38</v>
      </c>
      <c r="D48" s="15" t="s">
        <v>39</v>
      </c>
      <c r="E48" s="21">
        <v>103330</v>
      </c>
      <c r="F48" s="7">
        <v>105920</v>
      </c>
      <c r="G48" s="7">
        <v>107230</v>
      </c>
      <c r="H48" s="7">
        <v>108120</v>
      </c>
      <c r="I48" s="7">
        <v>109170</v>
      </c>
      <c r="J48" s="7">
        <v>109330</v>
      </c>
      <c r="K48" s="7">
        <v>108130</v>
      </c>
      <c r="L48" s="7">
        <v>109390</v>
      </c>
      <c r="M48" s="22">
        <v>110590</v>
      </c>
      <c r="N48" s="22">
        <v>115480</v>
      </c>
      <c r="O48" s="284">
        <v>126090</v>
      </c>
      <c r="P48" s="18">
        <v>920</v>
      </c>
      <c r="Q48" s="7">
        <v>950</v>
      </c>
      <c r="R48" s="7">
        <v>960</v>
      </c>
      <c r="S48" s="7">
        <v>970</v>
      </c>
      <c r="T48" s="7">
        <v>980</v>
      </c>
      <c r="U48" s="7">
        <v>980</v>
      </c>
      <c r="V48" s="7">
        <v>970</v>
      </c>
      <c r="W48" s="7">
        <v>980</v>
      </c>
      <c r="X48" s="25">
        <v>990</v>
      </c>
      <c r="Y48" s="25">
        <v>1040</v>
      </c>
      <c r="Z48" s="262">
        <v>1140</v>
      </c>
      <c r="AA48" s="20" t="s">
        <v>70</v>
      </c>
      <c r="AB48" s="8">
        <v>2590</v>
      </c>
      <c r="AC48" s="8">
        <v>1310</v>
      </c>
      <c r="AD48" s="8">
        <v>890</v>
      </c>
      <c r="AE48" s="8">
        <v>1050</v>
      </c>
      <c r="AF48" s="8">
        <v>160</v>
      </c>
      <c r="AG48" s="8">
        <v>-1200</v>
      </c>
      <c r="AH48" s="8">
        <v>1260</v>
      </c>
      <c r="AI48" s="29">
        <v>1200</v>
      </c>
      <c r="AJ48" s="29">
        <v>4890</v>
      </c>
      <c r="AK48" s="276">
        <v>10610</v>
      </c>
      <c r="AL48" s="31">
        <v>22760</v>
      </c>
      <c r="AM48" s="17" t="s">
        <v>70</v>
      </c>
      <c r="AN48" s="9">
        <v>2.5065324687893131E-2</v>
      </c>
      <c r="AO48" s="9">
        <v>1.2367824773413805E-2</v>
      </c>
      <c r="AP48" s="9">
        <v>8.2999160682644124E-3</v>
      </c>
      <c r="AQ48" s="9">
        <v>9.7114317425082142E-3</v>
      </c>
      <c r="AR48" s="9">
        <v>1.4656041036915646E-3</v>
      </c>
      <c r="AS48" s="9">
        <v>-1.0975944388548431E-2</v>
      </c>
      <c r="AT48" s="9">
        <v>1.1652640340330978E-2</v>
      </c>
      <c r="AU48" s="33">
        <v>1.0969924124691444E-2</v>
      </c>
      <c r="AV48" s="87">
        <v>4.4217379509901455E-2</v>
      </c>
      <c r="AW48" s="270">
        <v>9.1877381364738442E-2</v>
      </c>
      <c r="AX48" s="35">
        <v>0.22026516984418842</v>
      </c>
      <c r="AY48" s="793"/>
      <c r="AZ48" s="779"/>
      <c r="BA48" s="21">
        <v>21546.000000000004</v>
      </c>
      <c r="BB48" s="87">
        <v>1.0117487660892286</v>
      </c>
      <c r="BC48" s="795"/>
    </row>
    <row r="49" spans="1:55" ht="19">
      <c r="A49" s="156" t="s">
        <v>8</v>
      </c>
      <c r="B49" s="159" t="s">
        <v>126</v>
      </c>
      <c r="C49" s="797"/>
      <c r="D49" s="15" t="s">
        <v>40</v>
      </c>
      <c r="E49" s="21">
        <v>176950</v>
      </c>
      <c r="F49" s="7">
        <v>181650</v>
      </c>
      <c r="G49" s="7">
        <v>183750</v>
      </c>
      <c r="H49" s="7">
        <v>185320</v>
      </c>
      <c r="I49" s="7">
        <v>187210</v>
      </c>
      <c r="J49" s="7">
        <v>187470</v>
      </c>
      <c r="K49" s="7">
        <v>185150</v>
      </c>
      <c r="L49" s="7">
        <v>187350</v>
      </c>
      <c r="M49" s="22">
        <v>189500</v>
      </c>
      <c r="N49" s="22">
        <v>198190</v>
      </c>
      <c r="O49" s="284">
        <v>217110</v>
      </c>
      <c r="P49" s="18">
        <v>1660</v>
      </c>
      <c r="Q49" s="7">
        <v>1710</v>
      </c>
      <c r="R49" s="7">
        <v>1720</v>
      </c>
      <c r="S49" s="7">
        <v>1740</v>
      </c>
      <c r="T49" s="7">
        <v>1760</v>
      </c>
      <c r="U49" s="7">
        <v>1760</v>
      </c>
      <c r="V49" s="7">
        <v>1740</v>
      </c>
      <c r="W49" s="7">
        <v>1760</v>
      </c>
      <c r="X49" s="25">
        <v>1780</v>
      </c>
      <c r="Y49" s="25">
        <v>1860</v>
      </c>
      <c r="Z49" s="262">
        <v>2050</v>
      </c>
      <c r="AA49" s="20" t="s">
        <v>70</v>
      </c>
      <c r="AB49" s="8">
        <v>4700</v>
      </c>
      <c r="AC49" s="8">
        <v>2100</v>
      </c>
      <c r="AD49" s="8">
        <v>1570</v>
      </c>
      <c r="AE49" s="8">
        <v>1890</v>
      </c>
      <c r="AF49" s="8">
        <v>260</v>
      </c>
      <c r="AG49" s="8">
        <v>-2320</v>
      </c>
      <c r="AH49" s="8">
        <v>2200</v>
      </c>
      <c r="AI49" s="29">
        <v>2150</v>
      </c>
      <c r="AJ49" s="29">
        <v>8690</v>
      </c>
      <c r="AK49" s="276">
        <v>18920</v>
      </c>
      <c r="AL49" s="31">
        <v>40160</v>
      </c>
      <c r="AM49" s="17" t="s">
        <v>70</v>
      </c>
      <c r="AN49" s="9">
        <v>2.6561175473297505E-2</v>
      </c>
      <c r="AO49" s="9">
        <v>1.1560693641618602E-2</v>
      </c>
      <c r="AP49" s="9">
        <v>8.5442176870749176E-3</v>
      </c>
      <c r="AQ49" s="9">
        <v>1.0198575437081914E-2</v>
      </c>
      <c r="AR49" s="9">
        <v>1.3888147000693518E-3</v>
      </c>
      <c r="AS49" s="9">
        <v>-1.237531338347464E-2</v>
      </c>
      <c r="AT49" s="9">
        <v>1.1882257628949455E-2</v>
      </c>
      <c r="AU49" s="33">
        <v>1.1475847344542212E-2</v>
      </c>
      <c r="AV49" s="87">
        <v>4.5857519788918166E-2</v>
      </c>
      <c r="AW49" s="270">
        <v>9.5463948736061344E-2</v>
      </c>
      <c r="AX49" s="35">
        <v>0.22695676744843185</v>
      </c>
      <c r="AY49" s="793"/>
      <c r="AZ49" s="779"/>
      <c r="BA49" s="21">
        <v>38745.000000000007</v>
      </c>
      <c r="BB49" s="87">
        <v>1.0079966092116417</v>
      </c>
      <c r="BC49" s="795"/>
    </row>
    <row r="50" spans="1:55" ht="21" customHeight="1">
      <c r="A50" s="156" t="s">
        <v>8</v>
      </c>
      <c r="B50" s="148" t="s">
        <v>51</v>
      </c>
      <c r="C50" s="758" t="s">
        <v>37</v>
      </c>
      <c r="D50" s="15" t="s">
        <v>11</v>
      </c>
      <c r="E50" s="21">
        <v>39620</v>
      </c>
      <c r="F50" s="7">
        <v>40490</v>
      </c>
      <c r="G50" s="7">
        <v>41040</v>
      </c>
      <c r="H50" s="7">
        <v>41340</v>
      </c>
      <c r="I50" s="7">
        <v>41710</v>
      </c>
      <c r="J50" s="7">
        <v>37280</v>
      </c>
      <c r="K50" s="7">
        <v>36840</v>
      </c>
      <c r="L50" s="7">
        <v>37260</v>
      </c>
      <c r="M50" s="22">
        <v>37650</v>
      </c>
      <c r="N50" s="22">
        <v>39230</v>
      </c>
      <c r="O50" s="284">
        <v>42730</v>
      </c>
      <c r="P50" s="18">
        <v>320</v>
      </c>
      <c r="Q50" s="7">
        <v>330</v>
      </c>
      <c r="R50" s="7">
        <v>340</v>
      </c>
      <c r="S50" s="7">
        <v>340</v>
      </c>
      <c r="T50" s="7">
        <v>340</v>
      </c>
      <c r="U50" s="7">
        <v>340</v>
      </c>
      <c r="V50" s="7">
        <v>350</v>
      </c>
      <c r="W50" s="7">
        <v>350</v>
      </c>
      <c r="X50" s="25">
        <v>350</v>
      </c>
      <c r="Y50" s="25">
        <v>370</v>
      </c>
      <c r="Z50" s="262">
        <v>400</v>
      </c>
      <c r="AA50" s="20" t="s">
        <v>70</v>
      </c>
      <c r="AB50" s="8">
        <v>870</v>
      </c>
      <c r="AC50" s="8">
        <v>550</v>
      </c>
      <c r="AD50" s="8">
        <v>300</v>
      </c>
      <c r="AE50" s="8">
        <v>370</v>
      </c>
      <c r="AF50" s="8">
        <v>-4430</v>
      </c>
      <c r="AG50" s="8">
        <v>-440</v>
      </c>
      <c r="AH50" s="8">
        <v>420</v>
      </c>
      <c r="AI50" s="29">
        <v>390</v>
      </c>
      <c r="AJ50" s="29">
        <v>1580</v>
      </c>
      <c r="AK50" s="276">
        <v>3500</v>
      </c>
      <c r="AL50" s="31">
        <v>3110</v>
      </c>
      <c r="AM50" s="17" t="s">
        <v>70</v>
      </c>
      <c r="AN50" s="9">
        <v>2.1958606764260535E-2</v>
      </c>
      <c r="AO50" s="9">
        <v>1.3583600889108371E-2</v>
      </c>
      <c r="AP50" s="9">
        <v>7.309941520467822E-3</v>
      </c>
      <c r="AQ50" s="9">
        <v>8.9501693275277905E-3</v>
      </c>
      <c r="AR50" s="9">
        <v>-0.10620954207624067</v>
      </c>
      <c r="AS50" s="9">
        <v>-1.1802575107296098E-2</v>
      </c>
      <c r="AT50" s="9">
        <v>1.1400651465798051E-2</v>
      </c>
      <c r="AU50" s="33">
        <v>1.046698872785834E-2</v>
      </c>
      <c r="AV50" s="87">
        <v>4.1965471447543257E-2</v>
      </c>
      <c r="AW50" s="270">
        <v>8.9217435635992937E-2</v>
      </c>
      <c r="AX50" s="35">
        <v>7.8495709237758726E-2</v>
      </c>
      <c r="AY50" s="793">
        <v>0.15734506312256591</v>
      </c>
      <c r="AZ50" s="779"/>
      <c r="BA50" s="21">
        <v>7560.0000000000009</v>
      </c>
      <c r="BB50" s="87">
        <v>0.88768298838970217</v>
      </c>
      <c r="BC50" s="795">
        <v>0.95359843955695911</v>
      </c>
    </row>
    <row r="51" spans="1:55" ht="19">
      <c r="A51" s="156" t="s">
        <v>8</v>
      </c>
      <c r="B51" s="159" t="s">
        <v>127</v>
      </c>
      <c r="C51" s="758"/>
      <c r="D51" s="15" t="s">
        <v>12</v>
      </c>
      <c r="E51" s="21">
        <v>46980</v>
      </c>
      <c r="F51" s="7">
        <v>48060</v>
      </c>
      <c r="G51" s="7">
        <v>48690</v>
      </c>
      <c r="H51" s="7">
        <v>49060</v>
      </c>
      <c r="I51" s="7">
        <v>49510</v>
      </c>
      <c r="J51" s="7">
        <v>45090</v>
      </c>
      <c r="K51" s="7">
        <v>44540</v>
      </c>
      <c r="L51" s="7">
        <v>45050</v>
      </c>
      <c r="M51" s="22">
        <v>45540</v>
      </c>
      <c r="N51" s="22">
        <v>47500</v>
      </c>
      <c r="O51" s="284">
        <v>51830</v>
      </c>
      <c r="P51" s="18">
        <v>390</v>
      </c>
      <c r="Q51" s="7">
        <v>400</v>
      </c>
      <c r="R51" s="7">
        <v>410</v>
      </c>
      <c r="S51" s="7">
        <v>410</v>
      </c>
      <c r="T51" s="7">
        <v>410</v>
      </c>
      <c r="U51" s="7">
        <v>410</v>
      </c>
      <c r="V51" s="7">
        <v>420</v>
      </c>
      <c r="W51" s="7">
        <v>420</v>
      </c>
      <c r="X51" s="25">
        <v>420</v>
      </c>
      <c r="Y51" s="25">
        <v>450</v>
      </c>
      <c r="Z51" s="262">
        <v>490</v>
      </c>
      <c r="AA51" s="20" t="s">
        <v>70</v>
      </c>
      <c r="AB51" s="8">
        <v>1080</v>
      </c>
      <c r="AC51" s="8">
        <v>630</v>
      </c>
      <c r="AD51" s="8">
        <v>370</v>
      </c>
      <c r="AE51" s="8">
        <v>450</v>
      </c>
      <c r="AF51" s="8">
        <v>-4420</v>
      </c>
      <c r="AG51" s="8">
        <v>-550</v>
      </c>
      <c r="AH51" s="8">
        <v>510</v>
      </c>
      <c r="AI51" s="29">
        <v>490</v>
      </c>
      <c r="AJ51" s="29">
        <v>1960</v>
      </c>
      <c r="AK51" s="276">
        <v>4330</v>
      </c>
      <c r="AL51" s="31">
        <v>4850</v>
      </c>
      <c r="AM51" s="17" t="s">
        <v>70</v>
      </c>
      <c r="AN51" s="9">
        <v>2.2988505747126409E-2</v>
      </c>
      <c r="AO51" s="9">
        <v>1.3108614232209659E-2</v>
      </c>
      <c r="AP51" s="9">
        <v>7.5990963236804987E-3</v>
      </c>
      <c r="AQ51" s="9">
        <v>9.1724419078678121E-3</v>
      </c>
      <c r="AR51" s="9">
        <v>-8.9274893960816004E-2</v>
      </c>
      <c r="AS51" s="9">
        <v>-1.219782656908408E-2</v>
      </c>
      <c r="AT51" s="9">
        <v>1.1450381679389388E-2</v>
      </c>
      <c r="AU51" s="33">
        <v>1.087680355160936E-2</v>
      </c>
      <c r="AV51" s="87">
        <v>4.3039086517347336E-2</v>
      </c>
      <c r="AW51" s="270">
        <v>9.1157894736842104E-2</v>
      </c>
      <c r="AX51" s="35">
        <v>0.10323541932737346</v>
      </c>
      <c r="AY51" s="793"/>
      <c r="AZ51" s="779"/>
      <c r="BA51" s="21">
        <v>9261</v>
      </c>
      <c r="BB51" s="87">
        <v>0.90610898254576411</v>
      </c>
      <c r="BC51" s="795"/>
    </row>
    <row r="52" spans="1:55" ht="19">
      <c r="A52" s="156" t="s">
        <v>8</v>
      </c>
      <c r="B52" s="159" t="s">
        <v>127</v>
      </c>
      <c r="C52" s="797" t="s">
        <v>38</v>
      </c>
      <c r="D52" s="15" t="s">
        <v>39</v>
      </c>
      <c r="E52" s="21">
        <v>101680</v>
      </c>
      <c r="F52" s="7">
        <v>104230</v>
      </c>
      <c r="G52" s="7">
        <v>105520</v>
      </c>
      <c r="H52" s="7">
        <v>106390</v>
      </c>
      <c r="I52" s="7">
        <v>107430</v>
      </c>
      <c r="J52" s="7">
        <v>107580</v>
      </c>
      <c r="K52" s="7">
        <v>106410</v>
      </c>
      <c r="L52" s="7">
        <v>107650</v>
      </c>
      <c r="M52" s="22">
        <v>108830</v>
      </c>
      <c r="N52" s="22">
        <v>113650</v>
      </c>
      <c r="O52" s="284">
        <v>124100</v>
      </c>
      <c r="P52" s="18">
        <v>900</v>
      </c>
      <c r="Q52" s="7">
        <v>930</v>
      </c>
      <c r="R52" s="7">
        <v>950</v>
      </c>
      <c r="S52" s="7">
        <v>950</v>
      </c>
      <c r="T52" s="7">
        <v>960</v>
      </c>
      <c r="U52" s="7">
        <v>960</v>
      </c>
      <c r="V52" s="7">
        <v>950</v>
      </c>
      <c r="W52" s="7">
        <v>960</v>
      </c>
      <c r="X52" s="25">
        <v>980</v>
      </c>
      <c r="Y52" s="25">
        <v>1020</v>
      </c>
      <c r="Z52" s="262">
        <v>1120</v>
      </c>
      <c r="AA52" s="20" t="s">
        <v>70</v>
      </c>
      <c r="AB52" s="8">
        <v>2550</v>
      </c>
      <c r="AC52" s="8">
        <v>1290</v>
      </c>
      <c r="AD52" s="8">
        <v>870</v>
      </c>
      <c r="AE52" s="8">
        <v>1040</v>
      </c>
      <c r="AF52" s="8">
        <v>150</v>
      </c>
      <c r="AG52" s="8">
        <v>-1170</v>
      </c>
      <c r="AH52" s="8">
        <v>1240</v>
      </c>
      <c r="AI52" s="29">
        <v>1180</v>
      </c>
      <c r="AJ52" s="29">
        <v>4820</v>
      </c>
      <c r="AK52" s="276">
        <v>10450</v>
      </c>
      <c r="AL52" s="31">
        <v>22420</v>
      </c>
      <c r="AM52" s="17" t="s">
        <v>70</v>
      </c>
      <c r="AN52" s="9">
        <v>2.5078678206136962E-2</v>
      </c>
      <c r="AO52" s="9">
        <v>1.2376475103137219E-2</v>
      </c>
      <c r="AP52" s="9">
        <v>8.2448824867322745E-3</v>
      </c>
      <c r="AQ52" s="9">
        <v>9.7753548265815393E-3</v>
      </c>
      <c r="AR52" s="9">
        <v>1.3962580284836434E-3</v>
      </c>
      <c r="AS52" s="9">
        <v>-1.0875627440044666E-2</v>
      </c>
      <c r="AT52" s="9">
        <v>1.1653040127807435E-2</v>
      </c>
      <c r="AU52" s="33">
        <v>1.0961449140733937E-2</v>
      </c>
      <c r="AV52" s="87">
        <v>4.4289258476523097E-2</v>
      </c>
      <c r="AW52" s="270">
        <v>9.1948966124065112E-2</v>
      </c>
      <c r="AX52" s="35">
        <v>0.22049567269866244</v>
      </c>
      <c r="AY52" s="793"/>
      <c r="AZ52" s="779"/>
      <c r="BA52" s="21">
        <v>21168</v>
      </c>
      <c r="BB52" s="87">
        <v>1.0123131392604248</v>
      </c>
      <c r="BC52" s="795"/>
    </row>
    <row r="53" spans="1:55" ht="19">
      <c r="A53" s="156" t="s">
        <v>8</v>
      </c>
      <c r="B53" s="159" t="s">
        <v>127</v>
      </c>
      <c r="C53" s="797"/>
      <c r="D53" s="15" t="s">
        <v>40</v>
      </c>
      <c r="E53" s="21">
        <v>175300</v>
      </c>
      <c r="F53" s="7">
        <v>179960</v>
      </c>
      <c r="G53" s="7">
        <v>182040</v>
      </c>
      <c r="H53" s="7">
        <v>183590</v>
      </c>
      <c r="I53" s="7">
        <v>185470</v>
      </c>
      <c r="J53" s="7">
        <v>185720</v>
      </c>
      <c r="K53" s="7">
        <v>183430</v>
      </c>
      <c r="L53" s="7">
        <v>185610</v>
      </c>
      <c r="M53" s="22">
        <v>187740</v>
      </c>
      <c r="N53" s="22">
        <v>196360</v>
      </c>
      <c r="O53" s="284">
        <v>215120</v>
      </c>
      <c r="P53" s="18">
        <v>1640</v>
      </c>
      <c r="Q53" s="7">
        <v>1690</v>
      </c>
      <c r="R53" s="7">
        <v>1710</v>
      </c>
      <c r="S53" s="7">
        <v>1720</v>
      </c>
      <c r="T53" s="7">
        <v>1740</v>
      </c>
      <c r="U53" s="7">
        <v>1740</v>
      </c>
      <c r="V53" s="7">
        <v>1720</v>
      </c>
      <c r="W53" s="7">
        <v>1740</v>
      </c>
      <c r="X53" s="25">
        <v>1770</v>
      </c>
      <c r="Y53" s="25">
        <v>1840</v>
      </c>
      <c r="Z53" s="262">
        <v>2030</v>
      </c>
      <c r="AA53" s="20" t="s">
        <v>70</v>
      </c>
      <c r="AB53" s="8">
        <v>4660</v>
      </c>
      <c r="AC53" s="8">
        <v>2080</v>
      </c>
      <c r="AD53" s="8">
        <v>1550</v>
      </c>
      <c r="AE53" s="8">
        <v>1880</v>
      </c>
      <c r="AF53" s="8">
        <v>250</v>
      </c>
      <c r="AG53" s="8">
        <v>-2290</v>
      </c>
      <c r="AH53" s="8">
        <v>2180</v>
      </c>
      <c r="AI53" s="29">
        <v>2130</v>
      </c>
      <c r="AJ53" s="29">
        <v>8620</v>
      </c>
      <c r="AK53" s="276">
        <v>18760</v>
      </c>
      <c r="AL53" s="31">
        <v>39820</v>
      </c>
      <c r="AM53" s="17" t="s">
        <v>70</v>
      </c>
      <c r="AN53" s="9">
        <v>2.6583000570450599E-2</v>
      </c>
      <c r="AO53" s="9">
        <v>1.1558124027561734E-2</v>
      </c>
      <c r="AP53" s="9">
        <v>8.5146121731487501E-3</v>
      </c>
      <c r="AQ53" s="9">
        <v>1.0240209161719083E-2</v>
      </c>
      <c r="AR53" s="9">
        <v>1.3479268884455387E-3</v>
      </c>
      <c r="AS53" s="9">
        <v>-1.2330389834158906E-2</v>
      </c>
      <c r="AT53" s="9">
        <v>1.1884642642970178E-2</v>
      </c>
      <c r="AU53" s="33">
        <v>1.1475674802004177E-2</v>
      </c>
      <c r="AV53" s="87">
        <v>4.5914562693086136E-2</v>
      </c>
      <c r="AW53" s="270">
        <v>9.5538806274190202E-2</v>
      </c>
      <c r="AX53" s="35">
        <v>0.22715345122646902</v>
      </c>
      <c r="AY53" s="793"/>
      <c r="AZ53" s="779"/>
      <c r="BA53" s="21">
        <v>38367.000000000007</v>
      </c>
      <c r="BB53" s="87">
        <v>1.0082886480319453</v>
      </c>
      <c r="BC53" s="795"/>
    </row>
    <row r="54" spans="1:55" ht="21" customHeight="1">
      <c r="A54" s="156" t="s">
        <v>8</v>
      </c>
      <c r="B54" s="148" t="s">
        <v>52</v>
      </c>
      <c r="C54" s="758" t="s">
        <v>37</v>
      </c>
      <c r="D54" s="15" t="s">
        <v>11</v>
      </c>
      <c r="E54" s="21">
        <v>38210</v>
      </c>
      <c r="F54" s="7">
        <v>39050</v>
      </c>
      <c r="G54" s="7">
        <v>39580</v>
      </c>
      <c r="H54" s="7">
        <v>39880</v>
      </c>
      <c r="I54" s="7">
        <v>40230</v>
      </c>
      <c r="J54" s="7">
        <v>35810</v>
      </c>
      <c r="K54" s="7">
        <v>35380</v>
      </c>
      <c r="L54" s="7">
        <v>35780</v>
      </c>
      <c r="M54" s="22">
        <v>36160</v>
      </c>
      <c r="N54" s="22">
        <v>37680</v>
      </c>
      <c r="O54" s="284">
        <v>41040</v>
      </c>
      <c r="P54" s="18">
        <v>310</v>
      </c>
      <c r="Q54" s="7">
        <v>320</v>
      </c>
      <c r="R54" s="7">
        <v>320</v>
      </c>
      <c r="S54" s="7">
        <v>320</v>
      </c>
      <c r="T54" s="7">
        <v>330</v>
      </c>
      <c r="U54" s="7">
        <v>330</v>
      </c>
      <c r="V54" s="7">
        <v>330</v>
      </c>
      <c r="W54" s="7">
        <v>330</v>
      </c>
      <c r="X54" s="25">
        <v>340</v>
      </c>
      <c r="Y54" s="25">
        <v>350</v>
      </c>
      <c r="Z54" s="262">
        <v>390</v>
      </c>
      <c r="AA54" s="20" t="s">
        <v>70</v>
      </c>
      <c r="AB54" s="8">
        <v>840</v>
      </c>
      <c r="AC54" s="8">
        <v>530</v>
      </c>
      <c r="AD54" s="8">
        <v>300</v>
      </c>
      <c r="AE54" s="8">
        <v>350</v>
      </c>
      <c r="AF54" s="8">
        <v>-4420</v>
      </c>
      <c r="AG54" s="8">
        <v>-430</v>
      </c>
      <c r="AH54" s="8">
        <v>400</v>
      </c>
      <c r="AI54" s="29">
        <v>380</v>
      </c>
      <c r="AJ54" s="29">
        <v>1520</v>
      </c>
      <c r="AK54" s="276">
        <v>3360</v>
      </c>
      <c r="AL54" s="31">
        <v>2830</v>
      </c>
      <c r="AM54" s="17" t="s">
        <v>70</v>
      </c>
      <c r="AN54" s="9">
        <v>2.1983773881183E-2</v>
      </c>
      <c r="AO54" s="9">
        <v>1.3572343149808042E-2</v>
      </c>
      <c r="AP54" s="9">
        <v>7.5795856493179325E-3</v>
      </c>
      <c r="AQ54" s="9">
        <v>8.7763289869609018E-3</v>
      </c>
      <c r="AR54" s="9">
        <v>-0.10986825751926421</v>
      </c>
      <c r="AS54" s="9">
        <v>-1.2007819044959511E-2</v>
      </c>
      <c r="AT54" s="9">
        <v>1.1305822498586693E-2</v>
      </c>
      <c r="AU54" s="33">
        <v>1.0620458356623841E-2</v>
      </c>
      <c r="AV54" s="87">
        <v>4.2035398230088505E-2</v>
      </c>
      <c r="AW54" s="270">
        <v>8.9171974522292974E-2</v>
      </c>
      <c r="AX54" s="35">
        <v>7.4064381052080686E-2</v>
      </c>
      <c r="AY54" s="793">
        <v>0.15563465366050294</v>
      </c>
      <c r="AZ54" s="779"/>
      <c r="BA54" s="21">
        <v>7371.0000000000009</v>
      </c>
      <c r="BB54" s="87">
        <v>0.88115676524470032</v>
      </c>
      <c r="BC54" s="795">
        <v>0.95118669490151753</v>
      </c>
    </row>
    <row r="55" spans="1:55" ht="19">
      <c r="A55" s="156" t="s">
        <v>8</v>
      </c>
      <c r="B55" s="159" t="s">
        <v>128</v>
      </c>
      <c r="C55" s="758"/>
      <c r="D55" s="15" t="s">
        <v>12</v>
      </c>
      <c r="E55" s="21">
        <v>45570</v>
      </c>
      <c r="F55" s="7">
        <v>46620</v>
      </c>
      <c r="G55" s="7">
        <v>47230</v>
      </c>
      <c r="H55" s="7">
        <v>47600</v>
      </c>
      <c r="I55" s="7">
        <v>48030</v>
      </c>
      <c r="J55" s="7">
        <v>43620</v>
      </c>
      <c r="K55" s="7">
        <v>43080</v>
      </c>
      <c r="L55" s="7">
        <v>43570</v>
      </c>
      <c r="M55" s="22">
        <v>44050</v>
      </c>
      <c r="N55" s="22">
        <v>45950</v>
      </c>
      <c r="O55" s="284">
        <v>50140</v>
      </c>
      <c r="P55" s="18">
        <v>380</v>
      </c>
      <c r="Q55" s="7">
        <v>390</v>
      </c>
      <c r="R55" s="7">
        <v>390</v>
      </c>
      <c r="S55" s="7">
        <v>390</v>
      </c>
      <c r="T55" s="7">
        <v>400</v>
      </c>
      <c r="U55" s="7">
        <v>400</v>
      </c>
      <c r="V55" s="7">
        <v>400</v>
      </c>
      <c r="W55" s="7">
        <v>400</v>
      </c>
      <c r="X55" s="25">
        <v>410</v>
      </c>
      <c r="Y55" s="25">
        <v>430</v>
      </c>
      <c r="Z55" s="262">
        <v>480</v>
      </c>
      <c r="AA55" s="20" t="s">
        <v>70</v>
      </c>
      <c r="AB55" s="8">
        <v>1050</v>
      </c>
      <c r="AC55" s="8">
        <v>610</v>
      </c>
      <c r="AD55" s="8">
        <v>370</v>
      </c>
      <c r="AE55" s="8">
        <v>430</v>
      </c>
      <c r="AF55" s="8">
        <v>-4410</v>
      </c>
      <c r="AG55" s="8">
        <v>-540</v>
      </c>
      <c r="AH55" s="8">
        <v>490</v>
      </c>
      <c r="AI55" s="29">
        <v>480</v>
      </c>
      <c r="AJ55" s="29">
        <v>1900</v>
      </c>
      <c r="AK55" s="276">
        <v>4190</v>
      </c>
      <c r="AL55" s="31">
        <v>4570</v>
      </c>
      <c r="AM55" s="17" t="s">
        <v>70</v>
      </c>
      <c r="AN55" s="9">
        <v>2.3041474654377891E-2</v>
      </c>
      <c r="AO55" s="9">
        <v>1.3084513084513194E-2</v>
      </c>
      <c r="AP55" s="9">
        <v>7.8340038111370802E-3</v>
      </c>
      <c r="AQ55" s="9">
        <v>9.0336134453781192E-3</v>
      </c>
      <c r="AR55" s="9">
        <v>-9.1817613991255431E-2</v>
      </c>
      <c r="AS55" s="9">
        <v>-1.2379642365887178E-2</v>
      </c>
      <c r="AT55" s="9">
        <v>1.1374187558031545E-2</v>
      </c>
      <c r="AU55" s="33">
        <v>1.1016754647693361E-2</v>
      </c>
      <c r="AV55" s="87">
        <v>4.3132803632236039E-2</v>
      </c>
      <c r="AW55" s="270">
        <v>9.1186071817192627E-2</v>
      </c>
      <c r="AX55" s="35">
        <v>0.10028527540048282</v>
      </c>
      <c r="AY55" s="793"/>
      <c r="AZ55" s="779"/>
      <c r="BA55" s="21">
        <v>9072.0000000000018</v>
      </c>
      <c r="BB55" s="87">
        <v>0.90120693438665789</v>
      </c>
      <c r="BC55" s="795"/>
    </row>
    <row r="56" spans="1:55" ht="19">
      <c r="A56" s="156" t="s">
        <v>8</v>
      </c>
      <c r="B56" s="159" t="s">
        <v>128</v>
      </c>
      <c r="C56" s="797" t="s">
        <v>38</v>
      </c>
      <c r="D56" s="15" t="s">
        <v>39</v>
      </c>
      <c r="E56" s="21">
        <v>100270</v>
      </c>
      <c r="F56" s="7">
        <v>102790</v>
      </c>
      <c r="G56" s="7">
        <v>104060</v>
      </c>
      <c r="H56" s="7">
        <v>104930</v>
      </c>
      <c r="I56" s="7">
        <v>105950</v>
      </c>
      <c r="J56" s="7">
        <v>106110</v>
      </c>
      <c r="K56" s="7">
        <v>104950</v>
      </c>
      <c r="L56" s="7">
        <v>106170</v>
      </c>
      <c r="M56" s="22">
        <v>107340</v>
      </c>
      <c r="N56" s="22">
        <v>112100</v>
      </c>
      <c r="O56" s="284">
        <v>122410</v>
      </c>
      <c r="P56" s="18">
        <v>890</v>
      </c>
      <c r="Q56" s="7">
        <v>920</v>
      </c>
      <c r="R56" s="7">
        <v>930</v>
      </c>
      <c r="S56" s="7">
        <v>930</v>
      </c>
      <c r="T56" s="7">
        <v>950</v>
      </c>
      <c r="U56" s="7">
        <v>950</v>
      </c>
      <c r="V56" s="7">
        <v>930</v>
      </c>
      <c r="W56" s="7">
        <v>950</v>
      </c>
      <c r="X56" s="25">
        <v>960</v>
      </c>
      <c r="Y56" s="25">
        <v>1010</v>
      </c>
      <c r="Z56" s="262">
        <v>1100</v>
      </c>
      <c r="AA56" s="20" t="s">
        <v>70</v>
      </c>
      <c r="AB56" s="8">
        <v>2520</v>
      </c>
      <c r="AC56" s="8">
        <v>1270</v>
      </c>
      <c r="AD56" s="8">
        <v>870</v>
      </c>
      <c r="AE56" s="8">
        <v>1020</v>
      </c>
      <c r="AF56" s="8">
        <v>160</v>
      </c>
      <c r="AG56" s="8">
        <v>-1160</v>
      </c>
      <c r="AH56" s="8">
        <v>1220</v>
      </c>
      <c r="AI56" s="29">
        <v>1170</v>
      </c>
      <c r="AJ56" s="29">
        <v>4760</v>
      </c>
      <c r="AK56" s="276">
        <v>10310</v>
      </c>
      <c r="AL56" s="31">
        <v>22140</v>
      </c>
      <c r="AM56" s="17" t="s">
        <v>70</v>
      </c>
      <c r="AN56" s="9">
        <v>2.5132143213324021E-2</v>
      </c>
      <c r="AO56" s="9">
        <v>1.2355287479326682E-2</v>
      </c>
      <c r="AP56" s="9">
        <v>8.3605612146837593E-3</v>
      </c>
      <c r="AQ56" s="9">
        <v>9.7207662251024285E-3</v>
      </c>
      <c r="AR56" s="9">
        <v>1.5101462954223432E-3</v>
      </c>
      <c r="AS56" s="9">
        <v>-1.0932051644519825E-2</v>
      </c>
      <c r="AT56" s="9">
        <v>1.1624583134826061E-2</v>
      </c>
      <c r="AU56" s="33">
        <v>1.102006216445317E-2</v>
      </c>
      <c r="AV56" s="87">
        <v>4.4345071734674946E-2</v>
      </c>
      <c r="AW56" s="270">
        <v>9.1971454058876079E-2</v>
      </c>
      <c r="AX56" s="35">
        <v>0.22080382965991818</v>
      </c>
      <c r="AY56" s="793"/>
      <c r="AZ56" s="779"/>
      <c r="BA56" s="21">
        <v>20790.000000000004</v>
      </c>
      <c r="BB56" s="87">
        <v>1.013463648149995</v>
      </c>
      <c r="BC56" s="795"/>
    </row>
    <row r="57" spans="1:55" ht="19">
      <c r="A57" s="156" t="s">
        <v>8</v>
      </c>
      <c r="B57" s="159" t="s">
        <v>128</v>
      </c>
      <c r="C57" s="797"/>
      <c r="D57" s="15" t="s">
        <v>40</v>
      </c>
      <c r="E57" s="21">
        <v>173890</v>
      </c>
      <c r="F57" s="7">
        <v>178520</v>
      </c>
      <c r="G57" s="7">
        <v>180580</v>
      </c>
      <c r="H57" s="7">
        <v>182130</v>
      </c>
      <c r="I57" s="7">
        <v>183990</v>
      </c>
      <c r="J57" s="7">
        <v>184250</v>
      </c>
      <c r="K57" s="7">
        <v>181970</v>
      </c>
      <c r="L57" s="7">
        <v>184130</v>
      </c>
      <c r="M57" s="22">
        <v>186250</v>
      </c>
      <c r="N57" s="22">
        <v>194810</v>
      </c>
      <c r="O57" s="284">
        <v>213430</v>
      </c>
      <c r="P57" s="18">
        <v>1630</v>
      </c>
      <c r="Q57" s="7">
        <v>1680</v>
      </c>
      <c r="R57" s="7">
        <v>1690</v>
      </c>
      <c r="S57" s="7">
        <v>1700</v>
      </c>
      <c r="T57" s="7">
        <v>1730</v>
      </c>
      <c r="U57" s="7">
        <v>1730</v>
      </c>
      <c r="V57" s="7">
        <v>1700</v>
      </c>
      <c r="W57" s="7">
        <v>1730</v>
      </c>
      <c r="X57" s="25">
        <v>1750</v>
      </c>
      <c r="Y57" s="25">
        <v>1830</v>
      </c>
      <c r="Z57" s="262">
        <v>2010</v>
      </c>
      <c r="AA57" s="20" t="s">
        <v>70</v>
      </c>
      <c r="AB57" s="8">
        <v>4630</v>
      </c>
      <c r="AC57" s="8">
        <v>2060</v>
      </c>
      <c r="AD57" s="8">
        <v>1550</v>
      </c>
      <c r="AE57" s="8">
        <v>1860</v>
      </c>
      <c r="AF57" s="8">
        <v>260</v>
      </c>
      <c r="AG57" s="8">
        <v>-2280</v>
      </c>
      <c r="AH57" s="8">
        <v>2160</v>
      </c>
      <c r="AI57" s="29">
        <v>2120</v>
      </c>
      <c r="AJ57" s="29">
        <v>8560</v>
      </c>
      <c r="AK57" s="276">
        <v>18620</v>
      </c>
      <c r="AL57" s="31">
        <v>39540</v>
      </c>
      <c r="AM57" s="17" t="s">
        <v>70</v>
      </c>
      <c r="AN57" s="9">
        <v>2.6626027948703168E-2</v>
      </c>
      <c r="AO57" s="9">
        <v>1.1539323325117534E-2</v>
      </c>
      <c r="AP57" s="9">
        <v>8.5834533170894289E-3</v>
      </c>
      <c r="AQ57" s="9">
        <v>1.0212485587217879E-2</v>
      </c>
      <c r="AR57" s="9">
        <v>1.4131202782758923E-3</v>
      </c>
      <c r="AS57" s="9">
        <v>-1.23744911804613E-2</v>
      </c>
      <c r="AT57" s="9">
        <v>1.1870088476122476E-2</v>
      </c>
      <c r="AU57" s="33">
        <v>1.1513604518546661E-2</v>
      </c>
      <c r="AV57" s="87">
        <v>4.5959731543624205E-2</v>
      </c>
      <c r="AW57" s="270">
        <v>9.558030901904413E-2</v>
      </c>
      <c r="AX57" s="35">
        <v>0.22738512852953008</v>
      </c>
      <c r="AY57" s="793"/>
      <c r="AZ57" s="779"/>
      <c r="BA57" s="21">
        <v>37989</v>
      </c>
      <c r="BB57" s="87">
        <v>1.0089194318247168</v>
      </c>
      <c r="BC57" s="795"/>
    </row>
    <row r="58" spans="1:55" ht="21" customHeight="1">
      <c r="A58" s="156" t="s">
        <v>8</v>
      </c>
      <c r="B58" s="148" t="s">
        <v>53</v>
      </c>
      <c r="C58" s="758" t="s">
        <v>37</v>
      </c>
      <c r="D58" s="15" t="s">
        <v>11</v>
      </c>
      <c r="E58" s="21">
        <v>37040</v>
      </c>
      <c r="F58" s="7">
        <v>37850</v>
      </c>
      <c r="G58" s="7">
        <v>38370</v>
      </c>
      <c r="H58" s="7">
        <v>38660</v>
      </c>
      <c r="I58" s="7">
        <v>39000</v>
      </c>
      <c r="J58" s="7">
        <v>34570</v>
      </c>
      <c r="K58" s="7">
        <v>34170</v>
      </c>
      <c r="L58" s="7">
        <v>34550</v>
      </c>
      <c r="M58" s="22">
        <v>34920</v>
      </c>
      <c r="N58" s="22">
        <v>36390</v>
      </c>
      <c r="O58" s="284">
        <v>39630</v>
      </c>
      <c r="P58" s="18">
        <v>300</v>
      </c>
      <c r="Q58" s="7">
        <v>310</v>
      </c>
      <c r="R58" s="7">
        <v>310</v>
      </c>
      <c r="S58" s="7">
        <v>310</v>
      </c>
      <c r="T58" s="7">
        <v>320</v>
      </c>
      <c r="U58" s="7">
        <v>320</v>
      </c>
      <c r="V58" s="7">
        <v>320</v>
      </c>
      <c r="W58" s="7">
        <v>320</v>
      </c>
      <c r="X58" s="25">
        <v>330</v>
      </c>
      <c r="Y58" s="25">
        <v>340</v>
      </c>
      <c r="Z58" s="262">
        <v>370</v>
      </c>
      <c r="AA58" s="20" t="s">
        <v>70</v>
      </c>
      <c r="AB58" s="8">
        <v>810</v>
      </c>
      <c r="AC58" s="8">
        <v>520</v>
      </c>
      <c r="AD58" s="8">
        <v>290</v>
      </c>
      <c r="AE58" s="8">
        <v>340</v>
      </c>
      <c r="AF58" s="8">
        <v>-4430</v>
      </c>
      <c r="AG58" s="8">
        <v>-400</v>
      </c>
      <c r="AH58" s="8">
        <v>380</v>
      </c>
      <c r="AI58" s="29">
        <v>370</v>
      </c>
      <c r="AJ58" s="29">
        <v>1470</v>
      </c>
      <c r="AK58" s="276">
        <v>3240</v>
      </c>
      <c r="AL58" s="31">
        <v>2590</v>
      </c>
      <c r="AM58" s="17" t="s">
        <v>70</v>
      </c>
      <c r="AN58" s="9">
        <v>2.1868250539956779E-2</v>
      </c>
      <c r="AO58" s="9">
        <v>1.3738441215323638E-2</v>
      </c>
      <c r="AP58" s="9">
        <v>7.5579880114673426E-3</v>
      </c>
      <c r="AQ58" s="9">
        <v>8.7946197620278888E-3</v>
      </c>
      <c r="AR58" s="9">
        <v>-0.11358974358974361</v>
      </c>
      <c r="AS58" s="9">
        <v>-1.1570726063060421E-2</v>
      </c>
      <c r="AT58" s="9">
        <v>1.1120866256950634E-2</v>
      </c>
      <c r="AU58" s="33">
        <v>1.0709117221418207E-2</v>
      </c>
      <c r="AV58" s="87">
        <v>4.209621993127155E-2</v>
      </c>
      <c r="AW58" s="270">
        <v>8.9035449299257996E-2</v>
      </c>
      <c r="AX58" s="35">
        <v>6.9924406047516152E-2</v>
      </c>
      <c r="AY58" s="793">
        <v>0.15399293122980245</v>
      </c>
      <c r="AZ58" s="779"/>
      <c r="BA58" s="21">
        <v>6993</v>
      </c>
      <c r="BB58" s="87">
        <v>0.88112850971922241</v>
      </c>
      <c r="BC58" s="795">
        <v>0.95115819234233179</v>
      </c>
    </row>
    <row r="59" spans="1:55" ht="19">
      <c r="A59" s="156" t="s">
        <v>8</v>
      </c>
      <c r="B59" s="159" t="s">
        <v>129</v>
      </c>
      <c r="C59" s="758"/>
      <c r="D59" s="15" t="s">
        <v>12</v>
      </c>
      <c r="E59" s="21">
        <v>44400</v>
      </c>
      <c r="F59" s="7">
        <v>45420</v>
      </c>
      <c r="G59" s="7">
        <v>46020</v>
      </c>
      <c r="H59" s="7">
        <v>46380</v>
      </c>
      <c r="I59" s="7">
        <v>46800</v>
      </c>
      <c r="J59" s="7">
        <v>42380</v>
      </c>
      <c r="K59" s="7">
        <v>41870</v>
      </c>
      <c r="L59" s="7">
        <v>42340</v>
      </c>
      <c r="M59" s="22">
        <v>42810</v>
      </c>
      <c r="N59" s="22">
        <v>44660</v>
      </c>
      <c r="O59" s="284">
        <v>48730</v>
      </c>
      <c r="P59" s="18">
        <v>370</v>
      </c>
      <c r="Q59" s="7">
        <v>380</v>
      </c>
      <c r="R59" s="7">
        <v>380</v>
      </c>
      <c r="S59" s="7">
        <v>380</v>
      </c>
      <c r="T59" s="7">
        <v>390</v>
      </c>
      <c r="U59" s="7">
        <v>390</v>
      </c>
      <c r="V59" s="7">
        <v>390</v>
      </c>
      <c r="W59" s="7">
        <v>390</v>
      </c>
      <c r="X59" s="25">
        <v>400</v>
      </c>
      <c r="Y59" s="25">
        <v>420</v>
      </c>
      <c r="Z59" s="262">
        <v>460</v>
      </c>
      <c r="AA59" s="20" t="s">
        <v>70</v>
      </c>
      <c r="AB59" s="8">
        <v>1020</v>
      </c>
      <c r="AC59" s="8">
        <v>600</v>
      </c>
      <c r="AD59" s="8">
        <v>360</v>
      </c>
      <c r="AE59" s="8">
        <v>420</v>
      </c>
      <c r="AF59" s="8">
        <v>-4420</v>
      </c>
      <c r="AG59" s="8">
        <v>-510</v>
      </c>
      <c r="AH59" s="8">
        <v>470</v>
      </c>
      <c r="AI59" s="29">
        <v>470</v>
      </c>
      <c r="AJ59" s="29">
        <v>1850</v>
      </c>
      <c r="AK59" s="276">
        <v>4070</v>
      </c>
      <c r="AL59" s="31">
        <v>4330</v>
      </c>
      <c r="AM59" s="17" t="s">
        <v>70</v>
      </c>
      <c r="AN59" s="9">
        <v>2.2972972972973071E-2</v>
      </c>
      <c r="AO59" s="9">
        <v>1.3210039630118908E-2</v>
      </c>
      <c r="AP59" s="9">
        <v>7.8226857887875312E-3</v>
      </c>
      <c r="AQ59" s="9">
        <v>9.0556274256143876E-3</v>
      </c>
      <c r="AR59" s="9">
        <v>-9.4444444444444442E-2</v>
      </c>
      <c r="AS59" s="9">
        <v>-1.2033978291646985E-2</v>
      </c>
      <c r="AT59" s="9">
        <v>1.1225220921901036E-2</v>
      </c>
      <c r="AU59" s="33">
        <v>1.1100614076523296E-2</v>
      </c>
      <c r="AV59" s="87">
        <v>4.3214202289184822E-2</v>
      </c>
      <c r="AW59" s="270">
        <v>9.1133004926108319E-2</v>
      </c>
      <c r="AX59" s="35">
        <v>9.752252252252247E-2</v>
      </c>
      <c r="AY59" s="793"/>
      <c r="AZ59" s="779"/>
      <c r="BA59" s="21">
        <v>8694</v>
      </c>
      <c r="BB59" s="87">
        <v>0.90171171171171172</v>
      </c>
      <c r="BC59" s="795"/>
    </row>
    <row r="60" spans="1:55" ht="19">
      <c r="A60" s="156" t="s">
        <v>8</v>
      </c>
      <c r="B60" s="159" t="s">
        <v>129</v>
      </c>
      <c r="C60" s="797" t="s">
        <v>38</v>
      </c>
      <c r="D60" s="15" t="s">
        <v>39</v>
      </c>
      <c r="E60" s="21">
        <v>99100</v>
      </c>
      <c r="F60" s="7">
        <v>101590</v>
      </c>
      <c r="G60" s="7">
        <v>102850</v>
      </c>
      <c r="H60" s="7">
        <v>103710</v>
      </c>
      <c r="I60" s="7">
        <v>104720</v>
      </c>
      <c r="J60" s="7">
        <v>104870</v>
      </c>
      <c r="K60" s="7">
        <v>103740</v>
      </c>
      <c r="L60" s="7">
        <v>104940</v>
      </c>
      <c r="M60" s="22">
        <v>106100</v>
      </c>
      <c r="N60" s="22">
        <v>110810</v>
      </c>
      <c r="O60" s="284">
        <v>121000</v>
      </c>
      <c r="P60" s="18">
        <v>880</v>
      </c>
      <c r="Q60" s="7">
        <v>910</v>
      </c>
      <c r="R60" s="7">
        <v>920</v>
      </c>
      <c r="S60" s="7">
        <v>920</v>
      </c>
      <c r="T60" s="7">
        <v>940</v>
      </c>
      <c r="U60" s="7">
        <v>940</v>
      </c>
      <c r="V60" s="7">
        <v>920</v>
      </c>
      <c r="W60" s="7">
        <v>940</v>
      </c>
      <c r="X60" s="25">
        <v>950</v>
      </c>
      <c r="Y60" s="25">
        <v>990</v>
      </c>
      <c r="Z60" s="262">
        <v>1090</v>
      </c>
      <c r="AA60" s="20" t="s">
        <v>70</v>
      </c>
      <c r="AB60" s="8">
        <v>2490</v>
      </c>
      <c r="AC60" s="8">
        <v>1260</v>
      </c>
      <c r="AD60" s="8">
        <v>860</v>
      </c>
      <c r="AE60" s="8">
        <v>1010</v>
      </c>
      <c r="AF60" s="8">
        <v>150</v>
      </c>
      <c r="AG60" s="8">
        <v>-1130</v>
      </c>
      <c r="AH60" s="8">
        <v>1200</v>
      </c>
      <c r="AI60" s="29">
        <v>1160</v>
      </c>
      <c r="AJ60" s="29">
        <v>4710</v>
      </c>
      <c r="AK60" s="276">
        <v>10190</v>
      </c>
      <c r="AL60" s="31">
        <v>21900</v>
      </c>
      <c r="AM60" s="17" t="s">
        <v>70</v>
      </c>
      <c r="AN60" s="9">
        <v>2.5126135216952505E-2</v>
      </c>
      <c r="AO60" s="9">
        <v>1.2402795550743084E-2</v>
      </c>
      <c r="AP60" s="9">
        <v>8.3616917841515814E-3</v>
      </c>
      <c r="AQ60" s="9">
        <v>9.7386944364092898E-3</v>
      </c>
      <c r="AR60" s="9">
        <v>1.4323911382734256E-3</v>
      </c>
      <c r="AS60" s="9">
        <v>-1.0775245542099743E-2</v>
      </c>
      <c r="AT60" s="9">
        <v>1.1567379988432602E-2</v>
      </c>
      <c r="AU60" s="33">
        <v>1.105393558223744E-2</v>
      </c>
      <c r="AV60" s="87">
        <v>4.4392082940622135E-2</v>
      </c>
      <c r="AW60" s="270">
        <v>9.1959209457630253E-2</v>
      </c>
      <c r="AX60" s="35">
        <v>0.22098890010090821</v>
      </c>
      <c r="AY60" s="793"/>
      <c r="AZ60" s="779"/>
      <c r="BA60" s="21">
        <v>20601.000000000004</v>
      </c>
      <c r="BB60" s="87">
        <v>1.0131079717457114</v>
      </c>
      <c r="BC60" s="795"/>
    </row>
    <row r="61" spans="1:55" ht="19">
      <c r="A61" s="156" t="s">
        <v>8</v>
      </c>
      <c r="B61" s="159" t="s">
        <v>129</v>
      </c>
      <c r="C61" s="797"/>
      <c r="D61" s="15" t="s">
        <v>40</v>
      </c>
      <c r="E61" s="21">
        <v>172720</v>
      </c>
      <c r="F61" s="7">
        <v>177320</v>
      </c>
      <c r="G61" s="7">
        <v>179370</v>
      </c>
      <c r="H61" s="7">
        <v>180910</v>
      </c>
      <c r="I61" s="7">
        <v>182760</v>
      </c>
      <c r="J61" s="7">
        <v>183010</v>
      </c>
      <c r="K61" s="7">
        <v>180760</v>
      </c>
      <c r="L61" s="7">
        <v>182900</v>
      </c>
      <c r="M61" s="22">
        <v>185010</v>
      </c>
      <c r="N61" s="22">
        <v>193520</v>
      </c>
      <c r="O61" s="284">
        <v>212020</v>
      </c>
      <c r="P61" s="18">
        <v>1620</v>
      </c>
      <c r="Q61" s="7">
        <v>1670</v>
      </c>
      <c r="R61" s="7">
        <v>1680</v>
      </c>
      <c r="S61" s="7">
        <v>1690</v>
      </c>
      <c r="T61" s="7">
        <v>1720</v>
      </c>
      <c r="U61" s="7">
        <v>1720</v>
      </c>
      <c r="V61" s="7">
        <v>1690</v>
      </c>
      <c r="W61" s="7">
        <v>1720</v>
      </c>
      <c r="X61" s="25">
        <v>1740</v>
      </c>
      <c r="Y61" s="25">
        <v>1810</v>
      </c>
      <c r="Z61" s="262">
        <v>2000</v>
      </c>
      <c r="AA61" s="20" t="s">
        <v>70</v>
      </c>
      <c r="AB61" s="8">
        <v>4600</v>
      </c>
      <c r="AC61" s="8">
        <v>2050</v>
      </c>
      <c r="AD61" s="8">
        <v>1540</v>
      </c>
      <c r="AE61" s="8">
        <v>1850</v>
      </c>
      <c r="AF61" s="8">
        <v>250</v>
      </c>
      <c r="AG61" s="8">
        <v>-2250</v>
      </c>
      <c r="AH61" s="8">
        <v>2140</v>
      </c>
      <c r="AI61" s="29">
        <v>2110</v>
      </c>
      <c r="AJ61" s="29">
        <v>8510</v>
      </c>
      <c r="AK61" s="276">
        <v>18500</v>
      </c>
      <c r="AL61" s="31">
        <v>39300</v>
      </c>
      <c r="AM61" s="17" t="s">
        <v>70</v>
      </c>
      <c r="AN61" s="9">
        <v>2.6632700324224157E-2</v>
      </c>
      <c r="AO61" s="9">
        <v>1.1561019625535796E-2</v>
      </c>
      <c r="AP61" s="9">
        <v>8.5856051736634686E-3</v>
      </c>
      <c r="AQ61" s="9">
        <v>1.0226079265933441E-2</v>
      </c>
      <c r="AR61" s="9">
        <v>1.3679142044211723E-3</v>
      </c>
      <c r="AS61" s="9">
        <v>-1.2294410141522327E-2</v>
      </c>
      <c r="AT61" s="9">
        <v>1.1838902412037999E-2</v>
      </c>
      <c r="AU61" s="33">
        <v>1.1536358665937607E-2</v>
      </c>
      <c r="AV61" s="87">
        <v>4.5997513647910937E-2</v>
      </c>
      <c r="AW61" s="270">
        <v>9.5597354278627478E-2</v>
      </c>
      <c r="AX61" s="35">
        <v>0.22753589624826298</v>
      </c>
      <c r="AY61" s="793"/>
      <c r="AZ61" s="779"/>
      <c r="BA61" s="21">
        <v>37800.000000000007</v>
      </c>
      <c r="BB61" s="87">
        <v>1.0086845761926817</v>
      </c>
      <c r="BC61" s="795"/>
    </row>
    <row r="62" spans="1:55" ht="21" customHeight="1">
      <c r="A62" s="156" t="s">
        <v>8</v>
      </c>
      <c r="B62" s="148" t="s">
        <v>54</v>
      </c>
      <c r="C62" s="758" t="s">
        <v>37</v>
      </c>
      <c r="D62" s="15" t="s">
        <v>11</v>
      </c>
      <c r="E62" s="21">
        <v>36000</v>
      </c>
      <c r="F62" s="7">
        <v>36780</v>
      </c>
      <c r="G62" s="7">
        <v>37300</v>
      </c>
      <c r="H62" s="7">
        <v>37580</v>
      </c>
      <c r="I62" s="7">
        <v>37910</v>
      </c>
      <c r="J62" s="7">
        <v>33480</v>
      </c>
      <c r="K62" s="7">
        <v>33090</v>
      </c>
      <c r="L62" s="7">
        <v>33460</v>
      </c>
      <c r="M62" s="22">
        <v>33820</v>
      </c>
      <c r="N62" s="22">
        <v>35240</v>
      </c>
      <c r="O62" s="284">
        <v>38390</v>
      </c>
      <c r="P62" s="18">
        <v>290</v>
      </c>
      <c r="Q62" s="7">
        <v>300</v>
      </c>
      <c r="R62" s="7">
        <v>300</v>
      </c>
      <c r="S62" s="7">
        <v>300</v>
      </c>
      <c r="T62" s="7">
        <v>300</v>
      </c>
      <c r="U62" s="7">
        <v>310</v>
      </c>
      <c r="V62" s="7">
        <v>310</v>
      </c>
      <c r="W62" s="7">
        <v>310</v>
      </c>
      <c r="X62" s="25">
        <v>310</v>
      </c>
      <c r="Y62" s="25">
        <v>330</v>
      </c>
      <c r="Z62" s="262">
        <v>360</v>
      </c>
      <c r="AA62" s="20" t="s">
        <v>70</v>
      </c>
      <c r="AB62" s="8">
        <v>780</v>
      </c>
      <c r="AC62" s="8">
        <v>520</v>
      </c>
      <c r="AD62" s="8">
        <v>280</v>
      </c>
      <c r="AE62" s="8">
        <v>330</v>
      </c>
      <c r="AF62" s="8">
        <v>-4430</v>
      </c>
      <c r="AG62" s="8">
        <v>-390</v>
      </c>
      <c r="AH62" s="8">
        <v>370</v>
      </c>
      <c r="AI62" s="29">
        <v>360</v>
      </c>
      <c r="AJ62" s="29">
        <v>1420</v>
      </c>
      <c r="AK62" s="276">
        <v>3150</v>
      </c>
      <c r="AL62" s="31">
        <v>2390</v>
      </c>
      <c r="AM62" s="17" t="s">
        <v>70</v>
      </c>
      <c r="AN62" s="9">
        <v>2.1666666666666723E-2</v>
      </c>
      <c r="AO62" s="9">
        <v>1.4138118542686318E-2</v>
      </c>
      <c r="AP62" s="9">
        <v>7.5067024128685489E-3</v>
      </c>
      <c r="AQ62" s="9">
        <v>8.7812666311868348E-3</v>
      </c>
      <c r="AR62" s="9">
        <v>-0.1168557108942232</v>
      </c>
      <c r="AS62" s="9">
        <v>-1.1648745519713288E-2</v>
      </c>
      <c r="AT62" s="9">
        <v>1.1181625868842637E-2</v>
      </c>
      <c r="AU62" s="33">
        <v>1.0759115361625771E-2</v>
      </c>
      <c r="AV62" s="87">
        <v>4.1986989946777076E-2</v>
      </c>
      <c r="AW62" s="270">
        <v>8.9387060158910403E-2</v>
      </c>
      <c r="AX62" s="35">
        <v>6.6388888888888831E-2</v>
      </c>
      <c r="AY62" s="793">
        <v>0.15267008831765577</v>
      </c>
      <c r="AZ62" s="779"/>
      <c r="BA62" s="21">
        <v>6804.0000000000009</v>
      </c>
      <c r="BB62" s="87">
        <v>0.87738888888888888</v>
      </c>
      <c r="BC62" s="795">
        <v>0.95033141183566172</v>
      </c>
    </row>
    <row r="63" spans="1:55" ht="19">
      <c r="A63" s="156" t="s">
        <v>8</v>
      </c>
      <c r="B63" s="159" t="s">
        <v>130</v>
      </c>
      <c r="C63" s="758"/>
      <c r="D63" s="15" t="s">
        <v>12</v>
      </c>
      <c r="E63" s="21">
        <v>43360</v>
      </c>
      <c r="F63" s="7">
        <v>44350</v>
      </c>
      <c r="G63" s="7">
        <v>44950</v>
      </c>
      <c r="H63" s="7">
        <v>45300</v>
      </c>
      <c r="I63" s="7">
        <v>45710</v>
      </c>
      <c r="J63" s="7">
        <v>41290</v>
      </c>
      <c r="K63" s="7">
        <v>40790</v>
      </c>
      <c r="L63" s="7">
        <v>41250</v>
      </c>
      <c r="M63" s="22">
        <v>41710</v>
      </c>
      <c r="N63" s="22">
        <v>43510</v>
      </c>
      <c r="O63" s="284">
        <v>47490</v>
      </c>
      <c r="P63" s="18">
        <v>360</v>
      </c>
      <c r="Q63" s="7">
        <v>370</v>
      </c>
      <c r="R63" s="7">
        <v>370</v>
      </c>
      <c r="S63" s="7">
        <v>370</v>
      </c>
      <c r="T63" s="7">
        <v>370</v>
      </c>
      <c r="U63" s="7">
        <v>380</v>
      </c>
      <c r="V63" s="7">
        <v>380</v>
      </c>
      <c r="W63" s="7">
        <v>380</v>
      </c>
      <c r="X63" s="25">
        <v>380</v>
      </c>
      <c r="Y63" s="25">
        <v>410</v>
      </c>
      <c r="Z63" s="262">
        <v>450</v>
      </c>
      <c r="AA63" s="20" t="s">
        <v>70</v>
      </c>
      <c r="AB63" s="8">
        <v>990</v>
      </c>
      <c r="AC63" s="8">
        <v>600</v>
      </c>
      <c r="AD63" s="8">
        <v>350</v>
      </c>
      <c r="AE63" s="8">
        <v>410</v>
      </c>
      <c r="AF63" s="8">
        <v>-4420</v>
      </c>
      <c r="AG63" s="8">
        <v>-500</v>
      </c>
      <c r="AH63" s="8">
        <v>460</v>
      </c>
      <c r="AI63" s="29">
        <v>460</v>
      </c>
      <c r="AJ63" s="29">
        <v>1800</v>
      </c>
      <c r="AK63" s="276">
        <v>3980</v>
      </c>
      <c r="AL63" s="31">
        <v>4130</v>
      </c>
      <c r="AM63" s="17" t="s">
        <v>70</v>
      </c>
      <c r="AN63" s="9">
        <v>2.2832103321033248E-2</v>
      </c>
      <c r="AO63" s="9">
        <v>1.3528748590755368E-2</v>
      </c>
      <c r="AP63" s="9">
        <v>7.7864293659621886E-3</v>
      </c>
      <c r="AQ63" s="9">
        <v>9.0507726269315469E-3</v>
      </c>
      <c r="AR63" s="9">
        <v>-9.6696565302997195E-2</v>
      </c>
      <c r="AS63" s="9">
        <v>-1.2109469605231293E-2</v>
      </c>
      <c r="AT63" s="9">
        <v>1.12772738416278E-2</v>
      </c>
      <c r="AU63" s="33">
        <v>1.1151515151515135E-2</v>
      </c>
      <c r="AV63" s="87">
        <v>4.3155118676576398E-2</v>
      </c>
      <c r="AW63" s="270">
        <v>9.1473224546081422E-2</v>
      </c>
      <c r="AX63" s="35">
        <v>9.5249077490774825E-2</v>
      </c>
      <c r="AY63" s="793"/>
      <c r="AZ63" s="779"/>
      <c r="BA63" s="21">
        <v>8505.0000000000018</v>
      </c>
      <c r="BB63" s="87">
        <v>0.89910055350553508</v>
      </c>
      <c r="BC63" s="795"/>
    </row>
    <row r="64" spans="1:55" ht="19">
      <c r="A64" s="156" t="s">
        <v>8</v>
      </c>
      <c r="B64" s="159" t="s">
        <v>130</v>
      </c>
      <c r="C64" s="797" t="s">
        <v>38</v>
      </c>
      <c r="D64" s="15" t="s">
        <v>39</v>
      </c>
      <c r="E64" s="21">
        <v>98060</v>
      </c>
      <c r="F64" s="7">
        <v>100520</v>
      </c>
      <c r="G64" s="7">
        <v>101780</v>
      </c>
      <c r="H64" s="7">
        <v>102630</v>
      </c>
      <c r="I64" s="7">
        <v>103630</v>
      </c>
      <c r="J64" s="7">
        <v>103780</v>
      </c>
      <c r="K64" s="7">
        <v>102660</v>
      </c>
      <c r="L64" s="7">
        <v>103850</v>
      </c>
      <c r="M64" s="22">
        <v>105000</v>
      </c>
      <c r="N64" s="22">
        <v>109660</v>
      </c>
      <c r="O64" s="284">
        <v>119760</v>
      </c>
      <c r="P64" s="18">
        <v>870</v>
      </c>
      <c r="Q64" s="7">
        <v>900</v>
      </c>
      <c r="R64" s="7">
        <v>910</v>
      </c>
      <c r="S64" s="7">
        <v>910</v>
      </c>
      <c r="T64" s="7">
        <v>920</v>
      </c>
      <c r="U64" s="7">
        <v>930</v>
      </c>
      <c r="V64" s="7">
        <v>910</v>
      </c>
      <c r="W64" s="7">
        <v>920</v>
      </c>
      <c r="X64" s="25">
        <v>940</v>
      </c>
      <c r="Y64" s="25">
        <v>980</v>
      </c>
      <c r="Z64" s="262">
        <v>1070</v>
      </c>
      <c r="AA64" s="20" t="s">
        <v>70</v>
      </c>
      <c r="AB64" s="8">
        <v>2460</v>
      </c>
      <c r="AC64" s="8">
        <v>1260</v>
      </c>
      <c r="AD64" s="8">
        <v>850</v>
      </c>
      <c r="AE64" s="8">
        <v>1000</v>
      </c>
      <c r="AF64" s="8">
        <v>150</v>
      </c>
      <c r="AG64" s="8">
        <v>-1120</v>
      </c>
      <c r="AH64" s="8">
        <v>1190</v>
      </c>
      <c r="AI64" s="29">
        <v>1150</v>
      </c>
      <c r="AJ64" s="29">
        <v>4660</v>
      </c>
      <c r="AK64" s="276">
        <v>10100</v>
      </c>
      <c r="AL64" s="31">
        <v>21700</v>
      </c>
      <c r="AM64" s="17" t="s">
        <v>70</v>
      </c>
      <c r="AN64" s="9">
        <v>2.508668162349581E-2</v>
      </c>
      <c r="AO64" s="9">
        <v>1.2534818941504211E-2</v>
      </c>
      <c r="AP64" s="9">
        <v>8.3513460404793793E-3</v>
      </c>
      <c r="AQ64" s="9">
        <v>9.7437396472765947E-3</v>
      </c>
      <c r="AR64" s="9">
        <v>1.4474573000096136E-3</v>
      </c>
      <c r="AS64" s="9">
        <v>-1.0792060127192138E-2</v>
      </c>
      <c r="AT64" s="9">
        <v>1.159166179622062E-2</v>
      </c>
      <c r="AU64" s="33">
        <v>1.1073663938372613E-2</v>
      </c>
      <c r="AV64" s="87">
        <v>4.438095238095241E-2</v>
      </c>
      <c r="AW64" s="270">
        <v>9.2102863395951085E-2</v>
      </c>
      <c r="AX64" s="35">
        <v>0.22129308586579644</v>
      </c>
      <c r="AY64" s="793"/>
      <c r="AZ64" s="779"/>
      <c r="BA64" s="21">
        <v>20223</v>
      </c>
      <c r="BB64" s="87">
        <v>1.0150622068121558</v>
      </c>
      <c r="BC64" s="795"/>
    </row>
    <row r="65" spans="1:55" ht="19">
      <c r="A65" s="156" t="s">
        <v>8</v>
      </c>
      <c r="B65" s="159" t="s">
        <v>130</v>
      </c>
      <c r="C65" s="797"/>
      <c r="D65" s="15" t="s">
        <v>40</v>
      </c>
      <c r="E65" s="21">
        <v>171680</v>
      </c>
      <c r="F65" s="7">
        <v>176250</v>
      </c>
      <c r="G65" s="7">
        <v>178300</v>
      </c>
      <c r="H65" s="7">
        <v>179830</v>
      </c>
      <c r="I65" s="7">
        <v>181670</v>
      </c>
      <c r="J65" s="7">
        <v>181920</v>
      </c>
      <c r="K65" s="7">
        <v>179680</v>
      </c>
      <c r="L65" s="7">
        <v>181810</v>
      </c>
      <c r="M65" s="22">
        <v>183910</v>
      </c>
      <c r="N65" s="22">
        <v>192370</v>
      </c>
      <c r="O65" s="284">
        <v>210780</v>
      </c>
      <c r="P65" s="18">
        <v>1610</v>
      </c>
      <c r="Q65" s="7">
        <v>1660</v>
      </c>
      <c r="R65" s="7">
        <v>1670</v>
      </c>
      <c r="S65" s="7">
        <v>1680</v>
      </c>
      <c r="T65" s="7">
        <v>1700</v>
      </c>
      <c r="U65" s="7">
        <v>1710</v>
      </c>
      <c r="V65" s="7">
        <v>1680</v>
      </c>
      <c r="W65" s="7">
        <v>1700</v>
      </c>
      <c r="X65" s="25">
        <v>1730</v>
      </c>
      <c r="Y65" s="25">
        <v>1800</v>
      </c>
      <c r="Z65" s="262">
        <v>1980</v>
      </c>
      <c r="AA65" s="20" t="s">
        <v>70</v>
      </c>
      <c r="AB65" s="8">
        <v>4570</v>
      </c>
      <c r="AC65" s="8">
        <v>2050</v>
      </c>
      <c r="AD65" s="8">
        <v>1530</v>
      </c>
      <c r="AE65" s="8">
        <v>1840</v>
      </c>
      <c r="AF65" s="8">
        <v>250</v>
      </c>
      <c r="AG65" s="8">
        <v>-2240</v>
      </c>
      <c r="AH65" s="8">
        <v>2130</v>
      </c>
      <c r="AI65" s="29">
        <v>2100</v>
      </c>
      <c r="AJ65" s="29">
        <v>8460</v>
      </c>
      <c r="AK65" s="276">
        <v>18410</v>
      </c>
      <c r="AL65" s="31">
        <v>39100</v>
      </c>
      <c r="AM65" s="17" t="s">
        <v>70</v>
      </c>
      <c r="AN65" s="9">
        <v>2.6619291705498593E-2</v>
      </c>
      <c r="AO65" s="9">
        <v>1.163120567375886E-2</v>
      </c>
      <c r="AP65" s="9">
        <v>8.5810431856421232E-3</v>
      </c>
      <c r="AQ65" s="9">
        <v>1.0231885669799157E-2</v>
      </c>
      <c r="AR65" s="9">
        <v>1.3761215390544201E-3</v>
      </c>
      <c r="AS65" s="9">
        <v>-1.2313104661389573E-2</v>
      </c>
      <c r="AT65" s="9">
        <v>1.1854407836153102E-2</v>
      </c>
      <c r="AU65" s="33">
        <v>1.1550519773389833E-2</v>
      </c>
      <c r="AV65" s="87">
        <v>4.600076124191177E-2</v>
      </c>
      <c r="AW65" s="270">
        <v>9.5700992878307467E-2</v>
      </c>
      <c r="AX65" s="35">
        <v>0.227749301025163</v>
      </c>
      <c r="AY65" s="793"/>
      <c r="AZ65" s="779"/>
      <c r="BA65" s="21">
        <v>37422</v>
      </c>
      <c r="BB65" s="87">
        <v>1.0097739981360672</v>
      </c>
      <c r="BC65" s="795"/>
    </row>
    <row r="66" spans="1:55" ht="21" customHeight="1">
      <c r="A66" s="156" t="s">
        <v>8</v>
      </c>
      <c r="B66" s="148" t="s">
        <v>55</v>
      </c>
      <c r="C66" s="758" t="s">
        <v>37</v>
      </c>
      <c r="D66" s="15" t="s">
        <v>11</v>
      </c>
      <c r="E66" s="21">
        <v>35960</v>
      </c>
      <c r="F66" s="7">
        <v>36720</v>
      </c>
      <c r="G66" s="7">
        <v>37220</v>
      </c>
      <c r="H66" s="7">
        <v>37500</v>
      </c>
      <c r="I66" s="7">
        <v>37820</v>
      </c>
      <c r="J66" s="7">
        <v>33390</v>
      </c>
      <c r="K66" s="7">
        <v>33010</v>
      </c>
      <c r="L66" s="7">
        <v>33370</v>
      </c>
      <c r="M66" s="22">
        <v>33720</v>
      </c>
      <c r="N66" s="22">
        <v>35100</v>
      </c>
      <c r="O66" s="284">
        <v>38190</v>
      </c>
      <c r="P66" s="18">
        <v>290</v>
      </c>
      <c r="Q66" s="7">
        <v>300</v>
      </c>
      <c r="R66" s="7">
        <v>300</v>
      </c>
      <c r="S66" s="7">
        <v>300</v>
      </c>
      <c r="T66" s="7">
        <v>300</v>
      </c>
      <c r="U66" s="7">
        <v>300</v>
      </c>
      <c r="V66" s="7">
        <v>310</v>
      </c>
      <c r="W66" s="7">
        <v>310</v>
      </c>
      <c r="X66" s="25">
        <v>310</v>
      </c>
      <c r="Y66" s="25">
        <v>330</v>
      </c>
      <c r="Z66" s="262">
        <v>360</v>
      </c>
      <c r="AA66" s="20" t="s">
        <v>70</v>
      </c>
      <c r="AB66" s="8">
        <v>760</v>
      </c>
      <c r="AC66" s="8">
        <v>500</v>
      </c>
      <c r="AD66" s="8">
        <v>280</v>
      </c>
      <c r="AE66" s="8">
        <v>320</v>
      </c>
      <c r="AF66" s="8">
        <v>-4430</v>
      </c>
      <c r="AG66" s="8">
        <v>-380</v>
      </c>
      <c r="AH66" s="8">
        <v>360</v>
      </c>
      <c r="AI66" s="29">
        <v>350</v>
      </c>
      <c r="AJ66" s="29">
        <v>1380</v>
      </c>
      <c r="AK66" s="276">
        <v>3090</v>
      </c>
      <c r="AL66" s="31">
        <v>2230</v>
      </c>
      <c r="AM66" s="17" t="s">
        <v>70</v>
      </c>
      <c r="AN66" s="9">
        <v>2.1134593993325845E-2</v>
      </c>
      <c r="AO66" s="9">
        <v>1.3616557734204893E-2</v>
      </c>
      <c r="AP66" s="9">
        <v>7.522837184309461E-3</v>
      </c>
      <c r="AQ66" s="9">
        <v>8.5333333333332817E-3</v>
      </c>
      <c r="AR66" s="9">
        <v>-0.11713379164463245</v>
      </c>
      <c r="AS66" s="9">
        <v>-1.1380652890086829E-2</v>
      </c>
      <c r="AT66" s="9">
        <v>1.0905786125416483E-2</v>
      </c>
      <c r="AU66" s="33">
        <v>1.0488462691039757E-2</v>
      </c>
      <c r="AV66" s="87">
        <v>4.0925266903914626E-2</v>
      </c>
      <c r="AW66" s="270">
        <v>8.8034188034187943E-2</v>
      </c>
      <c r="AX66" s="35">
        <v>6.2013348164627446E-2</v>
      </c>
      <c r="AY66" s="793">
        <v>0.15006954886087565</v>
      </c>
      <c r="AZ66" s="779"/>
      <c r="BA66" s="21">
        <v>6804.0000000000009</v>
      </c>
      <c r="BB66" s="87">
        <v>0.87280311457174642</v>
      </c>
      <c r="BC66" s="795">
        <v>0.94759929576802526</v>
      </c>
    </row>
    <row r="67" spans="1:55" ht="19">
      <c r="A67" s="156" t="s">
        <v>8</v>
      </c>
      <c r="B67" s="159" t="s">
        <v>131</v>
      </c>
      <c r="C67" s="758"/>
      <c r="D67" s="15" t="s">
        <v>12</v>
      </c>
      <c r="E67" s="21">
        <v>43320</v>
      </c>
      <c r="F67" s="7">
        <v>44290</v>
      </c>
      <c r="G67" s="7">
        <v>44870</v>
      </c>
      <c r="H67" s="7">
        <v>45220</v>
      </c>
      <c r="I67" s="7">
        <v>45620</v>
      </c>
      <c r="J67" s="7">
        <v>41200</v>
      </c>
      <c r="K67" s="7">
        <v>40710</v>
      </c>
      <c r="L67" s="7">
        <v>41160</v>
      </c>
      <c r="M67" s="22">
        <v>41610</v>
      </c>
      <c r="N67" s="22">
        <v>43370</v>
      </c>
      <c r="O67" s="284">
        <v>47290</v>
      </c>
      <c r="P67" s="18">
        <v>360</v>
      </c>
      <c r="Q67" s="7">
        <v>370</v>
      </c>
      <c r="R67" s="7">
        <v>370</v>
      </c>
      <c r="S67" s="7">
        <v>370</v>
      </c>
      <c r="T67" s="7">
        <v>370</v>
      </c>
      <c r="U67" s="7">
        <v>370</v>
      </c>
      <c r="V67" s="7">
        <v>380</v>
      </c>
      <c r="W67" s="7">
        <v>380</v>
      </c>
      <c r="X67" s="25">
        <v>380</v>
      </c>
      <c r="Y67" s="25">
        <v>410</v>
      </c>
      <c r="Z67" s="262">
        <v>450</v>
      </c>
      <c r="AA67" s="20" t="s">
        <v>70</v>
      </c>
      <c r="AB67" s="8">
        <v>970</v>
      </c>
      <c r="AC67" s="8">
        <v>580</v>
      </c>
      <c r="AD67" s="8">
        <v>350</v>
      </c>
      <c r="AE67" s="8">
        <v>400</v>
      </c>
      <c r="AF67" s="8">
        <v>-4420</v>
      </c>
      <c r="AG67" s="8">
        <v>-490</v>
      </c>
      <c r="AH67" s="8">
        <v>450</v>
      </c>
      <c r="AI67" s="29">
        <v>450</v>
      </c>
      <c r="AJ67" s="29">
        <v>1760</v>
      </c>
      <c r="AK67" s="276">
        <v>3920</v>
      </c>
      <c r="AL67" s="31">
        <v>3970</v>
      </c>
      <c r="AM67" s="17" t="s">
        <v>70</v>
      </c>
      <c r="AN67" s="9">
        <v>2.2391505078485752E-2</v>
      </c>
      <c r="AO67" s="9">
        <v>1.3095506886430242E-2</v>
      </c>
      <c r="AP67" s="9">
        <v>7.8003120124805481E-3</v>
      </c>
      <c r="AQ67" s="9">
        <v>8.8456435205661599E-3</v>
      </c>
      <c r="AR67" s="9">
        <v>-9.6887330118369142E-2</v>
      </c>
      <c r="AS67" s="9">
        <v>-1.1893203883495129E-2</v>
      </c>
      <c r="AT67" s="9">
        <v>1.1053795136330091E-2</v>
      </c>
      <c r="AU67" s="33">
        <v>1.0932944606413919E-2</v>
      </c>
      <c r="AV67" s="87">
        <v>4.229752463350156E-2</v>
      </c>
      <c r="AW67" s="270">
        <v>9.0385058796403017E-2</v>
      </c>
      <c r="AX67" s="35">
        <v>9.1643582640812626E-2</v>
      </c>
      <c r="AY67" s="793"/>
      <c r="AZ67" s="779"/>
      <c r="BA67" s="21">
        <v>8505.0000000000018</v>
      </c>
      <c r="BB67" s="87">
        <v>0.89531394275161591</v>
      </c>
      <c r="BC67" s="795"/>
    </row>
    <row r="68" spans="1:55" ht="19">
      <c r="A68" s="156" t="s">
        <v>8</v>
      </c>
      <c r="B68" s="159" t="s">
        <v>131</v>
      </c>
      <c r="C68" s="797" t="s">
        <v>38</v>
      </c>
      <c r="D68" s="15" t="s">
        <v>39</v>
      </c>
      <c r="E68" s="21">
        <v>98020</v>
      </c>
      <c r="F68" s="7">
        <v>100460</v>
      </c>
      <c r="G68" s="7">
        <v>101700</v>
      </c>
      <c r="H68" s="7">
        <v>102550</v>
      </c>
      <c r="I68" s="7">
        <v>103540</v>
      </c>
      <c r="J68" s="7">
        <v>103690</v>
      </c>
      <c r="K68" s="7">
        <v>102580</v>
      </c>
      <c r="L68" s="7">
        <v>103760</v>
      </c>
      <c r="M68" s="22">
        <v>104900</v>
      </c>
      <c r="N68" s="22">
        <v>109520</v>
      </c>
      <c r="O68" s="284">
        <v>119560</v>
      </c>
      <c r="P68" s="18">
        <v>870</v>
      </c>
      <c r="Q68" s="7">
        <v>900</v>
      </c>
      <c r="R68" s="7">
        <v>910</v>
      </c>
      <c r="S68" s="7">
        <v>910</v>
      </c>
      <c r="T68" s="7">
        <v>920</v>
      </c>
      <c r="U68" s="7">
        <v>920</v>
      </c>
      <c r="V68" s="7">
        <v>910</v>
      </c>
      <c r="W68" s="7">
        <v>920</v>
      </c>
      <c r="X68" s="25">
        <v>940</v>
      </c>
      <c r="Y68" s="25">
        <v>980</v>
      </c>
      <c r="Z68" s="262">
        <v>1070</v>
      </c>
      <c r="AA68" s="20" t="s">
        <v>70</v>
      </c>
      <c r="AB68" s="8">
        <v>2440</v>
      </c>
      <c r="AC68" s="8">
        <v>1240</v>
      </c>
      <c r="AD68" s="8">
        <v>850</v>
      </c>
      <c r="AE68" s="8">
        <v>990</v>
      </c>
      <c r="AF68" s="8">
        <v>150</v>
      </c>
      <c r="AG68" s="8">
        <v>-1110</v>
      </c>
      <c r="AH68" s="8">
        <v>1180</v>
      </c>
      <c r="AI68" s="29">
        <v>1140</v>
      </c>
      <c r="AJ68" s="29">
        <v>4620</v>
      </c>
      <c r="AK68" s="276">
        <v>10040</v>
      </c>
      <c r="AL68" s="31">
        <v>21540</v>
      </c>
      <c r="AM68" s="17" t="s">
        <v>70</v>
      </c>
      <c r="AN68" s="9">
        <v>2.4892879004284829E-2</v>
      </c>
      <c r="AO68" s="9">
        <v>1.234322118256026E-2</v>
      </c>
      <c r="AP68" s="9">
        <v>8.3579154375614806E-3</v>
      </c>
      <c r="AQ68" s="9">
        <v>9.6538274012676339E-3</v>
      </c>
      <c r="AR68" s="9">
        <v>1.4487154722813145E-3</v>
      </c>
      <c r="AS68" s="9">
        <v>-1.0704986016009221E-2</v>
      </c>
      <c r="AT68" s="9">
        <v>1.1503217001364696E-2</v>
      </c>
      <c r="AU68" s="33">
        <v>1.0986892829606854E-2</v>
      </c>
      <c r="AV68" s="87">
        <v>4.4041944709246827E-2</v>
      </c>
      <c r="AW68" s="270">
        <v>9.1672753834916021E-2</v>
      </c>
      <c r="AX68" s="35">
        <v>0.21975107120995707</v>
      </c>
      <c r="AY68" s="793"/>
      <c r="AZ68" s="779"/>
      <c r="BA68" s="21">
        <v>20223</v>
      </c>
      <c r="BB68" s="87">
        <v>1.0134360334625587</v>
      </c>
      <c r="BC68" s="795"/>
    </row>
    <row r="69" spans="1:55" ht="19">
      <c r="A69" s="156" t="s">
        <v>8</v>
      </c>
      <c r="B69" s="159" t="s">
        <v>131</v>
      </c>
      <c r="C69" s="797"/>
      <c r="D69" s="15" t="s">
        <v>40</v>
      </c>
      <c r="E69" s="21">
        <v>171640</v>
      </c>
      <c r="F69" s="7">
        <v>176190</v>
      </c>
      <c r="G69" s="7">
        <v>178220</v>
      </c>
      <c r="H69" s="7">
        <v>179750</v>
      </c>
      <c r="I69" s="7">
        <v>181580</v>
      </c>
      <c r="J69" s="7">
        <v>181830</v>
      </c>
      <c r="K69" s="7">
        <v>179600</v>
      </c>
      <c r="L69" s="7">
        <v>181720</v>
      </c>
      <c r="M69" s="22">
        <v>183810</v>
      </c>
      <c r="N69" s="22">
        <v>192230</v>
      </c>
      <c r="O69" s="284">
        <v>210580</v>
      </c>
      <c r="P69" s="18">
        <v>1610</v>
      </c>
      <c r="Q69" s="7">
        <v>1660</v>
      </c>
      <c r="R69" s="7">
        <v>1670</v>
      </c>
      <c r="S69" s="7">
        <v>1680</v>
      </c>
      <c r="T69" s="7">
        <v>1700</v>
      </c>
      <c r="U69" s="7">
        <v>1700</v>
      </c>
      <c r="V69" s="7">
        <v>1680</v>
      </c>
      <c r="W69" s="7">
        <v>1700</v>
      </c>
      <c r="X69" s="25">
        <v>1730</v>
      </c>
      <c r="Y69" s="25">
        <v>1800</v>
      </c>
      <c r="Z69" s="262">
        <v>1980</v>
      </c>
      <c r="AA69" s="20" t="s">
        <v>70</v>
      </c>
      <c r="AB69" s="8">
        <v>4550</v>
      </c>
      <c r="AC69" s="8">
        <v>2030</v>
      </c>
      <c r="AD69" s="8">
        <v>1530</v>
      </c>
      <c r="AE69" s="8">
        <v>1830</v>
      </c>
      <c r="AF69" s="8">
        <v>250</v>
      </c>
      <c r="AG69" s="8">
        <v>-2230</v>
      </c>
      <c r="AH69" s="8">
        <v>2120</v>
      </c>
      <c r="AI69" s="29">
        <v>2090</v>
      </c>
      <c r="AJ69" s="29">
        <v>8420</v>
      </c>
      <c r="AK69" s="276">
        <v>18350</v>
      </c>
      <c r="AL69" s="31">
        <v>38940</v>
      </c>
      <c r="AM69" s="17" t="s">
        <v>70</v>
      </c>
      <c r="AN69" s="9">
        <v>2.6508972267536679E-2</v>
      </c>
      <c r="AO69" s="9">
        <v>1.1521652761223633E-2</v>
      </c>
      <c r="AP69" s="9">
        <v>8.5848950735045726E-3</v>
      </c>
      <c r="AQ69" s="9">
        <v>1.0180806675938792E-2</v>
      </c>
      <c r="AR69" s="9">
        <v>1.3768036127326244E-3</v>
      </c>
      <c r="AS69" s="9">
        <v>-1.2264202826816284E-2</v>
      </c>
      <c r="AT69" s="9">
        <v>1.1804008908685937E-2</v>
      </c>
      <c r="AU69" s="33">
        <v>1.1501210653753091E-2</v>
      </c>
      <c r="AV69" s="87">
        <v>4.5808171481421134E-2</v>
      </c>
      <c r="AW69" s="270">
        <v>9.5458565260365225E-2</v>
      </c>
      <c r="AX69" s="35">
        <v>0.22687019342810544</v>
      </c>
      <c r="AY69" s="793"/>
      <c r="AZ69" s="779"/>
      <c r="BA69" s="21">
        <v>37422</v>
      </c>
      <c r="BB69" s="87">
        <v>1.0088440922861803</v>
      </c>
      <c r="BC69" s="795"/>
    </row>
    <row r="70" spans="1:55" ht="21" customHeight="1">
      <c r="A70" s="156" t="s">
        <v>8</v>
      </c>
      <c r="B70" s="148" t="s">
        <v>56</v>
      </c>
      <c r="C70" s="758" t="s">
        <v>37</v>
      </c>
      <c r="D70" s="15" t="s">
        <v>11</v>
      </c>
      <c r="E70" s="21">
        <v>35130</v>
      </c>
      <c r="F70" s="7">
        <v>35860</v>
      </c>
      <c r="G70" s="7">
        <v>36360</v>
      </c>
      <c r="H70" s="7">
        <v>36630</v>
      </c>
      <c r="I70" s="7">
        <v>36950</v>
      </c>
      <c r="J70" s="7">
        <v>32520</v>
      </c>
      <c r="K70" s="7">
        <v>32150</v>
      </c>
      <c r="L70" s="7">
        <v>32500</v>
      </c>
      <c r="M70" s="22">
        <v>32840</v>
      </c>
      <c r="N70" s="22">
        <v>34190</v>
      </c>
      <c r="O70" s="284">
        <v>37200</v>
      </c>
      <c r="P70" s="18">
        <v>280</v>
      </c>
      <c r="Q70" s="7">
        <v>290</v>
      </c>
      <c r="R70" s="7">
        <v>290</v>
      </c>
      <c r="S70" s="7">
        <v>290</v>
      </c>
      <c r="T70" s="7">
        <v>300</v>
      </c>
      <c r="U70" s="7">
        <v>300</v>
      </c>
      <c r="V70" s="7">
        <v>300</v>
      </c>
      <c r="W70" s="7">
        <v>300</v>
      </c>
      <c r="X70" s="25">
        <v>310</v>
      </c>
      <c r="Y70" s="25">
        <v>320</v>
      </c>
      <c r="Z70" s="262">
        <v>350</v>
      </c>
      <c r="AA70" s="20" t="s">
        <v>70</v>
      </c>
      <c r="AB70" s="8">
        <v>730</v>
      </c>
      <c r="AC70" s="8">
        <v>500</v>
      </c>
      <c r="AD70" s="8">
        <v>270</v>
      </c>
      <c r="AE70" s="8">
        <v>320</v>
      </c>
      <c r="AF70" s="8">
        <v>-4430</v>
      </c>
      <c r="AG70" s="8">
        <v>-370</v>
      </c>
      <c r="AH70" s="8">
        <v>350</v>
      </c>
      <c r="AI70" s="29">
        <v>340</v>
      </c>
      <c r="AJ70" s="29">
        <v>1350</v>
      </c>
      <c r="AK70" s="276">
        <v>3010</v>
      </c>
      <c r="AL70" s="31">
        <v>2070</v>
      </c>
      <c r="AM70" s="17" t="s">
        <v>70</v>
      </c>
      <c r="AN70" s="9">
        <v>2.0779960148021637E-2</v>
      </c>
      <c r="AO70" s="9">
        <v>1.3943112102621225E-2</v>
      </c>
      <c r="AP70" s="9">
        <v>7.4257425742574323E-3</v>
      </c>
      <c r="AQ70" s="9">
        <v>8.7360087360086602E-3</v>
      </c>
      <c r="AR70" s="9">
        <v>-0.11989174560216509</v>
      </c>
      <c r="AS70" s="9">
        <v>-1.1377613776137774E-2</v>
      </c>
      <c r="AT70" s="9">
        <v>1.0886469673405896E-2</v>
      </c>
      <c r="AU70" s="33">
        <v>1.0461538461538522E-2</v>
      </c>
      <c r="AV70" s="87">
        <v>4.110840438489638E-2</v>
      </c>
      <c r="AW70" s="270">
        <v>8.8037437847323874E-2</v>
      </c>
      <c r="AX70" s="35">
        <v>5.8923996584116178E-2</v>
      </c>
      <c r="AY70" s="793">
        <v>0.14890238030056191</v>
      </c>
      <c r="AZ70" s="779"/>
      <c r="BA70" s="21">
        <v>6615</v>
      </c>
      <c r="BB70" s="87">
        <v>0.87062339880444062</v>
      </c>
      <c r="BC70" s="795">
        <v>0.94687023125846714</v>
      </c>
    </row>
    <row r="71" spans="1:55" ht="19">
      <c r="A71" s="156" t="s">
        <v>8</v>
      </c>
      <c r="B71" s="159" t="s">
        <v>132</v>
      </c>
      <c r="C71" s="758"/>
      <c r="D71" s="15" t="s">
        <v>12</v>
      </c>
      <c r="E71" s="21">
        <v>42490</v>
      </c>
      <c r="F71" s="7">
        <v>43430</v>
      </c>
      <c r="G71" s="7">
        <v>44010</v>
      </c>
      <c r="H71" s="7">
        <v>44350</v>
      </c>
      <c r="I71" s="7">
        <v>44750</v>
      </c>
      <c r="J71" s="7">
        <v>40330</v>
      </c>
      <c r="K71" s="7">
        <v>39850</v>
      </c>
      <c r="L71" s="7">
        <v>40290</v>
      </c>
      <c r="M71" s="22">
        <v>40730</v>
      </c>
      <c r="N71" s="22">
        <v>42460</v>
      </c>
      <c r="O71" s="284">
        <v>46300</v>
      </c>
      <c r="P71" s="18">
        <v>350</v>
      </c>
      <c r="Q71" s="7">
        <v>360</v>
      </c>
      <c r="R71" s="7">
        <v>360</v>
      </c>
      <c r="S71" s="7">
        <v>360</v>
      </c>
      <c r="T71" s="7">
        <v>370</v>
      </c>
      <c r="U71" s="7">
        <v>370</v>
      </c>
      <c r="V71" s="7">
        <v>370</v>
      </c>
      <c r="W71" s="7">
        <v>370</v>
      </c>
      <c r="X71" s="25">
        <v>380</v>
      </c>
      <c r="Y71" s="25">
        <v>400</v>
      </c>
      <c r="Z71" s="262">
        <v>440</v>
      </c>
      <c r="AA71" s="20" t="s">
        <v>70</v>
      </c>
      <c r="AB71" s="8">
        <v>940</v>
      </c>
      <c r="AC71" s="8">
        <v>580</v>
      </c>
      <c r="AD71" s="8">
        <v>340</v>
      </c>
      <c r="AE71" s="8">
        <v>400</v>
      </c>
      <c r="AF71" s="8">
        <v>-4420</v>
      </c>
      <c r="AG71" s="8">
        <v>-480</v>
      </c>
      <c r="AH71" s="8">
        <v>440</v>
      </c>
      <c r="AI71" s="29">
        <v>440</v>
      </c>
      <c r="AJ71" s="29">
        <v>1730</v>
      </c>
      <c r="AK71" s="276">
        <v>3840</v>
      </c>
      <c r="AL71" s="31">
        <v>3810</v>
      </c>
      <c r="AM71" s="17" t="s">
        <v>70</v>
      </c>
      <c r="AN71" s="9">
        <v>2.2122852435867202E-2</v>
      </c>
      <c r="AO71" s="9">
        <v>1.3354823854478504E-2</v>
      </c>
      <c r="AP71" s="9">
        <v>7.7255169279708547E-3</v>
      </c>
      <c r="AQ71" s="9">
        <v>9.0191657271703196E-3</v>
      </c>
      <c r="AR71" s="9">
        <v>-9.8770949720670353E-2</v>
      </c>
      <c r="AS71" s="9">
        <v>-1.1901810066947682E-2</v>
      </c>
      <c r="AT71" s="9">
        <v>1.1041405269761606E-2</v>
      </c>
      <c r="AU71" s="33">
        <v>1.0920824025812959E-2</v>
      </c>
      <c r="AV71" s="87">
        <v>4.2474834274490503E-2</v>
      </c>
      <c r="AW71" s="270">
        <v>9.0438059349976507E-2</v>
      </c>
      <c r="AX71" s="35">
        <v>8.9668157213461885E-2</v>
      </c>
      <c r="AY71" s="793"/>
      <c r="AZ71" s="779"/>
      <c r="BA71" s="21">
        <v>8316</v>
      </c>
      <c r="BB71" s="87">
        <v>0.89395151800423633</v>
      </c>
      <c r="BC71" s="795"/>
    </row>
    <row r="72" spans="1:55" ht="19">
      <c r="A72" s="156" t="s">
        <v>8</v>
      </c>
      <c r="B72" s="159" t="s">
        <v>132</v>
      </c>
      <c r="C72" s="797" t="s">
        <v>38</v>
      </c>
      <c r="D72" s="15" t="s">
        <v>39</v>
      </c>
      <c r="E72" s="21">
        <v>97190</v>
      </c>
      <c r="F72" s="7">
        <v>99600</v>
      </c>
      <c r="G72" s="7">
        <v>100840</v>
      </c>
      <c r="H72" s="7">
        <v>101680</v>
      </c>
      <c r="I72" s="7">
        <v>102670</v>
      </c>
      <c r="J72" s="7">
        <v>102820</v>
      </c>
      <c r="K72" s="7">
        <v>101720</v>
      </c>
      <c r="L72" s="7">
        <v>102890</v>
      </c>
      <c r="M72" s="22">
        <v>104020</v>
      </c>
      <c r="N72" s="22">
        <v>108610</v>
      </c>
      <c r="O72" s="284">
        <v>118570</v>
      </c>
      <c r="P72" s="18">
        <v>860</v>
      </c>
      <c r="Q72" s="7">
        <v>890</v>
      </c>
      <c r="R72" s="7">
        <v>900</v>
      </c>
      <c r="S72" s="7">
        <v>900</v>
      </c>
      <c r="T72" s="7">
        <v>920</v>
      </c>
      <c r="U72" s="7">
        <v>920</v>
      </c>
      <c r="V72" s="7">
        <v>900</v>
      </c>
      <c r="W72" s="7">
        <v>920</v>
      </c>
      <c r="X72" s="25">
        <v>930</v>
      </c>
      <c r="Y72" s="25">
        <v>970</v>
      </c>
      <c r="Z72" s="262">
        <v>1060</v>
      </c>
      <c r="AA72" s="20" t="s">
        <v>70</v>
      </c>
      <c r="AB72" s="8">
        <v>2410</v>
      </c>
      <c r="AC72" s="8">
        <v>1240</v>
      </c>
      <c r="AD72" s="8">
        <v>840</v>
      </c>
      <c r="AE72" s="8">
        <v>990</v>
      </c>
      <c r="AF72" s="8">
        <v>150</v>
      </c>
      <c r="AG72" s="8">
        <v>-1100</v>
      </c>
      <c r="AH72" s="8">
        <v>1170</v>
      </c>
      <c r="AI72" s="29">
        <v>1130</v>
      </c>
      <c r="AJ72" s="29">
        <v>4590</v>
      </c>
      <c r="AK72" s="276">
        <v>9960</v>
      </c>
      <c r="AL72" s="31">
        <v>21380</v>
      </c>
      <c r="AM72" s="17" t="s">
        <v>70</v>
      </c>
      <c r="AN72" s="9">
        <v>2.4796789793188667E-2</v>
      </c>
      <c r="AO72" s="9">
        <v>1.2449799196787126E-2</v>
      </c>
      <c r="AP72" s="9">
        <v>8.3300277667592848E-3</v>
      </c>
      <c r="AQ72" s="9">
        <v>9.7364280094414113E-3</v>
      </c>
      <c r="AR72" s="9">
        <v>1.4609915262491224E-3</v>
      </c>
      <c r="AS72" s="9">
        <v>-1.0698307722233014E-2</v>
      </c>
      <c r="AT72" s="9">
        <v>1.1502162799842619E-2</v>
      </c>
      <c r="AU72" s="33">
        <v>1.0982602779667561E-2</v>
      </c>
      <c r="AV72" s="87">
        <v>4.4126129590463359E-2</v>
      </c>
      <c r="AW72" s="270">
        <v>9.1704262959211968E-2</v>
      </c>
      <c r="AX72" s="35">
        <v>0.21998147957608816</v>
      </c>
      <c r="AY72" s="793"/>
      <c r="AZ72" s="779"/>
      <c r="BA72" s="21">
        <v>20034.000000000004</v>
      </c>
      <c r="BB72" s="87">
        <v>1.0138491614363618</v>
      </c>
      <c r="BC72" s="795"/>
    </row>
    <row r="73" spans="1:55" ht="19">
      <c r="A73" s="156" t="s">
        <v>8</v>
      </c>
      <c r="B73" s="159" t="s">
        <v>132</v>
      </c>
      <c r="C73" s="797"/>
      <c r="D73" s="15" t="s">
        <v>40</v>
      </c>
      <c r="E73" s="21">
        <v>170810</v>
      </c>
      <c r="F73" s="7">
        <v>175330</v>
      </c>
      <c r="G73" s="7">
        <v>177360</v>
      </c>
      <c r="H73" s="7">
        <v>178880</v>
      </c>
      <c r="I73" s="7">
        <v>180710</v>
      </c>
      <c r="J73" s="7">
        <v>180960</v>
      </c>
      <c r="K73" s="7">
        <v>178740</v>
      </c>
      <c r="L73" s="7">
        <v>180850</v>
      </c>
      <c r="M73" s="22">
        <v>182930</v>
      </c>
      <c r="N73" s="22">
        <v>191320</v>
      </c>
      <c r="O73" s="284">
        <v>209590</v>
      </c>
      <c r="P73" s="18">
        <v>1600</v>
      </c>
      <c r="Q73" s="7">
        <v>1650</v>
      </c>
      <c r="R73" s="7">
        <v>1660</v>
      </c>
      <c r="S73" s="7">
        <v>1670</v>
      </c>
      <c r="T73" s="7">
        <v>1700</v>
      </c>
      <c r="U73" s="7">
        <v>1700</v>
      </c>
      <c r="V73" s="7">
        <v>1670</v>
      </c>
      <c r="W73" s="7">
        <v>1700</v>
      </c>
      <c r="X73" s="25">
        <v>1720</v>
      </c>
      <c r="Y73" s="25">
        <v>1790</v>
      </c>
      <c r="Z73" s="262">
        <v>1970</v>
      </c>
      <c r="AA73" s="20" t="s">
        <v>70</v>
      </c>
      <c r="AB73" s="8">
        <v>4520</v>
      </c>
      <c r="AC73" s="8">
        <v>2030</v>
      </c>
      <c r="AD73" s="8">
        <v>1520</v>
      </c>
      <c r="AE73" s="8">
        <v>1830</v>
      </c>
      <c r="AF73" s="8">
        <v>250</v>
      </c>
      <c r="AG73" s="8">
        <v>-2220</v>
      </c>
      <c r="AH73" s="8">
        <v>2110</v>
      </c>
      <c r="AI73" s="29">
        <v>2080</v>
      </c>
      <c r="AJ73" s="29">
        <v>8390</v>
      </c>
      <c r="AK73" s="276">
        <v>18270</v>
      </c>
      <c r="AL73" s="31">
        <v>38780</v>
      </c>
      <c r="AM73" s="17" t="s">
        <v>70</v>
      </c>
      <c r="AN73" s="9">
        <v>2.6462150927931694E-2</v>
      </c>
      <c r="AO73" s="9">
        <v>1.157816688530211E-2</v>
      </c>
      <c r="AP73" s="9">
        <v>8.570139828597112E-3</v>
      </c>
      <c r="AQ73" s="9">
        <v>1.0230322003577763E-2</v>
      </c>
      <c r="AR73" s="9">
        <v>1.3834320181507209E-3</v>
      </c>
      <c r="AS73" s="9">
        <v>-1.2267904509283833E-2</v>
      </c>
      <c r="AT73" s="9">
        <v>1.180485621573224E-2</v>
      </c>
      <c r="AU73" s="33">
        <v>1.1501244124965337E-2</v>
      </c>
      <c r="AV73" s="87">
        <v>4.586453834800186E-2</v>
      </c>
      <c r="AW73" s="270">
        <v>9.549445954421909E-2</v>
      </c>
      <c r="AX73" s="35">
        <v>0.22703588782858142</v>
      </c>
      <c r="AY73" s="793"/>
      <c r="AZ73" s="779"/>
      <c r="BA73" s="21">
        <v>37233.000000000007</v>
      </c>
      <c r="BB73" s="87">
        <v>1.0090568467888297</v>
      </c>
      <c r="BC73" s="795"/>
    </row>
    <row r="74" spans="1:55" ht="19">
      <c r="A74" s="156" t="s">
        <v>8</v>
      </c>
      <c r="B74" s="148" t="s">
        <v>57</v>
      </c>
      <c r="C74" s="758" t="s">
        <v>37</v>
      </c>
      <c r="D74" s="15" t="s">
        <v>11</v>
      </c>
      <c r="E74" s="21">
        <v>34360</v>
      </c>
      <c r="F74" s="7">
        <v>35090</v>
      </c>
      <c r="G74" s="7">
        <v>35580</v>
      </c>
      <c r="H74" s="7">
        <v>35840</v>
      </c>
      <c r="I74" s="7">
        <v>36150</v>
      </c>
      <c r="J74" s="7">
        <v>31720</v>
      </c>
      <c r="K74" s="7">
        <v>31360</v>
      </c>
      <c r="L74" s="7">
        <v>31710</v>
      </c>
      <c r="M74" s="22">
        <v>32030</v>
      </c>
      <c r="N74" s="22">
        <v>33350</v>
      </c>
      <c r="O74" s="284">
        <v>36300</v>
      </c>
      <c r="P74" s="18">
        <v>270</v>
      </c>
      <c r="Q74" s="7">
        <v>280</v>
      </c>
      <c r="R74" s="7">
        <v>280</v>
      </c>
      <c r="S74" s="7">
        <v>280</v>
      </c>
      <c r="T74" s="7">
        <v>290</v>
      </c>
      <c r="U74" s="7">
        <v>290</v>
      </c>
      <c r="V74" s="7">
        <v>290</v>
      </c>
      <c r="W74" s="7">
        <v>290</v>
      </c>
      <c r="X74" s="25">
        <v>300</v>
      </c>
      <c r="Y74" s="25">
        <v>310</v>
      </c>
      <c r="Z74" s="262">
        <v>340</v>
      </c>
      <c r="AA74" s="20" t="s">
        <v>70</v>
      </c>
      <c r="AB74" s="8">
        <v>730</v>
      </c>
      <c r="AC74" s="8">
        <v>490</v>
      </c>
      <c r="AD74" s="8">
        <v>260</v>
      </c>
      <c r="AE74" s="8">
        <v>310</v>
      </c>
      <c r="AF74" s="8">
        <v>-4430</v>
      </c>
      <c r="AG74" s="8">
        <v>-360</v>
      </c>
      <c r="AH74" s="8">
        <v>350</v>
      </c>
      <c r="AI74" s="29">
        <v>320</v>
      </c>
      <c r="AJ74" s="29">
        <v>1320</v>
      </c>
      <c r="AK74" s="276">
        <v>2950</v>
      </c>
      <c r="AL74" s="31">
        <v>1940</v>
      </c>
      <c r="AM74" s="17" t="s">
        <v>70</v>
      </c>
      <c r="AN74" s="9">
        <v>2.1245634458672891E-2</v>
      </c>
      <c r="AO74" s="9">
        <v>1.3964092333998313E-2</v>
      </c>
      <c r="AP74" s="9">
        <v>7.3074761101743491E-3</v>
      </c>
      <c r="AQ74" s="9">
        <v>8.6495535714286031E-3</v>
      </c>
      <c r="AR74" s="9">
        <v>-0.12254495159059475</v>
      </c>
      <c r="AS74" s="9">
        <v>-1.1349306431273631E-2</v>
      </c>
      <c r="AT74" s="9">
        <v>1.1160714285714191E-2</v>
      </c>
      <c r="AU74" s="33">
        <v>1.0091453800063155E-2</v>
      </c>
      <c r="AV74" s="87">
        <v>4.1211364345925761E-2</v>
      </c>
      <c r="AW74" s="270">
        <v>8.8455772113942954E-2</v>
      </c>
      <c r="AX74" s="35">
        <v>5.6461001164144431E-2</v>
      </c>
      <c r="AY74" s="793">
        <v>0.14808937890564328</v>
      </c>
      <c r="AZ74" s="779"/>
      <c r="BA74" s="21">
        <v>6426.0000000000009</v>
      </c>
      <c r="BB74" s="87">
        <v>0.86944121071012803</v>
      </c>
      <c r="BC74" s="795">
        <v>0.94671653751227636</v>
      </c>
    </row>
    <row r="75" spans="1:55" ht="19">
      <c r="A75" s="156" t="s">
        <v>8</v>
      </c>
      <c r="B75" s="153" t="s">
        <v>133</v>
      </c>
      <c r="C75" s="758"/>
      <c r="D75" s="15" t="s">
        <v>12</v>
      </c>
      <c r="E75" s="21">
        <v>41720</v>
      </c>
      <c r="F75" s="7">
        <v>42660</v>
      </c>
      <c r="G75" s="7">
        <v>43230</v>
      </c>
      <c r="H75" s="7">
        <v>43560</v>
      </c>
      <c r="I75" s="7">
        <v>43950</v>
      </c>
      <c r="J75" s="7">
        <v>39530</v>
      </c>
      <c r="K75" s="7">
        <v>39060</v>
      </c>
      <c r="L75" s="7">
        <v>39500</v>
      </c>
      <c r="M75" s="22">
        <v>39920</v>
      </c>
      <c r="N75" s="22">
        <v>41620</v>
      </c>
      <c r="O75" s="284">
        <v>45400</v>
      </c>
      <c r="P75" s="18">
        <v>340</v>
      </c>
      <c r="Q75" s="7">
        <v>350</v>
      </c>
      <c r="R75" s="7">
        <v>350</v>
      </c>
      <c r="S75" s="7">
        <v>350</v>
      </c>
      <c r="T75" s="7">
        <v>360</v>
      </c>
      <c r="U75" s="7">
        <v>360</v>
      </c>
      <c r="V75" s="7">
        <v>360</v>
      </c>
      <c r="W75" s="7">
        <v>360</v>
      </c>
      <c r="X75" s="25">
        <v>370</v>
      </c>
      <c r="Y75" s="25">
        <v>390</v>
      </c>
      <c r="Z75" s="262">
        <v>430</v>
      </c>
      <c r="AA75" s="20" t="s">
        <v>70</v>
      </c>
      <c r="AB75" s="8">
        <v>940</v>
      </c>
      <c r="AC75" s="8">
        <v>570</v>
      </c>
      <c r="AD75" s="8">
        <v>330</v>
      </c>
      <c r="AE75" s="8">
        <v>390</v>
      </c>
      <c r="AF75" s="8">
        <v>-4420</v>
      </c>
      <c r="AG75" s="8">
        <v>-470</v>
      </c>
      <c r="AH75" s="8">
        <v>440</v>
      </c>
      <c r="AI75" s="29">
        <v>420</v>
      </c>
      <c r="AJ75" s="29">
        <v>1700</v>
      </c>
      <c r="AK75" s="276">
        <v>3780</v>
      </c>
      <c r="AL75" s="31">
        <v>3680</v>
      </c>
      <c r="AM75" s="17" t="s">
        <v>70</v>
      </c>
      <c r="AN75" s="9">
        <v>2.2531160115052629E-2</v>
      </c>
      <c r="AO75" s="9">
        <v>1.3361462728551432E-2</v>
      </c>
      <c r="AP75" s="9">
        <v>7.6335877862594437E-3</v>
      </c>
      <c r="AQ75" s="9">
        <v>8.9531680440770867E-3</v>
      </c>
      <c r="AR75" s="9">
        <v>-0.10056882821387936</v>
      </c>
      <c r="AS75" s="9">
        <v>-1.1889704022261527E-2</v>
      </c>
      <c r="AT75" s="9">
        <v>1.1264720942140372E-2</v>
      </c>
      <c r="AU75" s="33">
        <v>1.0632911392405076E-2</v>
      </c>
      <c r="AV75" s="87">
        <v>4.2585170340681433E-2</v>
      </c>
      <c r="AW75" s="270">
        <v>9.0821720326766053E-2</v>
      </c>
      <c r="AX75" s="35">
        <v>8.8207094918504314E-2</v>
      </c>
      <c r="AY75" s="793"/>
      <c r="AZ75" s="779"/>
      <c r="BA75" s="21">
        <v>8127.0000000000009</v>
      </c>
      <c r="BB75" s="87">
        <v>0.89340843720038354</v>
      </c>
      <c r="BC75" s="795"/>
    </row>
    <row r="76" spans="1:55" ht="19">
      <c r="A76" s="156" t="s">
        <v>8</v>
      </c>
      <c r="B76" s="153" t="s">
        <v>133</v>
      </c>
      <c r="C76" s="797" t="s">
        <v>38</v>
      </c>
      <c r="D76" s="15" t="s">
        <v>39</v>
      </c>
      <c r="E76" s="21">
        <v>96420</v>
      </c>
      <c r="F76" s="7">
        <v>98830</v>
      </c>
      <c r="G76" s="7">
        <v>100060</v>
      </c>
      <c r="H76" s="7">
        <v>100890</v>
      </c>
      <c r="I76" s="7">
        <v>101870</v>
      </c>
      <c r="J76" s="7">
        <v>102020</v>
      </c>
      <c r="K76" s="7">
        <v>100930</v>
      </c>
      <c r="L76" s="7">
        <v>102100</v>
      </c>
      <c r="M76" s="22">
        <v>103210</v>
      </c>
      <c r="N76" s="22">
        <v>107770</v>
      </c>
      <c r="O76" s="284">
        <v>117670</v>
      </c>
      <c r="P76" s="18">
        <v>850</v>
      </c>
      <c r="Q76" s="7">
        <v>880</v>
      </c>
      <c r="R76" s="7">
        <v>890</v>
      </c>
      <c r="S76" s="7">
        <v>890</v>
      </c>
      <c r="T76" s="7">
        <v>910</v>
      </c>
      <c r="U76" s="7">
        <v>910</v>
      </c>
      <c r="V76" s="7">
        <v>890</v>
      </c>
      <c r="W76" s="7">
        <v>910</v>
      </c>
      <c r="X76" s="25">
        <v>920</v>
      </c>
      <c r="Y76" s="25">
        <v>960</v>
      </c>
      <c r="Z76" s="262">
        <v>1050</v>
      </c>
      <c r="AA76" s="20" t="s">
        <v>70</v>
      </c>
      <c r="AB76" s="8">
        <v>2410</v>
      </c>
      <c r="AC76" s="8">
        <v>1230</v>
      </c>
      <c r="AD76" s="8">
        <v>830</v>
      </c>
      <c r="AE76" s="8">
        <v>980</v>
      </c>
      <c r="AF76" s="8">
        <v>150</v>
      </c>
      <c r="AG76" s="8">
        <v>-1090</v>
      </c>
      <c r="AH76" s="8">
        <v>1170</v>
      </c>
      <c r="AI76" s="29">
        <v>1110</v>
      </c>
      <c r="AJ76" s="29">
        <v>4560</v>
      </c>
      <c r="AK76" s="276">
        <v>9900</v>
      </c>
      <c r="AL76" s="31">
        <v>21250</v>
      </c>
      <c r="AM76" s="17" t="s">
        <v>70</v>
      </c>
      <c r="AN76" s="9">
        <v>2.4994814353868522E-2</v>
      </c>
      <c r="AO76" s="9">
        <v>1.2445613680056589E-2</v>
      </c>
      <c r="AP76" s="9">
        <v>8.2950229862082114E-3</v>
      </c>
      <c r="AQ76" s="9">
        <v>9.7135494102487119E-3</v>
      </c>
      <c r="AR76" s="9">
        <v>1.4724649062529682E-3</v>
      </c>
      <c r="AS76" s="9">
        <v>-1.068417957263279E-2</v>
      </c>
      <c r="AT76" s="9">
        <v>1.1592192608738783E-2</v>
      </c>
      <c r="AU76" s="33">
        <v>1.0871694417238009E-2</v>
      </c>
      <c r="AV76" s="87">
        <v>4.4181765332816481E-2</v>
      </c>
      <c r="AW76" s="270">
        <v>9.1862299341189502E-2</v>
      </c>
      <c r="AX76" s="35">
        <v>0.22038996058908933</v>
      </c>
      <c r="AY76" s="793"/>
      <c r="AZ76" s="779"/>
      <c r="BA76" s="21">
        <v>19845.000000000004</v>
      </c>
      <c r="BB76" s="87">
        <v>1.0145716656295374</v>
      </c>
      <c r="BC76" s="795"/>
    </row>
    <row r="77" spans="1:55" ht="19.5" thickBot="1">
      <c r="A77" s="158" t="s">
        <v>8</v>
      </c>
      <c r="B77" s="154" t="s">
        <v>133</v>
      </c>
      <c r="C77" s="798"/>
      <c r="D77" s="16" t="s">
        <v>40</v>
      </c>
      <c r="E77" s="23">
        <v>170040</v>
      </c>
      <c r="F77" s="12">
        <v>174560</v>
      </c>
      <c r="G77" s="12">
        <v>176580</v>
      </c>
      <c r="H77" s="12">
        <v>178090</v>
      </c>
      <c r="I77" s="12">
        <v>179910</v>
      </c>
      <c r="J77" s="12">
        <v>180160</v>
      </c>
      <c r="K77" s="12">
        <v>177950</v>
      </c>
      <c r="L77" s="12">
        <v>180060</v>
      </c>
      <c r="M77" s="24">
        <v>182120</v>
      </c>
      <c r="N77" s="24">
        <v>190480</v>
      </c>
      <c r="O77" s="260">
        <v>208690</v>
      </c>
      <c r="P77" s="19">
        <v>1590</v>
      </c>
      <c r="Q77" s="12">
        <v>1640</v>
      </c>
      <c r="R77" s="12">
        <v>1650</v>
      </c>
      <c r="S77" s="12">
        <v>1660</v>
      </c>
      <c r="T77" s="12">
        <v>1690</v>
      </c>
      <c r="U77" s="12">
        <v>1690</v>
      </c>
      <c r="V77" s="12">
        <v>1660</v>
      </c>
      <c r="W77" s="12">
        <v>1690</v>
      </c>
      <c r="X77" s="26">
        <v>1710</v>
      </c>
      <c r="Y77" s="26">
        <v>1780</v>
      </c>
      <c r="Z77" s="265">
        <v>1960</v>
      </c>
      <c r="AA77" s="28" t="s">
        <v>70</v>
      </c>
      <c r="AB77" s="13">
        <v>4520</v>
      </c>
      <c r="AC77" s="13">
        <v>2020</v>
      </c>
      <c r="AD77" s="13">
        <v>1510</v>
      </c>
      <c r="AE77" s="13">
        <v>1820</v>
      </c>
      <c r="AF77" s="13">
        <v>250</v>
      </c>
      <c r="AG77" s="13">
        <v>-2210</v>
      </c>
      <c r="AH77" s="13">
        <v>2110</v>
      </c>
      <c r="AI77" s="30">
        <v>2060</v>
      </c>
      <c r="AJ77" s="30">
        <v>8360</v>
      </c>
      <c r="AK77" s="279">
        <v>18210</v>
      </c>
      <c r="AL77" s="32">
        <v>38650</v>
      </c>
      <c r="AM77" s="27" t="s">
        <v>70</v>
      </c>
      <c r="AN77" s="14">
        <v>2.658198071042106E-2</v>
      </c>
      <c r="AO77" s="14">
        <v>1.1571952337305236E-2</v>
      </c>
      <c r="AP77" s="14">
        <v>8.5513648204780246E-3</v>
      </c>
      <c r="AQ77" s="14">
        <v>1.0219551911954561E-2</v>
      </c>
      <c r="AR77" s="14">
        <v>1.3895836807291673E-3</v>
      </c>
      <c r="AS77" s="14">
        <v>-1.2266873889875685E-2</v>
      </c>
      <c r="AT77" s="14">
        <v>1.1857263276201291E-2</v>
      </c>
      <c r="AU77" s="34">
        <v>1.1440630900810822E-2</v>
      </c>
      <c r="AV77" s="88">
        <v>4.5903799692510461E-2</v>
      </c>
      <c r="AW77" s="274">
        <v>9.5600587988240227E-2</v>
      </c>
      <c r="AX77" s="36">
        <v>0.22729945895083503</v>
      </c>
      <c r="AY77" s="794"/>
      <c r="AZ77" s="802"/>
      <c r="BA77" s="23">
        <v>37044</v>
      </c>
      <c r="BB77" s="88">
        <v>1.0094448365090567</v>
      </c>
      <c r="BC77" s="796"/>
    </row>
    <row r="78" spans="1:55" ht="18.75" customHeight="1">
      <c r="A78" s="155" t="s">
        <v>29</v>
      </c>
      <c r="B78" s="150" t="s">
        <v>36</v>
      </c>
      <c r="C78" s="776" t="s">
        <v>37</v>
      </c>
      <c r="D78" s="68" t="s">
        <v>11</v>
      </c>
      <c r="E78" s="69">
        <v>229210</v>
      </c>
      <c r="F78" s="70">
        <v>234810</v>
      </c>
      <c r="G78" s="70">
        <v>237200</v>
      </c>
      <c r="H78" s="70">
        <v>238990</v>
      </c>
      <c r="I78" s="70">
        <v>241160</v>
      </c>
      <c r="J78" s="70">
        <v>236960</v>
      </c>
      <c r="K78" s="70">
        <v>233780</v>
      </c>
      <c r="L78" s="70">
        <v>236510</v>
      </c>
      <c r="M78" s="71">
        <v>238840</v>
      </c>
      <c r="N78" s="71">
        <v>248440</v>
      </c>
      <c r="O78" s="258">
        <v>270350</v>
      </c>
      <c r="P78" s="72">
        <v>2220</v>
      </c>
      <c r="Q78" s="70">
        <v>2280</v>
      </c>
      <c r="R78" s="70">
        <v>2300</v>
      </c>
      <c r="S78" s="70">
        <v>2320</v>
      </c>
      <c r="T78" s="70">
        <v>2340</v>
      </c>
      <c r="U78" s="70">
        <v>2340</v>
      </c>
      <c r="V78" s="70">
        <v>2310</v>
      </c>
      <c r="W78" s="70">
        <v>2340</v>
      </c>
      <c r="X78" s="73">
        <v>2370</v>
      </c>
      <c r="Y78" s="73">
        <v>2460</v>
      </c>
      <c r="Z78" s="261">
        <v>2680</v>
      </c>
      <c r="AA78" s="74" t="s">
        <v>70</v>
      </c>
      <c r="AB78" s="75">
        <v>5600</v>
      </c>
      <c r="AC78" s="75">
        <v>2390</v>
      </c>
      <c r="AD78" s="75">
        <v>1790</v>
      </c>
      <c r="AE78" s="75">
        <v>2170</v>
      </c>
      <c r="AF78" s="75">
        <v>-4200</v>
      </c>
      <c r="AG78" s="75">
        <v>-3180</v>
      </c>
      <c r="AH78" s="75">
        <v>2730</v>
      </c>
      <c r="AI78" s="76">
        <v>2330</v>
      </c>
      <c r="AJ78" s="76">
        <v>9600</v>
      </c>
      <c r="AK78" s="275">
        <v>21910</v>
      </c>
      <c r="AL78" s="77">
        <v>41140</v>
      </c>
      <c r="AM78" s="78" t="s">
        <v>70</v>
      </c>
      <c r="AN78" s="79">
        <v>2.443174381571489E-2</v>
      </c>
      <c r="AO78" s="79">
        <v>1.0178442144712641E-2</v>
      </c>
      <c r="AP78" s="79">
        <v>7.5463743676222883E-3</v>
      </c>
      <c r="AQ78" s="79">
        <v>9.0798778191556462E-3</v>
      </c>
      <c r="AR78" s="79">
        <v>-1.7415823519654983E-2</v>
      </c>
      <c r="AS78" s="79">
        <v>-1.3419986495611047E-2</v>
      </c>
      <c r="AT78" s="79">
        <v>1.1677645649756263E-2</v>
      </c>
      <c r="AU78" s="80">
        <v>9.8515918988626439E-3</v>
      </c>
      <c r="AV78" s="89">
        <v>4.019427231619499E-2</v>
      </c>
      <c r="AW78" s="271">
        <v>8.8190307518918098E-2</v>
      </c>
      <c r="AX78" s="81">
        <v>0.17948606081759078</v>
      </c>
      <c r="AY78" s="760">
        <v>0.19518448415092515</v>
      </c>
      <c r="AZ78" s="801">
        <v>0.16612126763296345</v>
      </c>
      <c r="BA78" s="69">
        <v>50652.000000000007</v>
      </c>
      <c r="BB78" s="89">
        <v>0.95850093800445002</v>
      </c>
      <c r="BC78" s="762">
        <v>0.97412488953984644</v>
      </c>
    </row>
    <row r="79" spans="1:55" ht="19">
      <c r="A79" s="156" t="s">
        <v>29</v>
      </c>
      <c r="B79" s="159" t="s">
        <v>116</v>
      </c>
      <c r="C79" s="758"/>
      <c r="D79" s="15" t="s">
        <v>12</v>
      </c>
      <c r="E79" s="21">
        <v>236350</v>
      </c>
      <c r="F79" s="7">
        <v>242150</v>
      </c>
      <c r="G79" s="7">
        <v>244620</v>
      </c>
      <c r="H79" s="7">
        <v>246470</v>
      </c>
      <c r="I79" s="7">
        <v>248720</v>
      </c>
      <c r="J79" s="7">
        <v>244530</v>
      </c>
      <c r="K79" s="7">
        <v>241250</v>
      </c>
      <c r="L79" s="7">
        <v>244070</v>
      </c>
      <c r="M79" s="22">
        <v>246490</v>
      </c>
      <c r="N79" s="22">
        <v>256460</v>
      </c>
      <c r="O79" s="284">
        <v>279170</v>
      </c>
      <c r="P79" s="18">
        <v>2290</v>
      </c>
      <c r="Q79" s="7">
        <v>2350</v>
      </c>
      <c r="R79" s="7">
        <v>2370</v>
      </c>
      <c r="S79" s="7">
        <v>2390</v>
      </c>
      <c r="T79" s="7">
        <v>2410</v>
      </c>
      <c r="U79" s="7">
        <v>2410</v>
      </c>
      <c r="V79" s="7">
        <v>2380</v>
      </c>
      <c r="W79" s="7">
        <v>2410</v>
      </c>
      <c r="X79" s="25">
        <v>2440</v>
      </c>
      <c r="Y79" s="25">
        <v>2540</v>
      </c>
      <c r="Z79" s="262">
        <v>2760</v>
      </c>
      <c r="AA79" s="20" t="s">
        <v>70</v>
      </c>
      <c r="AB79" s="8">
        <v>5800</v>
      </c>
      <c r="AC79" s="8">
        <v>2470</v>
      </c>
      <c r="AD79" s="8">
        <v>1850</v>
      </c>
      <c r="AE79" s="8">
        <v>2250</v>
      </c>
      <c r="AF79" s="8">
        <v>-4190</v>
      </c>
      <c r="AG79" s="8">
        <v>-3280</v>
      </c>
      <c r="AH79" s="8">
        <v>2820</v>
      </c>
      <c r="AI79" s="29">
        <v>2420</v>
      </c>
      <c r="AJ79" s="29">
        <v>9970</v>
      </c>
      <c r="AK79" s="276">
        <v>22710</v>
      </c>
      <c r="AL79" s="31">
        <v>42820</v>
      </c>
      <c r="AM79" s="17" t="s">
        <v>70</v>
      </c>
      <c r="AN79" s="9">
        <v>2.4539877300613577E-2</v>
      </c>
      <c r="AO79" s="9">
        <v>1.020028907701831E-2</v>
      </c>
      <c r="AP79" s="9">
        <v>7.5627503883575198E-3</v>
      </c>
      <c r="AQ79" s="9">
        <v>9.128900068973822E-3</v>
      </c>
      <c r="AR79" s="9">
        <v>-1.6846252814409768E-2</v>
      </c>
      <c r="AS79" s="9">
        <v>-1.3413487097697629E-2</v>
      </c>
      <c r="AT79" s="9">
        <v>1.1689119170984474E-2</v>
      </c>
      <c r="AU79" s="33">
        <v>9.915188265661401E-3</v>
      </c>
      <c r="AV79" s="87">
        <v>4.0447888352468597E-2</v>
      </c>
      <c r="AW79" s="270">
        <v>8.8551820946736415E-2</v>
      </c>
      <c r="AX79" s="35">
        <v>0.18117199069177059</v>
      </c>
      <c r="AY79" s="793"/>
      <c r="AZ79" s="779"/>
      <c r="BA79" s="21">
        <v>52164</v>
      </c>
      <c r="BB79" s="87">
        <v>0.96046541146604614</v>
      </c>
      <c r="BC79" s="795"/>
    </row>
    <row r="80" spans="1:55" ht="19">
      <c r="A80" s="156" t="s">
        <v>29</v>
      </c>
      <c r="B80" s="159" t="s">
        <v>116</v>
      </c>
      <c r="C80" s="797" t="s">
        <v>38</v>
      </c>
      <c r="D80" s="15" t="s">
        <v>39</v>
      </c>
      <c r="E80" s="21">
        <v>289510</v>
      </c>
      <c r="F80" s="7">
        <v>296740</v>
      </c>
      <c r="G80" s="7">
        <v>299840</v>
      </c>
      <c r="H80" s="7">
        <v>302180</v>
      </c>
      <c r="I80" s="7">
        <v>305010</v>
      </c>
      <c r="J80" s="7">
        <v>305390</v>
      </c>
      <c r="K80" s="7">
        <v>301500</v>
      </c>
      <c r="L80" s="7">
        <v>305030</v>
      </c>
      <c r="M80" s="22">
        <v>308130</v>
      </c>
      <c r="N80" s="22">
        <v>320870</v>
      </c>
      <c r="O80" s="284">
        <v>349510</v>
      </c>
      <c r="P80" s="18">
        <v>2790</v>
      </c>
      <c r="Q80" s="7">
        <v>2860</v>
      </c>
      <c r="R80" s="7">
        <v>2890</v>
      </c>
      <c r="S80" s="7">
        <v>2910</v>
      </c>
      <c r="T80" s="7">
        <v>2940</v>
      </c>
      <c r="U80" s="7">
        <v>2940</v>
      </c>
      <c r="V80" s="7">
        <v>2900</v>
      </c>
      <c r="W80" s="7">
        <v>2940</v>
      </c>
      <c r="X80" s="25">
        <v>2970</v>
      </c>
      <c r="Y80" s="25">
        <v>3090</v>
      </c>
      <c r="Z80" s="262">
        <v>3370</v>
      </c>
      <c r="AA80" s="20" t="s">
        <v>70</v>
      </c>
      <c r="AB80" s="8">
        <v>7230</v>
      </c>
      <c r="AC80" s="8">
        <v>3100</v>
      </c>
      <c r="AD80" s="8">
        <v>2340</v>
      </c>
      <c r="AE80" s="8">
        <v>2830</v>
      </c>
      <c r="AF80" s="8">
        <v>380</v>
      </c>
      <c r="AG80" s="8">
        <v>-3890</v>
      </c>
      <c r="AH80" s="8">
        <v>3530</v>
      </c>
      <c r="AI80" s="29">
        <v>3100</v>
      </c>
      <c r="AJ80" s="29">
        <v>12740</v>
      </c>
      <c r="AK80" s="276">
        <v>28640</v>
      </c>
      <c r="AL80" s="31">
        <v>60000</v>
      </c>
      <c r="AM80" s="17" t="s">
        <v>70</v>
      </c>
      <c r="AN80" s="9">
        <v>2.4973230631066379E-2</v>
      </c>
      <c r="AO80" s="9">
        <v>1.0446855833389446E-2</v>
      </c>
      <c r="AP80" s="9">
        <v>7.8041622198505856E-3</v>
      </c>
      <c r="AQ80" s="9">
        <v>9.3652789727975971E-3</v>
      </c>
      <c r="AR80" s="9">
        <v>1.2458607914493935E-3</v>
      </c>
      <c r="AS80" s="9">
        <v>-1.27378106683258E-2</v>
      </c>
      <c r="AT80" s="9">
        <v>1.170812603648419E-2</v>
      </c>
      <c r="AU80" s="33">
        <v>1.0162934793298994E-2</v>
      </c>
      <c r="AV80" s="87">
        <v>4.1346185051763795E-2</v>
      </c>
      <c r="AW80" s="270">
        <v>8.9257331629631897E-2</v>
      </c>
      <c r="AX80" s="35">
        <v>0.20724672722876591</v>
      </c>
      <c r="AY80" s="793"/>
      <c r="AZ80" s="779"/>
      <c r="BA80" s="21">
        <v>63693.000000000007</v>
      </c>
      <c r="BB80" s="87">
        <v>0.98724396393906944</v>
      </c>
      <c r="BC80" s="795"/>
    </row>
    <row r="81" spans="1:55" ht="19">
      <c r="A81" s="156" t="s">
        <v>29</v>
      </c>
      <c r="B81" s="159" t="s">
        <v>116</v>
      </c>
      <c r="C81" s="797"/>
      <c r="D81" s="15" t="s">
        <v>40</v>
      </c>
      <c r="E81" s="21">
        <v>360940</v>
      </c>
      <c r="F81" s="7">
        <v>370200</v>
      </c>
      <c r="G81" s="7">
        <v>374070</v>
      </c>
      <c r="H81" s="7">
        <v>377070</v>
      </c>
      <c r="I81" s="7">
        <v>380700</v>
      </c>
      <c r="J81" s="7">
        <v>381180</v>
      </c>
      <c r="K81" s="7">
        <v>376220</v>
      </c>
      <c r="L81" s="7">
        <v>380650</v>
      </c>
      <c r="M81" s="22">
        <v>384660</v>
      </c>
      <c r="N81" s="22">
        <v>401080</v>
      </c>
      <c r="O81" s="284">
        <v>437760</v>
      </c>
      <c r="P81" s="18">
        <v>3500</v>
      </c>
      <c r="Q81" s="7">
        <v>3600</v>
      </c>
      <c r="R81" s="7">
        <v>3630</v>
      </c>
      <c r="S81" s="7">
        <v>3660</v>
      </c>
      <c r="T81" s="7">
        <v>3700</v>
      </c>
      <c r="U81" s="7">
        <v>3700</v>
      </c>
      <c r="V81" s="7">
        <v>3650</v>
      </c>
      <c r="W81" s="7">
        <v>3700</v>
      </c>
      <c r="X81" s="25">
        <v>3730</v>
      </c>
      <c r="Y81" s="25">
        <v>3890</v>
      </c>
      <c r="Z81" s="262">
        <v>4250</v>
      </c>
      <c r="AA81" s="20" t="s">
        <v>70</v>
      </c>
      <c r="AB81" s="8">
        <v>9260</v>
      </c>
      <c r="AC81" s="8">
        <v>3870</v>
      </c>
      <c r="AD81" s="8">
        <v>3000</v>
      </c>
      <c r="AE81" s="8">
        <v>3630</v>
      </c>
      <c r="AF81" s="8">
        <v>480</v>
      </c>
      <c r="AG81" s="8">
        <v>-4960</v>
      </c>
      <c r="AH81" s="8">
        <v>4430</v>
      </c>
      <c r="AI81" s="29">
        <v>4010</v>
      </c>
      <c r="AJ81" s="29">
        <v>16420</v>
      </c>
      <c r="AK81" s="276">
        <v>36680</v>
      </c>
      <c r="AL81" s="31">
        <v>76820</v>
      </c>
      <c r="AM81" s="17" t="s">
        <v>70</v>
      </c>
      <c r="AN81" s="9">
        <v>2.5655233556823864E-2</v>
      </c>
      <c r="AO81" s="9">
        <v>1.0453808752025839E-2</v>
      </c>
      <c r="AP81" s="9">
        <v>8.0198893255272186E-3</v>
      </c>
      <c r="AQ81" s="9">
        <v>9.6268597342668016E-3</v>
      </c>
      <c r="AR81" s="9">
        <v>1.2608353033884967E-3</v>
      </c>
      <c r="AS81" s="9">
        <v>-1.3012225195445759E-2</v>
      </c>
      <c r="AT81" s="9">
        <v>1.1775025251182791E-2</v>
      </c>
      <c r="AU81" s="33">
        <v>1.0534611848154407E-2</v>
      </c>
      <c r="AV81" s="87">
        <v>4.2687048302396891E-2</v>
      </c>
      <c r="AW81" s="270">
        <v>9.1453076692929125E-2</v>
      </c>
      <c r="AX81" s="35">
        <v>0.21283315786557333</v>
      </c>
      <c r="AY81" s="793"/>
      <c r="AZ81" s="779"/>
      <c r="BA81" s="21">
        <v>80325.000000000015</v>
      </c>
      <c r="BB81" s="87">
        <v>0.99028924474981994</v>
      </c>
      <c r="BC81" s="795"/>
    </row>
    <row r="82" spans="1:55" ht="21" customHeight="1">
      <c r="A82" s="156" t="s">
        <v>29</v>
      </c>
      <c r="B82" s="148" t="s">
        <v>41</v>
      </c>
      <c r="C82" s="758" t="s">
        <v>37</v>
      </c>
      <c r="D82" s="15" t="s">
        <v>11</v>
      </c>
      <c r="E82" s="21">
        <v>126320</v>
      </c>
      <c r="F82" s="7">
        <v>129350</v>
      </c>
      <c r="G82" s="7">
        <v>130750</v>
      </c>
      <c r="H82" s="7">
        <v>131720</v>
      </c>
      <c r="I82" s="7">
        <v>132910</v>
      </c>
      <c r="J82" s="7">
        <v>128580</v>
      </c>
      <c r="K82" s="7">
        <v>126880</v>
      </c>
      <c r="L82" s="7">
        <v>128360</v>
      </c>
      <c r="M82" s="22">
        <v>129630</v>
      </c>
      <c r="N82" s="22">
        <v>134780</v>
      </c>
      <c r="O82" s="284">
        <v>146570</v>
      </c>
      <c r="P82" s="18">
        <v>1190</v>
      </c>
      <c r="Q82" s="7">
        <v>1220</v>
      </c>
      <c r="R82" s="7">
        <v>1230</v>
      </c>
      <c r="S82" s="7">
        <v>1240</v>
      </c>
      <c r="T82" s="7">
        <v>1250</v>
      </c>
      <c r="U82" s="7">
        <v>1260</v>
      </c>
      <c r="V82" s="7">
        <v>1250</v>
      </c>
      <c r="W82" s="7">
        <v>1260</v>
      </c>
      <c r="X82" s="25">
        <v>1270</v>
      </c>
      <c r="Y82" s="25">
        <v>1320</v>
      </c>
      <c r="Z82" s="262">
        <v>1440</v>
      </c>
      <c r="AA82" s="20" t="s">
        <v>70</v>
      </c>
      <c r="AB82" s="8">
        <v>3030</v>
      </c>
      <c r="AC82" s="8">
        <v>1400</v>
      </c>
      <c r="AD82" s="8">
        <v>970</v>
      </c>
      <c r="AE82" s="8">
        <v>1190</v>
      </c>
      <c r="AF82" s="8">
        <v>-4330</v>
      </c>
      <c r="AG82" s="8">
        <v>-1700</v>
      </c>
      <c r="AH82" s="8">
        <v>1480</v>
      </c>
      <c r="AI82" s="29">
        <v>1270</v>
      </c>
      <c r="AJ82" s="29">
        <v>5150</v>
      </c>
      <c r="AK82" s="276">
        <v>11790</v>
      </c>
      <c r="AL82" s="31">
        <v>20250</v>
      </c>
      <c r="AM82" s="17" t="s">
        <v>70</v>
      </c>
      <c r="AN82" s="9">
        <v>2.398670044331852E-2</v>
      </c>
      <c r="AO82" s="9">
        <v>1.0823347506764502E-2</v>
      </c>
      <c r="AP82" s="9">
        <v>7.4187380497132693E-3</v>
      </c>
      <c r="AQ82" s="9">
        <v>9.0343152140905936E-3</v>
      </c>
      <c r="AR82" s="9">
        <v>-3.2578436536001787E-2</v>
      </c>
      <c r="AS82" s="9">
        <v>-1.3221340799502213E-2</v>
      </c>
      <c r="AT82" s="9">
        <v>1.1664564943253408E-2</v>
      </c>
      <c r="AU82" s="33">
        <v>9.8940479900280209E-3</v>
      </c>
      <c r="AV82" s="87">
        <v>3.9728457918691618E-2</v>
      </c>
      <c r="AW82" s="270">
        <v>8.7475886630063782E-2</v>
      </c>
      <c r="AX82" s="35">
        <v>0.1603071564281191</v>
      </c>
      <c r="AY82" s="793">
        <v>0.18773431121479411</v>
      </c>
      <c r="AZ82" s="779"/>
      <c r="BA82" s="21">
        <v>27216.000000000004</v>
      </c>
      <c r="BB82" s="87">
        <v>0.94485433818872699</v>
      </c>
      <c r="BC82" s="795">
        <v>0.97101380363066325</v>
      </c>
    </row>
    <row r="83" spans="1:55" ht="19">
      <c r="A83" s="156" t="s">
        <v>29</v>
      </c>
      <c r="B83" s="159" t="s">
        <v>117</v>
      </c>
      <c r="C83" s="758"/>
      <c r="D83" s="15" t="s">
        <v>12</v>
      </c>
      <c r="E83" s="21">
        <v>133460</v>
      </c>
      <c r="F83" s="7">
        <v>136690</v>
      </c>
      <c r="G83" s="7">
        <v>138170</v>
      </c>
      <c r="H83" s="7">
        <v>139200</v>
      </c>
      <c r="I83" s="7">
        <v>140470</v>
      </c>
      <c r="J83" s="7">
        <v>136150</v>
      </c>
      <c r="K83" s="7">
        <v>134350</v>
      </c>
      <c r="L83" s="7">
        <v>135920</v>
      </c>
      <c r="M83" s="22">
        <v>137280</v>
      </c>
      <c r="N83" s="22">
        <v>142800</v>
      </c>
      <c r="O83" s="284">
        <v>155390</v>
      </c>
      <c r="P83" s="18">
        <v>1260</v>
      </c>
      <c r="Q83" s="7">
        <v>1290</v>
      </c>
      <c r="R83" s="7">
        <v>1300</v>
      </c>
      <c r="S83" s="7">
        <v>1310</v>
      </c>
      <c r="T83" s="7">
        <v>1320</v>
      </c>
      <c r="U83" s="7">
        <v>1330</v>
      </c>
      <c r="V83" s="7">
        <v>1320</v>
      </c>
      <c r="W83" s="7">
        <v>1330</v>
      </c>
      <c r="X83" s="25">
        <v>1340</v>
      </c>
      <c r="Y83" s="25">
        <v>1400</v>
      </c>
      <c r="Z83" s="262">
        <v>1520</v>
      </c>
      <c r="AA83" s="20" t="s">
        <v>70</v>
      </c>
      <c r="AB83" s="8">
        <v>3230</v>
      </c>
      <c r="AC83" s="8">
        <v>1480</v>
      </c>
      <c r="AD83" s="8">
        <v>1030</v>
      </c>
      <c r="AE83" s="8">
        <v>1270</v>
      </c>
      <c r="AF83" s="8">
        <v>-4320</v>
      </c>
      <c r="AG83" s="8">
        <v>-1800</v>
      </c>
      <c r="AH83" s="8">
        <v>1570</v>
      </c>
      <c r="AI83" s="29">
        <v>1360</v>
      </c>
      <c r="AJ83" s="29">
        <v>5520</v>
      </c>
      <c r="AK83" s="276">
        <v>12590</v>
      </c>
      <c r="AL83" s="31">
        <v>21930</v>
      </c>
      <c r="AM83" s="17" t="s">
        <v>70</v>
      </c>
      <c r="AN83" s="9">
        <v>2.4202008092312211E-2</v>
      </c>
      <c r="AO83" s="9">
        <v>1.0827419708830277E-2</v>
      </c>
      <c r="AP83" s="9">
        <v>7.4545849316058899E-3</v>
      </c>
      <c r="AQ83" s="9">
        <v>9.1235632183908066E-3</v>
      </c>
      <c r="AR83" s="9">
        <v>-3.0753897629387072E-2</v>
      </c>
      <c r="AS83" s="9">
        <v>-1.3220712449504179E-2</v>
      </c>
      <c r="AT83" s="9">
        <v>1.1685895050241868E-2</v>
      </c>
      <c r="AU83" s="33">
        <v>1.0005885815185467E-2</v>
      </c>
      <c r="AV83" s="87">
        <v>4.0209790209790208E-2</v>
      </c>
      <c r="AW83" s="270">
        <v>8.8165266106442486E-2</v>
      </c>
      <c r="AX83" s="35">
        <v>0.16431889704780467</v>
      </c>
      <c r="AY83" s="793"/>
      <c r="AZ83" s="779"/>
      <c r="BA83" s="21">
        <v>28728.000000000004</v>
      </c>
      <c r="BB83" s="87">
        <v>0.94906338977970928</v>
      </c>
      <c r="BC83" s="795"/>
    </row>
    <row r="84" spans="1:55" ht="19">
      <c r="A84" s="156" t="s">
        <v>29</v>
      </c>
      <c r="B84" s="159" t="s">
        <v>117</v>
      </c>
      <c r="C84" s="797" t="s">
        <v>38</v>
      </c>
      <c r="D84" s="15" t="s">
        <v>39</v>
      </c>
      <c r="E84" s="21">
        <v>186620</v>
      </c>
      <c r="F84" s="7">
        <v>191280</v>
      </c>
      <c r="G84" s="7">
        <v>193390</v>
      </c>
      <c r="H84" s="7">
        <v>194910</v>
      </c>
      <c r="I84" s="7">
        <v>196760</v>
      </c>
      <c r="J84" s="7">
        <v>197010</v>
      </c>
      <c r="K84" s="7">
        <v>194600</v>
      </c>
      <c r="L84" s="7">
        <v>196880</v>
      </c>
      <c r="M84" s="22">
        <v>198920</v>
      </c>
      <c r="N84" s="22">
        <v>207210</v>
      </c>
      <c r="O84" s="284">
        <v>225730</v>
      </c>
      <c r="P84" s="18">
        <v>1760</v>
      </c>
      <c r="Q84" s="7">
        <v>1800</v>
      </c>
      <c r="R84" s="7">
        <v>1820</v>
      </c>
      <c r="S84" s="7">
        <v>1830</v>
      </c>
      <c r="T84" s="7">
        <v>1850</v>
      </c>
      <c r="U84" s="7">
        <v>1860</v>
      </c>
      <c r="V84" s="7">
        <v>1830</v>
      </c>
      <c r="W84" s="7">
        <v>1850</v>
      </c>
      <c r="X84" s="25">
        <v>1880</v>
      </c>
      <c r="Y84" s="25">
        <v>1960</v>
      </c>
      <c r="Z84" s="262">
        <v>2130</v>
      </c>
      <c r="AA84" s="20" t="s">
        <v>70</v>
      </c>
      <c r="AB84" s="8">
        <v>4660</v>
      </c>
      <c r="AC84" s="8">
        <v>2110</v>
      </c>
      <c r="AD84" s="8">
        <v>1520</v>
      </c>
      <c r="AE84" s="8">
        <v>1850</v>
      </c>
      <c r="AF84" s="8">
        <v>250</v>
      </c>
      <c r="AG84" s="8">
        <v>-2410</v>
      </c>
      <c r="AH84" s="8">
        <v>2280</v>
      </c>
      <c r="AI84" s="29">
        <v>2040</v>
      </c>
      <c r="AJ84" s="29">
        <v>8290</v>
      </c>
      <c r="AK84" s="276">
        <v>18520</v>
      </c>
      <c r="AL84" s="31">
        <v>39110</v>
      </c>
      <c r="AM84" s="17" t="s">
        <v>70</v>
      </c>
      <c r="AN84" s="9">
        <v>2.4970528346372367E-2</v>
      </c>
      <c r="AO84" s="9">
        <v>1.1030949393559197E-2</v>
      </c>
      <c r="AP84" s="9">
        <v>7.8597652412224495E-3</v>
      </c>
      <c r="AQ84" s="9">
        <v>9.4915602072751515E-3</v>
      </c>
      <c r="AR84" s="9">
        <v>1.2705834519211034E-3</v>
      </c>
      <c r="AS84" s="9">
        <v>-1.2232881579615218E-2</v>
      </c>
      <c r="AT84" s="9">
        <v>1.1716341212744119E-2</v>
      </c>
      <c r="AU84" s="33">
        <v>1.0361641609101913E-2</v>
      </c>
      <c r="AV84" s="87">
        <v>4.1675045244319309E-2</v>
      </c>
      <c r="AW84" s="270">
        <v>8.9377925775782963E-2</v>
      </c>
      <c r="AX84" s="35">
        <v>0.20957024970528337</v>
      </c>
      <c r="AY84" s="793"/>
      <c r="AZ84" s="779"/>
      <c r="BA84" s="21">
        <v>40257.000000000007</v>
      </c>
      <c r="BB84" s="87">
        <v>0.99385382059800664</v>
      </c>
      <c r="BC84" s="795"/>
    </row>
    <row r="85" spans="1:55" ht="19">
      <c r="A85" s="156" t="s">
        <v>29</v>
      </c>
      <c r="B85" s="159" t="s">
        <v>117</v>
      </c>
      <c r="C85" s="797"/>
      <c r="D85" s="15" t="s">
        <v>40</v>
      </c>
      <c r="E85" s="21">
        <v>258050</v>
      </c>
      <c r="F85" s="7">
        <v>264740</v>
      </c>
      <c r="G85" s="7">
        <v>267620</v>
      </c>
      <c r="H85" s="7">
        <v>269800</v>
      </c>
      <c r="I85" s="7">
        <v>272450</v>
      </c>
      <c r="J85" s="7">
        <v>272800</v>
      </c>
      <c r="K85" s="7">
        <v>269320</v>
      </c>
      <c r="L85" s="7">
        <v>272500</v>
      </c>
      <c r="M85" s="22">
        <v>275450</v>
      </c>
      <c r="N85" s="22">
        <v>287420</v>
      </c>
      <c r="O85" s="284">
        <v>313980</v>
      </c>
      <c r="P85" s="18">
        <v>2470</v>
      </c>
      <c r="Q85" s="7">
        <v>2540</v>
      </c>
      <c r="R85" s="7">
        <v>2560</v>
      </c>
      <c r="S85" s="7">
        <v>2580</v>
      </c>
      <c r="T85" s="7">
        <v>2610</v>
      </c>
      <c r="U85" s="7">
        <v>2620</v>
      </c>
      <c r="V85" s="7">
        <v>2580</v>
      </c>
      <c r="W85" s="7">
        <v>2610</v>
      </c>
      <c r="X85" s="25">
        <v>2640</v>
      </c>
      <c r="Y85" s="25">
        <v>2760</v>
      </c>
      <c r="Z85" s="262">
        <v>3010</v>
      </c>
      <c r="AA85" s="20" t="s">
        <v>70</v>
      </c>
      <c r="AB85" s="8">
        <v>6690</v>
      </c>
      <c r="AC85" s="8">
        <v>2880</v>
      </c>
      <c r="AD85" s="8">
        <v>2180</v>
      </c>
      <c r="AE85" s="8">
        <v>2650</v>
      </c>
      <c r="AF85" s="8">
        <v>350</v>
      </c>
      <c r="AG85" s="8">
        <v>-3480</v>
      </c>
      <c r="AH85" s="8">
        <v>3180</v>
      </c>
      <c r="AI85" s="29">
        <v>2950</v>
      </c>
      <c r="AJ85" s="29">
        <v>11970</v>
      </c>
      <c r="AK85" s="276">
        <v>26560</v>
      </c>
      <c r="AL85" s="31">
        <v>55930</v>
      </c>
      <c r="AM85" s="17" t="s">
        <v>70</v>
      </c>
      <c r="AN85" s="9">
        <v>2.5925208292966406E-2</v>
      </c>
      <c r="AO85" s="9">
        <v>1.0878597869607987E-2</v>
      </c>
      <c r="AP85" s="9">
        <v>8.1458784844181675E-3</v>
      </c>
      <c r="AQ85" s="9">
        <v>9.8220904373609308E-3</v>
      </c>
      <c r="AR85" s="9">
        <v>1.2846393833731984E-3</v>
      </c>
      <c r="AS85" s="9">
        <v>-1.2756598240469263E-2</v>
      </c>
      <c r="AT85" s="9">
        <v>1.1807515223525966E-2</v>
      </c>
      <c r="AU85" s="33">
        <v>1.0825688073394568E-2</v>
      </c>
      <c r="AV85" s="87">
        <v>4.3456162642947938E-2</v>
      </c>
      <c r="AW85" s="270">
        <v>9.2408322315774782E-2</v>
      </c>
      <c r="AX85" s="35">
        <v>0.21674094167796931</v>
      </c>
      <c r="AY85" s="793"/>
      <c r="AZ85" s="779"/>
      <c r="BA85" s="21">
        <v>56889</v>
      </c>
      <c r="BB85" s="87">
        <v>0.99628366595620999</v>
      </c>
      <c r="BC85" s="795"/>
    </row>
    <row r="86" spans="1:55" ht="21" customHeight="1">
      <c r="A86" s="156" t="s">
        <v>29</v>
      </c>
      <c r="B86" s="148" t="s">
        <v>42</v>
      </c>
      <c r="C86" s="758" t="s">
        <v>37</v>
      </c>
      <c r="D86" s="15" t="s">
        <v>11</v>
      </c>
      <c r="E86" s="21">
        <v>91920</v>
      </c>
      <c r="F86" s="7">
        <v>94090</v>
      </c>
      <c r="G86" s="7">
        <v>95150</v>
      </c>
      <c r="H86" s="7">
        <v>95850</v>
      </c>
      <c r="I86" s="7">
        <v>96710</v>
      </c>
      <c r="J86" s="7">
        <v>92340</v>
      </c>
      <c r="K86" s="7">
        <v>91140</v>
      </c>
      <c r="L86" s="7">
        <v>92200</v>
      </c>
      <c r="M86" s="22">
        <v>93110</v>
      </c>
      <c r="N86" s="22">
        <v>96770</v>
      </c>
      <c r="O86" s="284">
        <v>105170</v>
      </c>
      <c r="P86" s="18">
        <v>850</v>
      </c>
      <c r="Q86" s="7">
        <v>870</v>
      </c>
      <c r="R86" s="7">
        <v>880</v>
      </c>
      <c r="S86" s="7">
        <v>880</v>
      </c>
      <c r="T86" s="7">
        <v>890</v>
      </c>
      <c r="U86" s="7">
        <v>890</v>
      </c>
      <c r="V86" s="7">
        <v>890</v>
      </c>
      <c r="W86" s="7">
        <v>900</v>
      </c>
      <c r="X86" s="25">
        <v>910</v>
      </c>
      <c r="Y86" s="25">
        <v>940</v>
      </c>
      <c r="Z86" s="262">
        <v>1030</v>
      </c>
      <c r="AA86" s="20" t="s">
        <v>70</v>
      </c>
      <c r="AB86" s="8">
        <v>2170</v>
      </c>
      <c r="AC86" s="8">
        <v>1060</v>
      </c>
      <c r="AD86" s="8">
        <v>700</v>
      </c>
      <c r="AE86" s="8">
        <v>860</v>
      </c>
      <c r="AF86" s="8">
        <v>-4370</v>
      </c>
      <c r="AG86" s="8">
        <v>-1200</v>
      </c>
      <c r="AH86" s="8">
        <v>1060</v>
      </c>
      <c r="AI86" s="29">
        <v>910</v>
      </c>
      <c r="AJ86" s="29">
        <v>3660</v>
      </c>
      <c r="AK86" s="276">
        <v>8400</v>
      </c>
      <c r="AL86" s="31">
        <v>13250</v>
      </c>
      <c r="AM86" s="17" t="s">
        <v>70</v>
      </c>
      <c r="AN86" s="9">
        <v>2.3607484769364584E-2</v>
      </c>
      <c r="AO86" s="9">
        <v>1.1265809331491017E-2</v>
      </c>
      <c r="AP86" s="9">
        <v>7.3568050446664035E-3</v>
      </c>
      <c r="AQ86" s="9">
        <v>8.9723526343243876E-3</v>
      </c>
      <c r="AR86" s="9">
        <v>-4.5186640471512773E-2</v>
      </c>
      <c r="AS86" s="9">
        <v>-1.2995451591942819E-2</v>
      </c>
      <c r="AT86" s="9">
        <v>1.1630458635066843E-2</v>
      </c>
      <c r="AU86" s="33">
        <v>9.8698481561823037E-3</v>
      </c>
      <c r="AV86" s="87">
        <v>3.9308344968317144E-2</v>
      </c>
      <c r="AW86" s="270">
        <v>8.6803761496331511E-2</v>
      </c>
      <c r="AX86" s="35">
        <v>0.1441470844212358</v>
      </c>
      <c r="AY86" s="793">
        <v>0.18114696244975614</v>
      </c>
      <c r="AZ86" s="779"/>
      <c r="BA86" s="21">
        <v>19467</v>
      </c>
      <c r="BB86" s="87">
        <v>0.93236510008703222</v>
      </c>
      <c r="BC86" s="795">
        <v>0.96693687365641856</v>
      </c>
    </row>
    <row r="87" spans="1:55" ht="19">
      <c r="A87" s="156" t="s">
        <v>29</v>
      </c>
      <c r="B87" s="159" t="s">
        <v>118</v>
      </c>
      <c r="C87" s="758"/>
      <c r="D87" s="15" t="s">
        <v>12</v>
      </c>
      <c r="E87" s="21">
        <v>99060</v>
      </c>
      <c r="F87" s="7">
        <v>101430</v>
      </c>
      <c r="G87" s="7">
        <v>102570</v>
      </c>
      <c r="H87" s="7">
        <v>103330</v>
      </c>
      <c r="I87" s="7">
        <v>104270</v>
      </c>
      <c r="J87" s="7">
        <v>99910</v>
      </c>
      <c r="K87" s="7">
        <v>98610</v>
      </c>
      <c r="L87" s="7">
        <v>99760</v>
      </c>
      <c r="M87" s="22">
        <v>100760</v>
      </c>
      <c r="N87" s="22">
        <v>104790</v>
      </c>
      <c r="O87" s="284">
        <v>113990</v>
      </c>
      <c r="P87" s="18">
        <v>920</v>
      </c>
      <c r="Q87" s="7">
        <v>940</v>
      </c>
      <c r="R87" s="7">
        <v>950</v>
      </c>
      <c r="S87" s="7">
        <v>950</v>
      </c>
      <c r="T87" s="7">
        <v>960</v>
      </c>
      <c r="U87" s="7">
        <v>960</v>
      </c>
      <c r="V87" s="7">
        <v>960</v>
      </c>
      <c r="W87" s="7">
        <v>970</v>
      </c>
      <c r="X87" s="25">
        <v>980</v>
      </c>
      <c r="Y87" s="25">
        <v>1020</v>
      </c>
      <c r="Z87" s="262">
        <v>1110</v>
      </c>
      <c r="AA87" s="20" t="s">
        <v>70</v>
      </c>
      <c r="AB87" s="8">
        <v>2370</v>
      </c>
      <c r="AC87" s="8">
        <v>1140</v>
      </c>
      <c r="AD87" s="8">
        <v>760</v>
      </c>
      <c r="AE87" s="8">
        <v>940</v>
      </c>
      <c r="AF87" s="8">
        <v>-4360</v>
      </c>
      <c r="AG87" s="8">
        <v>-1300</v>
      </c>
      <c r="AH87" s="8">
        <v>1150</v>
      </c>
      <c r="AI87" s="29">
        <v>1000</v>
      </c>
      <c r="AJ87" s="29">
        <v>4030</v>
      </c>
      <c r="AK87" s="276">
        <v>9200</v>
      </c>
      <c r="AL87" s="31">
        <v>14930</v>
      </c>
      <c r="AM87" s="17" t="s">
        <v>70</v>
      </c>
      <c r="AN87" s="9">
        <v>2.3924894003634067E-2</v>
      </c>
      <c r="AO87" s="9">
        <v>1.1239278320023693E-2</v>
      </c>
      <c r="AP87" s="9">
        <v>7.4095739494979274E-3</v>
      </c>
      <c r="AQ87" s="9">
        <v>9.0970676473434153E-3</v>
      </c>
      <c r="AR87" s="9">
        <v>-4.1814519996163813E-2</v>
      </c>
      <c r="AS87" s="9">
        <v>-1.3011710539485577E-2</v>
      </c>
      <c r="AT87" s="9">
        <v>1.166210323496597E-2</v>
      </c>
      <c r="AU87" s="33">
        <v>1.0024057738572623E-2</v>
      </c>
      <c r="AV87" s="87">
        <v>3.9996030170702745E-2</v>
      </c>
      <c r="AW87" s="270">
        <v>8.7794636892833289E-2</v>
      </c>
      <c r="AX87" s="35">
        <v>0.15071673733091062</v>
      </c>
      <c r="AY87" s="793"/>
      <c r="AZ87" s="779"/>
      <c r="BA87" s="21">
        <v>20979.000000000004</v>
      </c>
      <c r="BB87" s="87">
        <v>0.93893599838481723</v>
      </c>
      <c r="BC87" s="795"/>
    </row>
    <row r="88" spans="1:55" ht="19">
      <c r="A88" s="156" t="s">
        <v>29</v>
      </c>
      <c r="B88" s="159" t="s">
        <v>118</v>
      </c>
      <c r="C88" s="797" t="s">
        <v>38</v>
      </c>
      <c r="D88" s="15" t="s">
        <v>39</v>
      </c>
      <c r="E88" s="21">
        <v>152220</v>
      </c>
      <c r="F88" s="7">
        <v>156020</v>
      </c>
      <c r="G88" s="7">
        <v>157790</v>
      </c>
      <c r="H88" s="7">
        <v>159040</v>
      </c>
      <c r="I88" s="7">
        <v>160560</v>
      </c>
      <c r="J88" s="7">
        <v>160770</v>
      </c>
      <c r="K88" s="7">
        <v>158860</v>
      </c>
      <c r="L88" s="7">
        <v>160720</v>
      </c>
      <c r="M88" s="22">
        <v>162400</v>
      </c>
      <c r="N88" s="22">
        <v>169200</v>
      </c>
      <c r="O88" s="284">
        <v>184330</v>
      </c>
      <c r="P88" s="18">
        <v>1420</v>
      </c>
      <c r="Q88" s="7">
        <v>1450</v>
      </c>
      <c r="R88" s="7">
        <v>1470</v>
      </c>
      <c r="S88" s="7">
        <v>1470</v>
      </c>
      <c r="T88" s="7">
        <v>1490</v>
      </c>
      <c r="U88" s="7">
        <v>1490</v>
      </c>
      <c r="V88" s="7">
        <v>1470</v>
      </c>
      <c r="W88" s="7">
        <v>1490</v>
      </c>
      <c r="X88" s="25">
        <v>1510</v>
      </c>
      <c r="Y88" s="25">
        <v>1580</v>
      </c>
      <c r="Z88" s="262">
        <v>1720</v>
      </c>
      <c r="AA88" s="20" t="s">
        <v>70</v>
      </c>
      <c r="AB88" s="8">
        <v>3800</v>
      </c>
      <c r="AC88" s="8">
        <v>1770</v>
      </c>
      <c r="AD88" s="8">
        <v>1250</v>
      </c>
      <c r="AE88" s="8">
        <v>1520</v>
      </c>
      <c r="AF88" s="8">
        <v>210</v>
      </c>
      <c r="AG88" s="8">
        <v>-1910</v>
      </c>
      <c r="AH88" s="8">
        <v>1860</v>
      </c>
      <c r="AI88" s="29">
        <v>1680</v>
      </c>
      <c r="AJ88" s="29">
        <v>6800</v>
      </c>
      <c r="AK88" s="276">
        <v>15130</v>
      </c>
      <c r="AL88" s="31">
        <v>32110</v>
      </c>
      <c r="AM88" s="17" t="s">
        <v>70</v>
      </c>
      <c r="AN88" s="9">
        <v>2.4963868085665419E-2</v>
      </c>
      <c r="AO88" s="9">
        <v>1.1344699397513036E-2</v>
      </c>
      <c r="AP88" s="9">
        <v>7.9219215412891231E-3</v>
      </c>
      <c r="AQ88" s="9">
        <v>9.5573440643863528E-3</v>
      </c>
      <c r="AR88" s="9">
        <v>1.3079222720477901E-3</v>
      </c>
      <c r="AS88" s="9">
        <v>-1.1880325931454827E-2</v>
      </c>
      <c r="AT88" s="9">
        <v>1.1708422510386507E-2</v>
      </c>
      <c r="AU88" s="33">
        <v>1.0452961672473782E-2</v>
      </c>
      <c r="AV88" s="87">
        <v>4.1871921182266014E-2</v>
      </c>
      <c r="AW88" s="270">
        <v>8.9420803782505942E-2</v>
      </c>
      <c r="AX88" s="35">
        <v>0.21094468532387345</v>
      </c>
      <c r="AY88" s="793"/>
      <c r="AZ88" s="779"/>
      <c r="BA88" s="21">
        <v>32508.000000000004</v>
      </c>
      <c r="BB88" s="87">
        <v>0.99738536328997507</v>
      </c>
      <c r="BC88" s="795"/>
    </row>
    <row r="89" spans="1:55" ht="19">
      <c r="A89" s="156" t="s">
        <v>29</v>
      </c>
      <c r="B89" s="159" t="s">
        <v>118</v>
      </c>
      <c r="C89" s="797"/>
      <c r="D89" s="15" t="s">
        <v>40</v>
      </c>
      <c r="E89" s="21">
        <v>223650</v>
      </c>
      <c r="F89" s="7">
        <v>229480</v>
      </c>
      <c r="G89" s="7">
        <v>232020</v>
      </c>
      <c r="H89" s="7">
        <v>233930</v>
      </c>
      <c r="I89" s="7">
        <v>236250</v>
      </c>
      <c r="J89" s="7">
        <v>236560</v>
      </c>
      <c r="K89" s="7">
        <v>233580</v>
      </c>
      <c r="L89" s="7">
        <v>236340</v>
      </c>
      <c r="M89" s="22">
        <v>238930</v>
      </c>
      <c r="N89" s="22">
        <v>249410</v>
      </c>
      <c r="O89" s="284">
        <v>272580</v>
      </c>
      <c r="P89" s="18">
        <v>2130</v>
      </c>
      <c r="Q89" s="7">
        <v>2190</v>
      </c>
      <c r="R89" s="7">
        <v>2210</v>
      </c>
      <c r="S89" s="7">
        <v>2220</v>
      </c>
      <c r="T89" s="7">
        <v>2250</v>
      </c>
      <c r="U89" s="7">
        <v>2250</v>
      </c>
      <c r="V89" s="7">
        <v>2220</v>
      </c>
      <c r="W89" s="7">
        <v>2250</v>
      </c>
      <c r="X89" s="25">
        <v>2270</v>
      </c>
      <c r="Y89" s="25">
        <v>2380</v>
      </c>
      <c r="Z89" s="262">
        <v>2600</v>
      </c>
      <c r="AA89" s="20" t="s">
        <v>70</v>
      </c>
      <c r="AB89" s="8">
        <v>5830</v>
      </c>
      <c r="AC89" s="8">
        <v>2540</v>
      </c>
      <c r="AD89" s="8">
        <v>1910</v>
      </c>
      <c r="AE89" s="8">
        <v>2320</v>
      </c>
      <c r="AF89" s="8">
        <v>310</v>
      </c>
      <c r="AG89" s="8">
        <v>-2980</v>
      </c>
      <c r="AH89" s="8">
        <v>2760</v>
      </c>
      <c r="AI89" s="29">
        <v>2590</v>
      </c>
      <c r="AJ89" s="29">
        <v>10480</v>
      </c>
      <c r="AK89" s="276">
        <v>23170</v>
      </c>
      <c r="AL89" s="31">
        <v>48930</v>
      </c>
      <c r="AM89" s="17" t="s">
        <v>70</v>
      </c>
      <c r="AN89" s="9">
        <v>2.606751620836123E-2</v>
      </c>
      <c r="AO89" s="9">
        <v>1.1068502701760519E-2</v>
      </c>
      <c r="AP89" s="9">
        <v>8.2320489612963677E-3</v>
      </c>
      <c r="AQ89" s="9">
        <v>9.9174966870432257E-3</v>
      </c>
      <c r="AR89" s="9">
        <v>1.3121693121693756E-3</v>
      </c>
      <c r="AS89" s="9">
        <v>-1.2597226919174864E-2</v>
      </c>
      <c r="AT89" s="9">
        <v>1.1816080143847829E-2</v>
      </c>
      <c r="AU89" s="33">
        <v>1.095878818651097E-2</v>
      </c>
      <c r="AV89" s="87">
        <v>4.3862219059975782E-2</v>
      </c>
      <c r="AW89" s="270">
        <v>9.2899242211619493E-2</v>
      </c>
      <c r="AX89" s="35">
        <v>0.2187793427230047</v>
      </c>
      <c r="AY89" s="793"/>
      <c r="AZ89" s="779"/>
      <c r="BA89" s="21">
        <v>49140</v>
      </c>
      <c r="BB89" s="87">
        <v>0.99906103286384973</v>
      </c>
      <c r="BC89" s="795"/>
    </row>
    <row r="90" spans="1:55" ht="21" customHeight="1">
      <c r="A90" s="156" t="s">
        <v>29</v>
      </c>
      <c r="B90" s="148" t="s">
        <v>43</v>
      </c>
      <c r="C90" s="758" t="s">
        <v>37</v>
      </c>
      <c r="D90" s="15" t="s">
        <v>11</v>
      </c>
      <c r="E90" s="21">
        <v>74880</v>
      </c>
      <c r="F90" s="7">
        <v>76660</v>
      </c>
      <c r="G90" s="7">
        <v>77570</v>
      </c>
      <c r="H90" s="7">
        <v>78160</v>
      </c>
      <c r="I90" s="7">
        <v>78870</v>
      </c>
      <c r="J90" s="7">
        <v>74490</v>
      </c>
      <c r="K90" s="7">
        <v>73510</v>
      </c>
      <c r="L90" s="7">
        <v>74380</v>
      </c>
      <c r="M90" s="22">
        <v>75130</v>
      </c>
      <c r="N90" s="22">
        <v>78170</v>
      </c>
      <c r="O90" s="284">
        <v>85060</v>
      </c>
      <c r="P90" s="18">
        <v>680</v>
      </c>
      <c r="Q90" s="7">
        <v>700</v>
      </c>
      <c r="R90" s="7">
        <v>700</v>
      </c>
      <c r="S90" s="7">
        <v>710</v>
      </c>
      <c r="T90" s="7">
        <v>710</v>
      </c>
      <c r="U90" s="7">
        <v>720</v>
      </c>
      <c r="V90" s="7">
        <v>710</v>
      </c>
      <c r="W90" s="7">
        <v>720</v>
      </c>
      <c r="X90" s="25">
        <v>730</v>
      </c>
      <c r="Y90" s="25">
        <v>760</v>
      </c>
      <c r="Z90" s="262">
        <v>830</v>
      </c>
      <c r="AA90" s="20" t="s">
        <v>70</v>
      </c>
      <c r="AB90" s="8">
        <v>1780</v>
      </c>
      <c r="AC90" s="8">
        <v>910</v>
      </c>
      <c r="AD90" s="8">
        <v>590</v>
      </c>
      <c r="AE90" s="8">
        <v>710</v>
      </c>
      <c r="AF90" s="8">
        <v>-4380</v>
      </c>
      <c r="AG90" s="8">
        <v>-980</v>
      </c>
      <c r="AH90" s="8">
        <v>870</v>
      </c>
      <c r="AI90" s="29">
        <v>750</v>
      </c>
      <c r="AJ90" s="29">
        <v>3040</v>
      </c>
      <c r="AK90" s="276">
        <v>6890</v>
      </c>
      <c r="AL90" s="31">
        <v>10180</v>
      </c>
      <c r="AM90" s="17" t="s">
        <v>70</v>
      </c>
      <c r="AN90" s="9">
        <v>2.3771367521367548E-2</v>
      </c>
      <c r="AO90" s="9">
        <v>1.1870597443256026E-2</v>
      </c>
      <c r="AP90" s="9">
        <v>7.6060332602809755E-3</v>
      </c>
      <c r="AQ90" s="9">
        <v>9.0839303991812059E-3</v>
      </c>
      <c r="AR90" s="9">
        <v>-5.5534423735260519E-2</v>
      </c>
      <c r="AS90" s="9">
        <v>-1.3156128339374407E-2</v>
      </c>
      <c r="AT90" s="9">
        <v>1.1835124472860725E-2</v>
      </c>
      <c r="AU90" s="33">
        <v>1.0083355740790445E-2</v>
      </c>
      <c r="AV90" s="87">
        <v>4.0463197124983363E-2</v>
      </c>
      <c r="AW90" s="270">
        <v>8.8141230651144875E-2</v>
      </c>
      <c r="AX90" s="35">
        <v>0.13595085470085477</v>
      </c>
      <c r="AY90" s="793">
        <v>0.17933462453927779</v>
      </c>
      <c r="AZ90" s="779"/>
      <c r="BA90" s="21">
        <v>15687.000000000002</v>
      </c>
      <c r="BB90" s="87">
        <v>0.92645566239316235</v>
      </c>
      <c r="BC90" s="795">
        <v>0.9665224587441319</v>
      </c>
    </row>
    <row r="91" spans="1:55" ht="19">
      <c r="A91" s="156" t="s">
        <v>29</v>
      </c>
      <c r="B91" s="159" t="s">
        <v>119</v>
      </c>
      <c r="C91" s="758"/>
      <c r="D91" s="15" t="s">
        <v>12</v>
      </c>
      <c r="E91" s="21">
        <v>82020</v>
      </c>
      <c r="F91" s="7">
        <v>84000</v>
      </c>
      <c r="G91" s="7">
        <v>84990</v>
      </c>
      <c r="H91" s="7">
        <v>85640</v>
      </c>
      <c r="I91" s="7">
        <v>86430</v>
      </c>
      <c r="J91" s="7">
        <v>82060</v>
      </c>
      <c r="K91" s="7">
        <v>80980</v>
      </c>
      <c r="L91" s="7">
        <v>81940</v>
      </c>
      <c r="M91" s="22">
        <v>82780</v>
      </c>
      <c r="N91" s="22">
        <v>86190</v>
      </c>
      <c r="O91" s="284">
        <v>93880</v>
      </c>
      <c r="P91" s="18">
        <v>750</v>
      </c>
      <c r="Q91" s="7">
        <v>770</v>
      </c>
      <c r="R91" s="7">
        <v>770</v>
      </c>
      <c r="S91" s="7">
        <v>780</v>
      </c>
      <c r="T91" s="7">
        <v>780</v>
      </c>
      <c r="U91" s="7">
        <v>790</v>
      </c>
      <c r="V91" s="7">
        <v>780</v>
      </c>
      <c r="W91" s="7">
        <v>790</v>
      </c>
      <c r="X91" s="25">
        <v>800</v>
      </c>
      <c r="Y91" s="25">
        <v>840</v>
      </c>
      <c r="Z91" s="262">
        <v>910</v>
      </c>
      <c r="AA91" s="20" t="s">
        <v>70</v>
      </c>
      <c r="AB91" s="8">
        <v>1980</v>
      </c>
      <c r="AC91" s="8">
        <v>990</v>
      </c>
      <c r="AD91" s="8">
        <v>650</v>
      </c>
      <c r="AE91" s="8">
        <v>790</v>
      </c>
      <c r="AF91" s="8">
        <v>-4370</v>
      </c>
      <c r="AG91" s="8">
        <v>-1080</v>
      </c>
      <c r="AH91" s="8">
        <v>960</v>
      </c>
      <c r="AI91" s="29">
        <v>840</v>
      </c>
      <c r="AJ91" s="29">
        <v>3410</v>
      </c>
      <c r="AK91" s="276">
        <v>7690</v>
      </c>
      <c r="AL91" s="31">
        <v>11860</v>
      </c>
      <c r="AM91" s="17" t="s">
        <v>70</v>
      </c>
      <c r="AN91" s="9">
        <v>2.4140453547915053E-2</v>
      </c>
      <c r="AO91" s="9">
        <v>1.1785714285714288E-2</v>
      </c>
      <c r="AP91" s="9">
        <v>7.6479585833626462E-3</v>
      </c>
      <c r="AQ91" s="9">
        <v>9.2246613731901128E-3</v>
      </c>
      <c r="AR91" s="9">
        <v>-5.0561147749623947E-2</v>
      </c>
      <c r="AS91" s="9">
        <v>-1.3161101632951477E-2</v>
      </c>
      <c r="AT91" s="9">
        <v>1.1854778957767431E-2</v>
      </c>
      <c r="AU91" s="33">
        <v>1.0251403465950659E-2</v>
      </c>
      <c r="AV91" s="87">
        <v>4.119352500604001E-2</v>
      </c>
      <c r="AW91" s="270">
        <v>8.9221487411532685E-2</v>
      </c>
      <c r="AX91" s="35">
        <v>0.1445988783223604</v>
      </c>
      <c r="AY91" s="793"/>
      <c r="AZ91" s="779"/>
      <c r="BA91" s="21">
        <v>17199.000000000004</v>
      </c>
      <c r="BB91" s="87">
        <v>0.93490612045842481</v>
      </c>
      <c r="BC91" s="795"/>
    </row>
    <row r="92" spans="1:55" ht="19">
      <c r="A92" s="156" t="s">
        <v>29</v>
      </c>
      <c r="B92" s="159" t="s">
        <v>119</v>
      </c>
      <c r="C92" s="797" t="s">
        <v>38</v>
      </c>
      <c r="D92" s="15" t="s">
        <v>39</v>
      </c>
      <c r="E92" s="21">
        <v>135180</v>
      </c>
      <c r="F92" s="7">
        <v>138590</v>
      </c>
      <c r="G92" s="7">
        <v>140210</v>
      </c>
      <c r="H92" s="7">
        <v>141350</v>
      </c>
      <c r="I92" s="7">
        <v>142720</v>
      </c>
      <c r="J92" s="7">
        <v>142920</v>
      </c>
      <c r="K92" s="7">
        <v>141230</v>
      </c>
      <c r="L92" s="7">
        <v>142900</v>
      </c>
      <c r="M92" s="22">
        <v>144420</v>
      </c>
      <c r="N92" s="22">
        <v>150600</v>
      </c>
      <c r="O92" s="284">
        <v>164220</v>
      </c>
      <c r="P92" s="18">
        <v>1250</v>
      </c>
      <c r="Q92" s="7">
        <v>1280</v>
      </c>
      <c r="R92" s="7">
        <v>1290</v>
      </c>
      <c r="S92" s="7">
        <v>1300</v>
      </c>
      <c r="T92" s="7">
        <v>1310</v>
      </c>
      <c r="U92" s="7">
        <v>1320</v>
      </c>
      <c r="V92" s="7">
        <v>1300</v>
      </c>
      <c r="W92" s="7">
        <v>1310</v>
      </c>
      <c r="X92" s="25">
        <v>1330</v>
      </c>
      <c r="Y92" s="25">
        <v>1390</v>
      </c>
      <c r="Z92" s="262">
        <v>1520</v>
      </c>
      <c r="AA92" s="20" t="s">
        <v>70</v>
      </c>
      <c r="AB92" s="8">
        <v>3410</v>
      </c>
      <c r="AC92" s="8">
        <v>1620</v>
      </c>
      <c r="AD92" s="8">
        <v>1140</v>
      </c>
      <c r="AE92" s="8">
        <v>1370</v>
      </c>
      <c r="AF92" s="8">
        <v>200</v>
      </c>
      <c r="AG92" s="8">
        <v>-1690</v>
      </c>
      <c r="AH92" s="8">
        <v>1670</v>
      </c>
      <c r="AI92" s="29">
        <v>1520</v>
      </c>
      <c r="AJ92" s="29">
        <v>6180</v>
      </c>
      <c r="AK92" s="276">
        <v>13620</v>
      </c>
      <c r="AL92" s="31">
        <v>29040</v>
      </c>
      <c r="AM92" s="17" t="s">
        <v>70</v>
      </c>
      <c r="AN92" s="9">
        <v>2.5225625092469395E-2</v>
      </c>
      <c r="AO92" s="9">
        <v>1.1689155061692658E-2</v>
      </c>
      <c r="AP92" s="9">
        <v>8.1306611511304805E-3</v>
      </c>
      <c r="AQ92" s="9">
        <v>9.6922532720198351E-3</v>
      </c>
      <c r="AR92" s="9">
        <v>1.4013452914798386E-3</v>
      </c>
      <c r="AS92" s="9">
        <v>-1.1824797089280747E-2</v>
      </c>
      <c r="AT92" s="9">
        <v>1.1824683140975623E-2</v>
      </c>
      <c r="AU92" s="33">
        <v>1.0636808957312782E-2</v>
      </c>
      <c r="AV92" s="87">
        <v>4.2791857083506413E-2</v>
      </c>
      <c r="AW92" s="270">
        <v>9.0438247011952244E-2</v>
      </c>
      <c r="AX92" s="35">
        <v>0.21482467820683526</v>
      </c>
      <c r="AY92" s="793"/>
      <c r="AZ92" s="779"/>
      <c r="BA92" s="21">
        <v>28728.000000000004</v>
      </c>
      <c r="BB92" s="87">
        <v>1.0023080337328008</v>
      </c>
      <c r="BC92" s="795"/>
    </row>
    <row r="93" spans="1:55" ht="19">
      <c r="A93" s="156" t="s">
        <v>29</v>
      </c>
      <c r="B93" s="159" t="s">
        <v>119</v>
      </c>
      <c r="C93" s="797"/>
      <c r="D93" s="15" t="s">
        <v>40</v>
      </c>
      <c r="E93" s="21">
        <v>206610</v>
      </c>
      <c r="F93" s="7">
        <v>212050</v>
      </c>
      <c r="G93" s="7">
        <v>214440</v>
      </c>
      <c r="H93" s="7">
        <v>216240</v>
      </c>
      <c r="I93" s="7">
        <v>218410</v>
      </c>
      <c r="J93" s="7">
        <v>218710</v>
      </c>
      <c r="K93" s="7">
        <v>215950</v>
      </c>
      <c r="L93" s="7">
        <v>218520</v>
      </c>
      <c r="M93" s="22">
        <v>220950</v>
      </c>
      <c r="N93" s="22">
        <v>230810</v>
      </c>
      <c r="O93" s="284">
        <v>252470</v>
      </c>
      <c r="P93" s="18">
        <v>1960</v>
      </c>
      <c r="Q93" s="7">
        <v>2020</v>
      </c>
      <c r="R93" s="7">
        <v>2030</v>
      </c>
      <c r="S93" s="7">
        <v>2050</v>
      </c>
      <c r="T93" s="7">
        <v>2070</v>
      </c>
      <c r="U93" s="7">
        <v>2080</v>
      </c>
      <c r="V93" s="7">
        <v>2050</v>
      </c>
      <c r="W93" s="7">
        <v>2070</v>
      </c>
      <c r="X93" s="25">
        <v>2090</v>
      </c>
      <c r="Y93" s="25">
        <v>2190</v>
      </c>
      <c r="Z93" s="262">
        <v>2400</v>
      </c>
      <c r="AA93" s="20" t="s">
        <v>70</v>
      </c>
      <c r="AB93" s="8">
        <v>5440</v>
      </c>
      <c r="AC93" s="8">
        <v>2390</v>
      </c>
      <c r="AD93" s="8">
        <v>1800</v>
      </c>
      <c r="AE93" s="8">
        <v>2170</v>
      </c>
      <c r="AF93" s="8">
        <v>300</v>
      </c>
      <c r="AG93" s="8">
        <v>-2760</v>
      </c>
      <c r="AH93" s="8">
        <v>2570</v>
      </c>
      <c r="AI93" s="29">
        <v>2430</v>
      </c>
      <c r="AJ93" s="29">
        <v>9860</v>
      </c>
      <c r="AK93" s="276">
        <v>21660</v>
      </c>
      <c r="AL93" s="31">
        <v>45860</v>
      </c>
      <c r="AM93" s="17" t="s">
        <v>70</v>
      </c>
      <c r="AN93" s="9">
        <v>2.6329800106480894E-2</v>
      </c>
      <c r="AO93" s="9">
        <v>1.1270926668238701E-2</v>
      </c>
      <c r="AP93" s="9">
        <v>8.3939563514270343E-3</v>
      </c>
      <c r="AQ93" s="9">
        <v>1.0035146133925199E-2</v>
      </c>
      <c r="AR93" s="9">
        <v>1.3735634815255082E-3</v>
      </c>
      <c r="AS93" s="9">
        <v>-1.2619450413789979E-2</v>
      </c>
      <c r="AT93" s="9">
        <v>1.1900902986802464E-2</v>
      </c>
      <c r="AU93" s="33">
        <v>1.1120263591433366E-2</v>
      </c>
      <c r="AV93" s="87">
        <v>4.4625480878026647E-2</v>
      </c>
      <c r="AW93" s="270">
        <v>9.3843420995624038E-2</v>
      </c>
      <c r="AX93" s="35">
        <v>0.22196408692706071</v>
      </c>
      <c r="AY93" s="793"/>
      <c r="AZ93" s="779"/>
      <c r="BA93" s="21">
        <v>45360.000000000007</v>
      </c>
      <c r="BB93" s="87">
        <v>1.0024200183921397</v>
      </c>
      <c r="BC93" s="795"/>
    </row>
    <row r="94" spans="1:55" ht="21" customHeight="1">
      <c r="A94" s="156" t="s">
        <v>29</v>
      </c>
      <c r="B94" s="148" t="s">
        <v>44</v>
      </c>
      <c r="C94" s="758" t="s">
        <v>37</v>
      </c>
      <c r="D94" s="15" t="s">
        <v>11</v>
      </c>
      <c r="E94" s="21">
        <v>69810</v>
      </c>
      <c r="F94" s="7">
        <v>71500</v>
      </c>
      <c r="G94" s="7">
        <v>72370</v>
      </c>
      <c r="H94" s="7">
        <v>72940</v>
      </c>
      <c r="I94" s="7">
        <v>73620</v>
      </c>
      <c r="J94" s="7">
        <v>69230</v>
      </c>
      <c r="K94" s="7">
        <v>68330</v>
      </c>
      <c r="L94" s="7">
        <v>69130</v>
      </c>
      <c r="M94" s="22">
        <v>69880</v>
      </c>
      <c r="N94" s="22">
        <v>72910</v>
      </c>
      <c r="O94" s="284">
        <v>79590</v>
      </c>
      <c r="P94" s="18">
        <v>630</v>
      </c>
      <c r="Q94" s="7">
        <v>640</v>
      </c>
      <c r="R94" s="7">
        <v>650</v>
      </c>
      <c r="S94" s="7">
        <v>660</v>
      </c>
      <c r="T94" s="7">
        <v>660</v>
      </c>
      <c r="U94" s="7">
        <v>660</v>
      </c>
      <c r="V94" s="7">
        <v>660</v>
      </c>
      <c r="W94" s="7">
        <v>670</v>
      </c>
      <c r="X94" s="25">
        <v>680</v>
      </c>
      <c r="Y94" s="25">
        <v>710</v>
      </c>
      <c r="Z94" s="262">
        <v>770</v>
      </c>
      <c r="AA94" s="20" t="s">
        <v>70</v>
      </c>
      <c r="AB94" s="8">
        <v>1690</v>
      </c>
      <c r="AC94" s="8">
        <v>870</v>
      </c>
      <c r="AD94" s="8">
        <v>570</v>
      </c>
      <c r="AE94" s="8">
        <v>680</v>
      </c>
      <c r="AF94" s="8">
        <v>-4390</v>
      </c>
      <c r="AG94" s="8">
        <v>-900</v>
      </c>
      <c r="AH94" s="8">
        <v>800</v>
      </c>
      <c r="AI94" s="29">
        <v>750</v>
      </c>
      <c r="AJ94" s="29">
        <v>3030</v>
      </c>
      <c r="AK94" s="276">
        <v>6680</v>
      </c>
      <c r="AL94" s="31">
        <v>9780</v>
      </c>
      <c r="AM94" s="17" t="s">
        <v>70</v>
      </c>
      <c r="AN94" s="9">
        <v>2.4208566108007368E-2</v>
      </c>
      <c r="AO94" s="9">
        <v>1.2167832167832238E-2</v>
      </c>
      <c r="AP94" s="9">
        <v>7.8761917921790214E-3</v>
      </c>
      <c r="AQ94" s="9">
        <v>9.322731011790486E-3</v>
      </c>
      <c r="AR94" s="9">
        <v>-5.9630535180657418E-2</v>
      </c>
      <c r="AS94" s="9">
        <v>-1.3000144446049355E-2</v>
      </c>
      <c r="AT94" s="9">
        <v>1.1707888189667726E-2</v>
      </c>
      <c r="AU94" s="33">
        <v>1.084912483726308E-2</v>
      </c>
      <c r="AV94" s="87">
        <v>4.3360045792787627E-2</v>
      </c>
      <c r="AW94" s="270">
        <v>9.1619805239336216E-2</v>
      </c>
      <c r="AX94" s="35">
        <v>0.14009454232917928</v>
      </c>
      <c r="AY94" s="793">
        <v>0.18367675423026575</v>
      </c>
      <c r="AZ94" s="779"/>
      <c r="BA94" s="21">
        <v>14553.000000000002</v>
      </c>
      <c r="BB94" s="87">
        <v>0.93162870648904172</v>
      </c>
      <c r="BC94" s="795">
        <v>0.97148671431256883</v>
      </c>
    </row>
    <row r="95" spans="1:55" ht="19">
      <c r="A95" s="156" t="s">
        <v>29</v>
      </c>
      <c r="B95" s="159" t="s">
        <v>120</v>
      </c>
      <c r="C95" s="758"/>
      <c r="D95" s="15" t="s">
        <v>12</v>
      </c>
      <c r="E95" s="21">
        <v>76950</v>
      </c>
      <c r="F95" s="7">
        <v>78840</v>
      </c>
      <c r="G95" s="7">
        <v>79790</v>
      </c>
      <c r="H95" s="7">
        <v>80420</v>
      </c>
      <c r="I95" s="7">
        <v>81180</v>
      </c>
      <c r="J95" s="7">
        <v>76800</v>
      </c>
      <c r="K95" s="7">
        <v>75800</v>
      </c>
      <c r="L95" s="7">
        <v>76690</v>
      </c>
      <c r="M95" s="22">
        <v>77530</v>
      </c>
      <c r="N95" s="22">
        <v>80930</v>
      </c>
      <c r="O95" s="284">
        <v>88410</v>
      </c>
      <c r="P95" s="18">
        <v>700</v>
      </c>
      <c r="Q95" s="7">
        <v>710</v>
      </c>
      <c r="R95" s="7">
        <v>720</v>
      </c>
      <c r="S95" s="7">
        <v>730</v>
      </c>
      <c r="T95" s="7">
        <v>730</v>
      </c>
      <c r="U95" s="7">
        <v>730</v>
      </c>
      <c r="V95" s="7">
        <v>730</v>
      </c>
      <c r="W95" s="7">
        <v>740</v>
      </c>
      <c r="X95" s="25">
        <v>750</v>
      </c>
      <c r="Y95" s="25">
        <v>790</v>
      </c>
      <c r="Z95" s="262">
        <v>850</v>
      </c>
      <c r="AA95" s="20" t="s">
        <v>70</v>
      </c>
      <c r="AB95" s="8">
        <v>1890</v>
      </c>
      <c r="AC95" s="8">
        <v>950</v>
      </c>
      <c r="AD95" s="8">
        <v>630</v>
      </c>
      <c r="AE95" s="8">
        <v>760</v>
      </c>
      <c r="AF95" s="8">
        <v>-4380</v>
      </c>
      <c r="AG95" s="8">
        <v>-1000</v>
      </c>
      <c r="AH95" s="8">
        <v>890</v>
      </c>
      <c r="AI95" s="29">
        <v>840</v>
      </c>
      <c r="AJ95" s="29">
        <v>3400</v>
      </c>
      <c r="AK95" s="276">
        <v>7480</v>
      </c>
      <c r="AL95" s="31">
        <v>11460</v>
      </c>
      <c r="AM95" s="17" t="s">
        <v>70</v>
      </c>
      <c r="AN95" s="9">
        <v>2.4561403508772006E-2</v>
      </c>
      <c r="AO95" s="9">
        <v>1.2049720953830612E-2</v>
      </c>
      <c r="AP95" s="9">
        <v>7.8957262814889351E-3</v>
      </c>
      <c r="AQ95" s="9">
        <v>9.4503854762497674E-3</v>
      </c>
      <c r="AR95" s="9">
        <v>-5.3954175905395418E-2</v>
      </c>
      <c r="AS95" s="9">
        <v>-1.302083333333337E-2</v>
      </c>
      <c r="AT95" s="9">
        <v>1.1741424802110823E-2</v>
      </c>
      <c r="AU95" s="33">
        <v>1.0953188160125249E-2</v>
      </c>
      <c r="AV95" s="87">
        <v>4.3853992003095588E-2</v>
      </c>
      <c r="AW95" s="270">
        <v>9.2425552946991285E-2</v>
      </c>
      <c r="AX95" s="35">
        <v>0.14892787524366469</v>
      </c>
      <c r="AY95" s="793"/>
      <c r="AZ95" s="779"/>
      <c r="BA95" s="21">
        <v>16065.000000000002</v>
      </c>
      <c r="BB95" s="87">
        <v>0.9401559454191033</v>
      </c>
      <c r="BC95" s="795"/>
    </row>
    <row r="96" spans="1:55" ht="19">
      <c r="A96" s="156" t="s">
        <v>29</v>
      </c>
      <c r="B96" s="159" t="s">
        <v>120</v>
      </c>
      <c r="C96" s="797" t="s">
        <v>38</v>
      </c>
      <c r="D96" s="15" t="s">
        <v>39</v>
      </c>
      <c r="E96" s="21">
        <v>130110</v>
      </c>
      <c r="F96" s="7">
        <v>133430</v>
      </c>
      <c r="G96" s="7">
        <v>135010</v>
      </c>
      <c r="H96" s="7">
        <v>136130</v>
      </c>
      <c r="I96" s="7">
        <v>137470</v>
      </c>
      <c r="J96" s="7">
        <v>137660</v>
      </c>
      <c r="K96" s="7">
        <v>136050</v>
      </c>
      <c r="L96" s="7">
        <v>137650</v>
      </c>
      <c r="M96" s="22">
        <v>139170</v>
      </c>
      <c r="N96" s="22">
        <v>145340</v>
      </c>
      <c r="O96" s="284">
        <v>158750</v>
      </c>
      <c r="P96" s="18">
        <v>1200</v>
      </c>
      <c r="Q96" s="7">
        <v>1220</v>
      </c>
      <c r="R96" s="7">
        <v>1240</v>
      </c>
      <c r="S96" s="7">
        <v>1250</v>
      </c>
      <c r="T96" s="7">
        <v>1260</v>
      </c>
      <c r="U96" s="7">
        <v>1260</v>
      </c>
      <c r="V96" s="7">
        <v>1240</v>
      </c>
      <c r="W96" s="7">
        <v>1260</v>
      </c>
      <c r="X96" s="25">
        <v>1280</v>
      </c>
      <c r="Y96" s="25">
        <v>1340</v>
      </c>
      <c r="Z96" s="262">
        <v>1460</v>
      </c>
      <c r="AA96" s="20" t="s">
        <v>70</v>
      </c>
      <c r="AB96" s="8">
        <v>3320</v>
      </c>
      <c r="AC96" s="8">
        <v>1580</v>
      </c>
      <c r="AD96" s="8">
        <v>1120</v>
      </c>
      <c r="AE96" s="8">
        <v>1340</v>
      </c>
      <c r="AF96" s="8">
        <v>190</v>
      </c>
      <c r="AG96" s="8">
        <v>-1610</v>
      </c>
      <c r="AH96" s="8">
        <v>1600</v>
      </c>
      <c r="AI96" s="29">
        <v>1520</v>
      </c>
      <c r="AJ96" s="29">
        <v>6170</v>
      </c>
      <c r="AK96" s="276">
        <v>13410</v>
      </c>
      <c r="AL96" s="31">
        <v>28640</v>
      </c>
      <c r="AM96" s="17" t="s">
        <v>70</v>
      </c>
      <c r="AN96" s="9">
        <v>2.5516870340481113E-2</v>
      </c>
      <c r="AO96" s="9">
        <v>1.1841414974143705E-2</v>
      </c>
      <c r="AP96" s="9">
        <v>8.2956818013479872E-3</v>
      </c>
      <c r="AQ96" s="9">
        <v>9.8435319180194547E-3</v>
      </c>
      <c r="AR96" s="9">
        <v>1.3821197352148484E-3</v>
      </c>
      <c r="AS96" s="9">
        <v>-1.1695481621386006E-2</v>
      </c>
      <c r="AT96" s="9">
        <v>1.1760382212421927E-2</v>
      </c>
      <c r="AU96" s="33">
        <v>1.1042499091899804E-2</v>
      </c>
      <c r="AV96" s="87">
        <v>4.4334267442696085E-2</v>
      </c>
      <c r="AW96" s="270">
        <v>9.226640979771572E-2</v>
      </c>
      <c r="AX96" s="35">
        <v>0.22012143570824683</v>
      </c>
      <c r="AY96" s="793"/>
      <c r="AZ96" s="779"/>
      <c r="BA96" s="21">
        <v>27594.000000000004</v>
      </c>
      <c r="BB96" s="87">
        <v>1.0080393513181154</v>
      </c>
      <c r="BC96" s="795"/>
    </row>
    <row r="97" spans="1:55" ht="19">
      <c r="A97" s="156" t="s">
        <v>29</v>
      </c>
      <c r="B97" s="159" t="s">
        <v>120</v>
      </c>
      <c r="C97" s="797"/>
      <c r="D97" s="15" t="s">
        <v>40</v>
      </c>
      <c r="E97" s="21">
        <v>201540</v>
      </c>
      <c r="F97" s="7">
        <v>206890</v>
      </c>
      <c r="G97" s="7">
        <v>209240</v>
      </c>
      <c r="H97" s="7">
        <v>211020</v>
      </c>
      <c r="I97" s="7">
        <v>213160</v>
      </c>
      <c r="J97" s="7">
        <v>213450</v>
      </c>
      <c r="K97" s="7">
        <v>210770</v>
      </c>
      <c r="L97" s="7">
        <v>213270</v>
      </c>
      <c r="M97" s="22">
        <v>215700</v>
      </c>
      <c r="N97" s="22">
        <v>225550</v>
      </c>
      <c r="O97" s="284">
        <v>247000</v>
      </c>
      <c r="P97" s="18">
        <v>1910</v>
      </c>
      <c r="Q97" s="7">
        <v>1960</v>
      </c>
      <c r="R97" s="7">
        <v>1980</v>
      </c>
      <c r="S97" s="7">
        <v>2000</v>
      </c>
      <c r="T97" s="7">
        <v>2020</v>
      </c>
      <c r="U97" s="7">
        <v>2020</v>
      </c>
      <c r="V97" s="7">
        <v>1990</v>
      </c>
      <c r="W97" s="7">
        <v>2020</v>
      </c>
      <c r="X97" s="25">
        <v>2040</v>
      </c>
      <c r="Y97" s="25">
        <v>2140</v>
      </c>
      <c r="Z97" s="262">
        <v>2340</v>
      </c>
      <c r="AA97" s="20" t="s">
        <v>70</v>
      </c>
      <c r="AB97" s="8">
        <v>5350</v>
      </c>
      <c r="AC97" s="8">
        <v>2350</v>
      </c>
      <c r="AD97" s="8">
        <v>1780</v>
      </c>
      <c r="AE97" s="8">
        <v>2140</v>
      </c>
      <c r="AF97" s="8">
        <v>290</v>
      </c>
      <c r="AG97" s="8">
        <v>-2680</v>
      </c>
      <c r="AH97" s="8">
        <v>2500</v>
      </c>
      <c r="AI97" s="29">
        <v>2430</v>
      </c>
      <c r="AJ97" s="29">
        <v>9850</v>
      </c>
      <c r="AK97" s="276">
        <v>21450</v>
      </c>
      <c r="AL97" s="31">
        <v>45460</v>
      </c>
      <c r="AM97" s="17" t="s">
        <v>70</v>
      </c>
      <c r="AN97" s="9">
        <v>2.654559888855812E-2</v>
      </c>
      <c r="AO97" s="9">
        <v>1.1358693025279143E-2</v>
      </c>
      <c r="AP97" s="9">
        <v>8.5069776333397407E-3</v>
      </c>
      <c r="AQ97" s="9">
        <v>1.0141218841815958E-2</v>
      </c>
      <c r="AR97" s="9">
        <v>1.3604803903171092E-3</v>
      </c>
      <c r="AS97" s="9">
        <v>-1.255563363785428E-2</v>
      </c>
      <c r="AT97" s="9">
        <v>1.1861270579304417E-2</v>
      </c>
      <c r="AU97" s="33">
        <v>1.1394007596005062E-2</v>
      </c>
      <c r="AV97" s="87">
        <v>4.5665275846082487E-2</v>
      </c>
      <c r="AW97" s="270">
        <v>9.5100864553314013E-2</v>
      </c>
      <c r="AX97" s="35">
        <v>0.2255631636399722</v>
      </c>
      <c r="AY97" s="793"/>
      <c r="AZ97" s="779"/>
      <c r="BA97" s="21">
        <v>44226</v>
      </c>
      <c r="BB97" s="87">
        <v>1.006122854024015</v>
      </c>
      <c r="BC97" s="795"/>
    </row>
    <row r="98" spans="1:55" ht="21" customHeight="1">
      <c r="A98" s="156" t="s">
        <v>29</v>
      </c>
      <c r="B98" s="148" t="s">
        <v>45</v>
      </c>
      <c r="C98" s="758" t="s">
        <v>37</v>
      </c>
      <c r="D98" s="15" t="s">
        <v>11</v>
      </c>
      <c r="E98" s="21">
        <v>61580</v>
      </c>
      <c r="F98" s="7">
        <v>63050</v>
      </c>
      <c r="G98" s="7">
        <v>63840</v>
      </c>
      <c r="H98" s="7">
        <v>64340</v>
      </c>
      <c r="I98" s="7">
        <v>64940</v>
      </c>
      <c r="J98" s="7">
        <v>60540</v>
      </c>
      <c r="K98" s="7">
        <v>59760</v>
      </c>
      <c r="L98" s="7">
        <v>60460</v>
      </c>
      <c r="M98" s="22">
        <v>61120</v>
      </c>
      <c r="N98" s="22">
        <v>63760</v>
      </c>
      <c r="O98" s="284">
        <v>69610</v>
      </c>
      <c r="P98" s="18">
        <v>540</v>
      </c>
      <c r="Q98" s="7">
        <v>560</v>
      </c>
      <c r="R98" s="7">
        <v>560</v>
      </c>
      <c r="S98" s="7">
        <v>570</v>
      </c>
      <c r="T98" s="7">
        <v>580</v>
      </c>
      <c r="U98" s="7">
        <v>580</v>
      </c>
      <c r="V98" s="7">
        <v>570</v>
      </c>
      <c r="W98" s="7">
        <v>580</v>
      </c>
      <c r="X98" s="25">
        <v>590</v>
      </c>
      <c r="Y98" s="25">
        <v>610</v>
      </c>
      <c r="Z98" s="262">
        <v>670</v>
      </c>
      <c r="AA98" s="20" t="s">
        <v>70</v>
      </c>
      <c r="AB98" s="8">
        <v>1470</v>
      </c>
      <c r="AC98" s="8">
        <v>790</v>
      </c>
      <c r="AD98" s="8">
        <v>500</v>
      </c>
      <c r="AE98" s="8">
        <v>600</v>
      </c>
      <c r="AF98" s="8">
        <v>-4400</v>
      </c>
      <c r="AG98" s="8">
        <v>-780</v>
      </c>
      <c r="AH98" s="8">
        <v>700</v>
      </c>
      <c r="AI98" s="29">
        <v>660</v>
      </c>
      <c r="AJ98" s="29">
        <v>2640</v>
      </c>
      <c r="AK98" s="276">
        <v>5850</v>
      </c>
      <c r="AL98" s="31">
        <v>8030</v>
      </c>
      <c r="AM98" s="17" t="s">
        <v>70</v>
      </c>
      <c r="AN98" s="9">
        <v>2.3871386813900664E-2</v>
      </c>
      <c r="AO98" s="9">
        <v>1.2529738302934135E-2</v>
      </c>
      <c r="AP98" s="9">
        <v>7.8320802005011902E-3</v>
      </c>
      <c r="AQ98" s="9">
        <v>9.325458501709738E-3</v>
      </c>
      <c r="AR98" s="9">
        <v>-6.7754850631352004E-2</v>
      </c>
      <c r="AS98" s="9">
        <v>-1.2884043607532258E-2</v>
      </c>
      <c r="AT98" s="9">
        <v>1.1713520749665252E-2</v>
      </c>
      <c r="AU98" s="33">
        <v>1.0916308303010158E-2</v>
      </c>
      <c r="AV98" s="87">
        <v>4.3193717277486998E-2</v>
      </c>
      <c r="AW98" s="270">
        <v>9.1750313676286055E-2</v>
      </c>
      <c r="AX98" s="35">
        <v>0.13039948035076332</v>
      </c>
      <c r="AY98" s="793">
        <v>0.17960946095998503</v>
      </c>
      <c r="AZ98" s="779"/>
      <c r="BA98" s="21">
        <v>12663.000000000002</v>
      </c>
      <c r="BB98" s="87">
        <v>0.92476453393959079</v>
      </c>
      <c r="BC98" s="795">
        <v>0.9685252386473806</v>
      </c>
    </row>
    <row r="99" spans="1:55" ht="19">
      <c r="A99" s="156" t="s">
        <v>29</v>
      </c>
      <c r="B99" s="159" t="s">
        <v>121</v>
      </c>
      <c r="C99" s="758"/>
      <c r="D99" s="15" t="s">
        <v>12</v>
      </c>
      <c r="E99" s="21">
        <v>68720</v>
      </c>
      <c r="F99" s="7">
        <v>70390</v>
      </c>
      <c r="G99" s="7">
        <v>71260</v>
      </c>
      <c r="H99" s="7">
        <v>71820</v>
      </c>
      <c r="I99" s="7">
        <v>72500</v>
      </c>
      <c r="J99" s="7">
        <v>68110</v>
      </c>
      <c r="K99" s="7">
        <v>67230</v>
      </c>
      <c r="L99" s="7">
        <v>68020</v>
      </c>
      <c r="M99" s="22">
        <v>68770</v>
      </c>
      <c r="N99" s="22">
        <v>71780</v>
      </c>
      <c r="O99" s="284">
        <v>78430</v>
      </c>
      <c r="P99" s="18">
        <v>610</v>
      </c>
      <c r="Q99" s="7">
        <v>630</v>
      </c>
      <c r="R99" s="7">
        <v>630</v>
      </c>
      <c r="S99" s="7">
        <v>640</v>
      </c>
      <c r="T99" s="7">
        <v>650</v>
      </c>
      <c r="U99" s="7">
        <v>650</v>
      </c>
      <c r="V99" s="7">
        <v>640</v>
      </c>
      <c r="W99" s="7">
        <v>650</v>
      </c>
      <c r="X99" s="25">
        <v>660</v>
      </c>
      <c r="Y99" s="25">
        <v>690</v>
      </c>
      <c r="Z99" s="262">
        <v>750</v>
      </c>
      <c r="AA99" s="20" t="s">
        <v>70</v>
      </c>
      <c r="AB99" s="8">
        <v>1670</v>
      </c>
      <c r="AC99" s="8">
        <v>870</v>
      </c>
      <c r="AD99" s="8">
        <v>560</v>
      </c>
      <c r="AE99" s="8">
        <v>680</v>
      </c>
      <c r="AF99" s="8">
        <v>-4390</v>
      </c>
      <c r="AG99" s="8">
        <v>-880</v>
      </c>
      <c r="AH99" s="8">
        <v>790</v>
      </c>
      <c r="AI99" s="29">
        <v>750</v>
      </c>
      <c r="AJ99" s="29">
        <v>3010</v>
      </c>
      <c r="AK99" s="276">
        <v>6650</v>
      </c>
      <c r="AL99" s="31">
        <v>9710</v>
      </c>
      <c r="AM99" s="17" t="s">
        <v>70</v>
      </c>
      <c r="AN99" s="9">
        <v>2.4301513387660068E-2</v>
      </c>
      <c r="AO99" s="9">
        <v>1.2359710186105932E-2</v>
      </c>
      <c r="AP99" s="9">
        <v>7.8585461689586467E-3</v>
      </c>
      <c r="AQ99" s="9">
        <v>9.4681147312727365E-3</v>
      </c>
      <c r="AR99" s="9">
        <v>-6.0551724137931084E-2</v>
      </c>
      <c r="AS99" s="9">
        <v>-1.2920276024078747E-2</v>
      </c>
      <c r="AT99" s="9">
        <v>1.1750706529823018E-2</v>
      </c>
      <c r="AU99" s="33">
        <v>1.1026168773889955E-2</v>
      </c>
      <c r="AV99" s="87">
        <v>4.3769085356986981E-2</v>
      </c>
      <c r="AW99" s="270">
        <v>9.2644190582334973E-2</v>
      </c>
      <c r="AX99" s="35">
        <v>0.14129802095459842</v>
      </c>
      <c r="AY99" s="793"/>
      <c r="AZ99" s="779"/>
      <c r="BA99" s="21">
        <v>14175.000000000002</v>
      </c>
      <c r="BB99" s="87">
        <v>0.93502619324796277</v>
      </c>
      <c r="BC99" s="795"/>
    </row>
    <row r="100" spans="1:55" ht="19">
      <c r="A100" s="156" t="s">
        <v>29</v>
      </c>
      <c r="B100" s="159" t="s">
        <v>121</v>
      </c>
      <c r="C100" s="797" t="s">
        <v>38</v>
      </c>
      <c r="D100" s="15" t="s">
        <v>39</v>
      </c>
      <c r="E100" s="21">
        <v>121880</v>
      </c>
      <c r="F100" s="7">
        <v>124980</v>
      </c>
      <c r="G100" s="7">
        <v>126480</v>
      </c>
      <c r="H100" s="7">
        <v>127530</v>
      </c>
      <c r="I100" s="7">
        <v>128790</v>
      </c>
      <c r="J100" s="7">
        <v>128970</v>
      </c>
      <c r="K100" s="7">
        <v>127480</v>
      </c>
      <c r="L100" s="7">
        <v>128980</v>
      </c>
      <c r="M100" s="22">
        <v>130410</v>
      </c>
      <c r="N100" s="22">
        <v>136190</v>
      </c>
      <c r="O100" s="284">
        <v>148770</v>
      </c>
      <c r="P100" s="18">
        <v>1110</v>
      </c>
      <c r="Q100" s="7">
        <v>1140</v>
      </c>
      <c r="R100" s="7">
        <v>1150</v>
      </c>
      <c r="S100" s="7">
        <v>1160</v>
      </c>
      <c r="T100" s="7">
        <v>1180</v>
      </c>
      <c r="U100" s="7">
        <v>1180</v>
      </c>
      <c r="V100" s="7">
        <v>1160</v>
      </c>
      <c r="W100" s="7">
        <v>1170</v>
      </c>
      <c r="X100" s="25">
        <v>1190</v>
      </c>
      <c r="Y100" s="25">
        <v>1250</v>
      </c>
      <c r="Z100" s="262">
        <v>1370</v>
      </c>
      <c r="AA100" s="20" t="s">
        <v>70</v>
      </c>
      <c r="AB100" s="8">
        <v>3100</v>
      </c>
      <c r="AC100" s="8">
        <v>1500</v>
      </c>
      <c r="AD100" s="8">
        <v>1050</v>
      </c>
      <c r="AE100" s="8">
        <v>1260</v>
      </c>
      <c r="AF100" s="8">
        <v>180</v>
      </c>
      <c r="AG100" s="8">
        <v>-1490</v>
      </c>
      <c r="AH100" s="8">
        <v>1500</v>
      </c>
      <c r="AI100" s="29">
        <v>1430</v>
      </c>
      <c r="AJ100" s="29">
        <v>5780</v>
      </c>
      <c r="AK100" s="276">
        <v>12580</v>
      </c>
      <c r="AL100" s="31">
        <v>26890</v>
      </c>
      <c r="AM100" s="17" t="s">
        <v>70</v>
      </c>
      <c r="AN100" s="9">
        <v>2.5434853954709569E-2</v>
      </c>
      <c r="AO100" s="9">
        <v>1.2001920307249225E-2</v>
      </c>
      <c r="AP100" s="9">
        <v>8.3017077798861472E-3</v>
      </c>
      <c r="AQ100" s="9">
        <v>9.8800282286519714E-3</v>
      </c>
      <c r="AR100" s="9">
        <v>1.3976240391335715E-3</v>
      </c>
      <c r="AS100" s="9">
        <v>-1.1553074358377935E-2</v>
      </c>
      <c r="AT100" s="9">
        <v>1.1766551615939758E-2</v>
      </c>
      <c r="AU100" s="33">
        <v>1.1086990231043536E-2</v>
      </c>
      <c r="AV100" s="87">
        <v>4.4321754466682073E-2</v>
      </c>
      <c r="AW100" s="270">
        <v>9.2370952345987245E-2</v>
      </c>
      <c r="AX100" s="35">
        <v>0.22062684607810956</v>
      </c>
      <c r="AY100" s="793"/>
      <c r="AZ100" s="779"/>
      <c r="BA100" s="21">
        <v>25893.000000000004</v>
      </c>
      <c r="BB100" s="87">
        <v>1.0081801772234986</v>
      </c>
      <c r="BC100" s="795"/>
    </row>
    <row r="101" spans="1:55" ht="19">
      <c r="A101" s="156" t="s">
        <v>29</v>
      </c>
      <c r="B101" s="159" t="s">
        <v>121</v>
      </c>
      <c r="C101" s="797"/>
      <c r="D101" s="15" t="s">
        <v>40</v>
      </c>
      <c r="E101" s="21">
        <v>193310</v>
      </c>
      <c r="F101" s="7">
        <v>198440</v>
      </c>
      <c r="G101" s="7">
        <v>200710</v>
      </c>
      <c r="H101" s="7">
        <v>202420</v>
      </c>
      <c r="I101" s="7">
        <v>204480</v>
      </c>
      <c r="J101" s="7">
        <v>204760</v>
      </c>
      <c r="K101" s="7">
        <v>202200</v>
      </c>
      <c r="L101" s="7">
        <v>204600</v>
      </c>
      <c r="M101" s="22">
        <v>206940</v>
      </c>
      <c r="N101" s="22">
        <v>216400</v>
      </c>
      <c r="O101" s="284">
        <v>237020</v>
      </c>
      <c r="P101" s="18">
        <v>1820</v>
      </c>
      <c r="Q101" s="7">
        <v>1880</v>
      </c>
      <c r="R101" s="7">
        <v>1890</v>
      </c>
      <c r="S101" s="7">
        <v>1910</v>
      </c>
      <c r="T101" s="7">
        <v>1940</v>
      </c>
      <c r="U101" s="7">
        <v>1940</v>
      </c>
      <c r="V101" s="7">
        <v>1910</v>
      </c>
      <c r="W101" s="7">
        <v>1930</v>
      </c>
      <c r="X101" s="25">
        <v>1950</v>
      </c>
      <c r="Y101" s="25">
        <v>2050</v>
      </c>
      <c r="Z101" s="262">
        <v>2250</v>
      </c>
      <c r="AA101" s="20" t="s">
        <v>70</v>
      </c>
      <c r="AB101" s="8">
        <v>5130</v>
      </c>
      <c r="AC101" s="8">
        <v>2270</v>
      </c>
      <c r="AD101" s="8">
        <v>1710</v>
      </c>
      <c r="AE101" s="8">
        <v>2060</v>
      </c>
      <c r="AF101" s="8">
        <v>280</v>
      </c>
      <c r="AG101" s="8">
        <v>-2560</v>
      </c>
      <c r="AH101" s="8">
        <v>2400</v>
      </c>
      <c r="AI101" s="29">
        <v>2340</v>
      </c>
      <c r="AJ101" s="29">
        <v>9460</v>
      </c>
      <c r="AK101" s="276">
        <v>20620</v>
      </c>
      <c r="AL101" s="31">
        <v>43710</v>
      </c>
      <c r="AM101" s="17" t="s">
        <v>70</v>
      </c>
      <c r="AN101" s="9">
        <v>2.6537685582742832E-2</v>
      </c>
      <c r="AO101" s="9">
        <v>1.1439225962507571E-2</v>
      </c>
      <c r="AP101" s="9">
        <v>8.5197548702107273E-3</v>
      </c>
      <c r="AQ101" s="9">
        <v>1.0176859994071696E-2</v>
      </c>
      <c r="AR101" s="9">
        <v>1.3693270735524177E-3</v>
      </c>
      <c r="AS101" s="9">
        <v>-1.2502441883180282E-2</v>
      </c>
      <c r="AT101" s="9">
        <v>1.1869436201780381E-2</v>
      </c>
      <c r="AU101" s="33">
        <v>1.14369501466276E-2</v>
      </c>
      <c r="AV101" s="87">
        <v>4.5713733449308958E-2</v>
      </c>
      <c r="AW101" s="270">
        <v>9.5286506469500987E-2</v>
      </c>
      <c r="AX101" s="35">
        <v>0.22611349645646883</v>
      </c>
      <c r="AY101" s="793"/>
      <c r="AZ101" s="779"/>
      <c r="BA101" s="21">
        <v>42525.000000000007</v>
      </c>
      <c r="BB101" s="87">
        <v>1.0061300501784698</v>
      </c>
      <c r="BC101" s="795"/>
    </row>
    <row r="102" spans="1:55" ht="21" customHeight="1">
      <c r="A102" s="156" t="s">
        <v>29</v>
      </c>
      <c r="B102" s="148" t="s">
        <v>46</v>
      </c>
      <c r="C102" s="758" t="s">
        <v>37</v>
      </c>
      <c r="D102" s="15" t="s">
        <v>11</v>
      </c>
      <c r="E102" s="21">
        <v>55770</v>
      </c>
      <c r="F102" s="7">
        <v>57100</v>
      </c>
      <c r="G102" s="7">
        <v>57820</v>
      </c>
      <c r="H102" s="7">
        <v>58270</v>
      </c>
      <c r="I102" s="7">
        <v>58810</v>
      </c>
      <c r="J102" s="7">
        <v>54410</v>
      </c>
      <c r="K102" s="7">
        <v>53710</v>
      </c>
      <c r="L102" s="7">
        <v>54340</v>
      </c>
      <c r="M102" s="22">
        <v>54930</v>
      </c>
      <c r="N102" s="22">
        <v>57310</v>
      </c>
      <c r="O102" s="284">
        <v>62560</v>
      </c>
      <c r="P102" s="18">
        <v>490</v>
      </c>
      <c r="Q102" s="7">
        <v>500</v>
      </c>
      <c r="R102" s="7">
        <v>500</v>
      </c>
      <c r="S102" s="7">
        <v>510</v>
      </c>
      <c r="T102" s="7">
        <v>510</v>
      </c>
      <c r="U102" s="7">
        <v>510</v>
      </c>
      <c r="V102" s="7">
        <v>510</v>
      </c>
      <c r="W102" s="7">
        <v>520</v>
      </c>
      <c r="X102" s="25">
        <v>530</v>
      </c>
      <c r="Y102" s="25">
        <v>550</v>
      </c>
      <c r="Z102" s="262">
        <v>600</v>
      </c>
      <c r="AA102" s="20" t="s">
        <v>70</v>
      </c>
      <c r="AB102" s="8">
        <v>1330</v>
      </c>
      <c r="AC102" s="8">
        <v>720</v>
      </c>
      <c r="AD102" s="8">
        <v>450</v>
      </c>
      <c r="AE102" s="8">
        <v>540</v>
      </c>
      <c r="AF102" s="8">
        <v>-4400</v>
      </c>
      <c r="AG102" s="8">
        <v>-700</v>
      </c>
      <c r="AH102" s="8">
        <v>630</v>
      </c>
      <c r="AI102" s="29">
        <v>590</v>
      </c>
      <c r="AJ102" s="29">
        <v>2380</v>
      </c>
      <c r="AK102" s="276">
        <v>5250</v>
      </c>
      <c r="AL102" s="31">
        <v>6790</v>
      </c>
      <c r="AM102" s="17" t="s">
        <v>70</v>
      </c>
      <c r="AN102" s="9">
        <v>2.3847946924870023E-2</v>
      </c>
      <c r="AO102" s="9">
        <v>1.2609457092819687E-2</v>
      </c>
      <c r="AP102" s="9">
        <v>7.7827741265998895E-3</v>
      </c>
      <c r="AQ102" s="9">
        <v>9.2672043933412773E-3</v>
      </c>
      <c r="AR102" s="9">
        <v>-7.4817207957830312E-2</v>
      </c>
      <c r="AS102" s="9">
        <v>-1.2865282117257903E-2</v>
      </c>
      <c r="AT102" s="9">
        <v>1.1729659281325633E-2</v>
      </c>
      <c r="AU102" s="33">
        <v>1.0857563489142352E-2</v>
      </c>
      <c r="AV102" s="87">
        <v>4.3327871836883247E-2</v>
      </c>
      <c r="AW102" s="270">
        <v>9.1607049380561856E-2</v>
      </c>
      <c r="AX102" s="35">
        <v>0.12175004482696794</v>
      </c>
      <c r="AY102" s="793">
        <v>0.17597020735695701</v>
      </c>
      <c r="AZ102" s="779"/>
      <c r="BA102" s="21">
        <v>11340.000000000002</v>
      </c>
      <c r="BB102" s="87">
        <v>0.9184149184149184</v>
      </c>
      <c r="BC102" s="795">
        <v>0.96686589498277686</v>
      </c>
    </row>
    <row r="103" spans="1:55" ht="19">
      <c r="A103" s="156" t="s">
        <v>29</v>
      </c>
      <c r="B103" s="159" t="s">
        <v>122</v>
      </c>
      <c r="C103" s="758"/>
      <c r="D103" s="15" t="s">
        <v>12</v>
      </c>
      <c r="E103" s="21">
        <v>62910</v>
      </c>
      <c r="F103" s="7">
        <v>64440</v>
      </c>
      <c r="G103" s="7">
        <v>65240</v>
      </c>
      <c r="H103" s="7">
        <v>65750</v>
      </c>
      <c r="I103" s="7">
        <v>66370</v>
      </c>
      <c r="J103" s="7">
        <v>61980</v>
      </c>
      <c r="K103" s="7">
        <v>61180</v>
      </c>
      <c r="L103" s="7">
        <v>61900</v>
      </c>
      <c r="M103" s="22">
        <v>62580</v>
      </c>
      <c r="N103" s="22">
        <v>65330</v>
      </c>
      <c r="O103" s="284">
        <v>71380</v>
      </c>
      <c r="P103" s="18">
        <v>560</v>
      </c>
      <c r="Q103" s="7">
        <v>570</v>
      </c>
      <c r="R103" s="7">
        <v>570</v>
      </c>
      <c r="S103" s="7">
        <v>580</v>
      </c>
      <c r="T103" s="7">
        <v>580</v>
      </c>
      <c r="U103" s="7">
        <v>580</v>
      </c>
      <c r="V103" s="7">
        <v>580</v>
      </c>
      <c r="W103" s="7">
        <v>590</v>
      </c>
      <c r="X103" s="25">
        <v>600</v>
      </c>
      <c r="Y103" s="25">
        <v>630</v>
      </c>
      <c r="Z103" s="262">
        <v>680</v>
      </c>
      <c r="AA103" s="20" t="s">
        <v>70</v>
      </c>
      <c r="AB103" s="8">
        <v>1530</v>
      </c>
      <c r="AC103" s="8">
        <v>800</v>
      </c>
      <c r="AD103" s="8">
        <v>510</v>
      </c>
      <c r="AE103" s="8">
        <v>620</v>
      </c>
      <c r="AF103" s="8">
        <v>-4390</v>
      </c>
      <c r="AG103" s="8">
        <v>-800</v>
      </c>
      <c r="AH103" s="8">
        <v>720</v>
      </c>
      <c r="AI103" s="29">
        <v>680</v>
      </c>
      <c r="AJ103" s="29">
        <v>2750</v>
      </c>
      <c r="AK103" s="276">
        <v>6050</v>
      </c>
      <c r="AL103" s="31">
        <v>8470</v>
      </c>
      <c r="AM103" s="17" t="s">
        <v>70</v>
      </c>
      <c r="AN103" s="9">
        <v>2.4320457796852546E-2</v>
      </c>
      <c r="AO103" s="9">
        <v>1.2414649286157653E-2</v>
      </c>
      <c r="AP103" s="9">
        <v>7.8172900061312944E-3</v>
      </c>
      <c r="AQ103" s="9">
        <v>9.42965779467686E-3</v>
      </c>
      <c r="AR103" s="9">
        <v>-6.6144342323338878E-2</v>
      </c>
      <c r="AS103" s="9">
        <v>-1.2907389480477538E-2</v>
      </c>
      <c r="AT103" s="9">
        <v>1.1768551814318462E-2</v>
      </c>
      <c r="AU103" s="33">
        <v>1.0985460420032345E-2</v>
      </c>
      <c r="AV103" s="87">
        <v>4.394375199744327E-2</v>
      </c>
      <c r="AW103" s="270">
        <v>9.2606765651308764E-2</v>
      </c>
      <c r="AX103" s="35">
        <v>0.13463678270545221</v>
      </c>
      <c r="AY103" s="793"/>
      <c r="AZ103" s="779"/>
      <c r="BA103" s="21">
        <v>12852.000000000002</v>
      </c>
      <c r="BB103" s="87">
        <v>0.93034493721189004</v>
      </c>
      <c r="BC103" s="795"/>
    </row>
    <row r="104" spans="1:55" ht="19">
      <c r="A104" s="156" t="s">
        <v>29</v>
      </c>
      <c r="B104" s="159" t="s">
        <v>122</v>
      </c>
      <c r="C104" s="797" t="s">
        <v>38</v>
      </c>
      <c r="D104" s="15" t="s">
        <v>39</v>
      </c>
      <c r="E104" s="21">
        <v>116070</v>
      </c>
      <c r="F104" s="7">
        <v>119030</v>
      </c>
      <c r="G104" s="7">
        <v>120460</v>
      </c>
      <c r="H104" s="7">
        <v>121460</v>
      </c>
      <c r="I104" s="7">
        <v>122660</v>
      </c>
      <c r="J104" s="7">
        <v>122840</v>
      </c>
      <c r="K104" s="7">
        <v>121430</v>
      </c>
      <c r="L104" s="7">
        <v>122860</v>
      </c>
      <c r="M104" s="22">
        <v>124220</v>
      </c>
      <c r="N104" s="22">
        <v>129740</v>
      </c>
      <c r="O104" s="284">
        <v>141720</v>
      </c>
      <c r="P104" s="18">
        <v>1060</v>
      </c>
      <c r="Q104" s="7">
        <v>1080</v>
      </c>
      <c r="R104" s="7">
        <v>1090</v>
      </c>
      <c r="S104" s="7">
        <v>1100</v>
      </c>
      <c r="T104" s="7">
        <v>1110</v>
      </c>
      <c r="U104" s="7">
        <v>1110</v>
      </c>
      <c r="V104" s="7">
        <v>1100</v>
      </c>
      <c r="W104" s="7">
        <v>1110</v>
      </c>
      <c r="X104" s="25">
        <v>1130</v>
      </c>
      <c r="Y104" s="25">
        <v>1180</v>
      </c>
      <c r="Z104" s="262">
        <v>1290</v>
      </c>
      <c r="AA104" s="20" t="s">
        <v>70</v>
      </c>
      <c r="AB104" s="8">
        <v>2960</v>
      </c>
      <c r="AC104" s="8">
        <v>1430</v>
      </c>
      <c r="AD104" s="8">
        <v>1000</v>
      </c>
      <c r="AE104" s="8">
        <v>1200</v>
      </c>
      <c r="AF104" s="8">
        <v>180</v>
      </c>
      <c r="AG104" s="8">
        <v>-1410</v>
      </c>
      <c r="AH104" s="8">
        <v>1430</v>
      </c>
      <c r="AI104" s="29">
        <v>1360</v>
      </c>
      <c r="AJ104" s="29">
        <v>5520</v>
      </c>
      <c r="AK104" s="276">
        <v>11980</v>
      </c>
      <c r="AL104" s="31">
        <v>25650</v>
      </c>
      <c r="AM104" s="17" t="s">
        <v>70</v>
      </c>
      <c r="AN104" s="9">
        <v>2.5501852330490182E-2</v>
      </c>
      <c r="AO104" s="9">
        <v>1.2013778039149825E-2</v>
      </c>
      <c r="AP104" s="9">
        <v>8.3015108749793232E-3</v>
      </c>
      <c r="AQ104" s="9">
        <v>9.8797958175531608E-3</v>
      </c>
      <c r="AR104" s="9">
        <v>1.4674710582096573E-3</v>
      </c>
      <c r="AS104" s="9">
        <v>-1.1478345815695179E-2</v>
      </c>
      <c r="AT104" s="9">
        <v>1.1776332043152538E-2</v>
      </c>
      <c r="AU104" s="33">
        <v>1.1069510011395112E-2</v>
      </c>
      <c r="AV104" s="87">
        <v>4.4437288681371756E-2</v>
      </c>
      <c r="AW104" s="270">
        <v>9.2338523200246714E-2</v>
      </c>
      <c r="AX104" s="35">
        <v>0.22098733522874126</v>
      </c>
      <c r="AY104" s="793"/>
      <c r="AZ104" s="779"/>
      <c r="BA104" s="21">
        <v>24381.000000000004</v>
      </c>
      <c r="BB104" s="87">
        <v>1.0109330576376325</v>
      </c>
      <c r="BC104" s="795"/>
    </row>
    <row r="105" spans="1:55" ht="19">
      <c r="A105" s="156" t="s">
        <v>29</v>
      </c>
      <c r="B105" s="159" t="s">
        <v>122</v>
      </c>
      <c r="C105" s="797"/>
      <c r="D105" s="15" t="s">
        <v>40</v>
      </c>
      <c r="E105" s="21">
        <v>187500</v>
      </c>
      <c r="F105" s="7">
        <v>192490</v>
      </c>
      <c r="G105" s="7">
        <v>194690</v>
      </c>
      <c r="H105" s="7">
        <v>196350</v>
      </c>
      <c r="I105" s="7">
        <v>198350</v>
      </c>
      <c r="J105" s="7">
        <v>198630</v>
      </c>
      <c r="K105" s="7">
        <v>196150</v>
      </c>
      <c r="L105" s="7">
        <v>198480</v>
      </c>
      <c r="M105" s="22">
        <v>200750</v>
      </c>
      <c r="N105" s="22">
        <v>209950</v>
      </c>
      <c r="O105" s="284">
        <v>229970</v>
      </c>
      <c r="P105" s="18">
        <v>1770</v>
      </c>
      <c r="Q105" s="7">
        <v>1820</v>
      </c>
      <c r="R105" s="7">
        <v>1830</v>
      </c>
      <c r="S105" s="7">
        <v>1850</v>
      </c>
      <c r="T105" s="7">
        <v>1870</v>
      </c>
      <c r="U105" s="7">
        <v>1870</v>
      </c>
      <c r="V105" s="7">
        <v>1850</v>
      </c>
      <c r="W105" s="7">
        <v>1870</v>
      </c>
      <c r="X105" s="25">
        <v>1890</v>
      </c>
      <c r="Y105" s="25">
        <v>1980</v>
      </c>
      <c r="Z105" s="262">
        <v>2170</v>
      </c>
      <c r="AA105" s="20" t="s">
        <v>70</v>
      </c>
      <c r="AB105" s="8">
        <v>4990</v>
      </c>
      <c r="AC105" s="8">
        <v>2200</v>
      </c>
      <c r="AD105" s="8">
        <v>1660</v>
      </c>
      <c r="AE105" s="8">
        <v>2000</v>
      </c>
      <c r="AF105" s="8">
        <v>280</v>
      </c>
      <c r="AG105" s="8">
        <v>-2480</v>
      </c>
      <c r="AH105" s="8">
        <v>2330</v>
      </c>
      <c r="AI105" s="29">
        <v>2270</v>
      </c>
      <c r="AJ105" s="29">
        <v>9200</v>
      </c>
      <c r="AK105" s="276">
        <v>20020</v>
      </c>
      <c r="AL105" s="31">
        <v>42470</v>
      </c>
      <c r="AM105" s="17" t="s">
        <v>70</v>
      </c>
      <c r="AN105" s="9">
        <v>2.6613333333333378E-2</v>
      </c>
      <c r="AO105" s="9">
        <v>1.1429165151436438E-2</v>
      </c>
      <c r="AP105" s="9">
        <v>8.5263752632389611E-3</v>
      </c>
      <c r="AQ105" s="9">
        <v>1.0185892538833619E-2</v>
      </c>
      <c r="AR105" s="9">
        <v>1.4116460801614217E-3</v>
      </c>
      <c r="AS105" s="9">
        <v>-1.2485525852086843E-2</v>
      </c>
      <c r="AT105" s="9">
        <v>1.1878664287535035E-2</v>
      </c>
      <c r="AU105" s="33">
        <v>1.1436920596533673E-2</v>
      </c>
      <c r="AV105" s="87">
        <v>4.5828144458281539E-2</v>
      </c>
      <c r="AW105" s="270">
        <v>9.5356037151702822E-2</v>
      </c>
      <c r="AX105" s="35">
        <v>0.22650666666666663</v>
      </c>
      <c r="AY105" s="793"/>
      <c r="AZ105" s="779"/>
      <c r="BA105" s="21">
        <v>41013.000000000007</v>
      </c>
      <c r="BB105" s="87">
        <v>1.0077706666666666</v>
      </c>
      <c r="BC105" s="795"/>
    </row>
    <row r="106" spans="1:55" ht="21" customHeight="1">
      <c r="A106" s="156" t="s">
        <v>29</v>
      </c>
      <c r="B106" s="148" t="s">
        <v>47</v>
      </c>
      <c r="C106" s="758" t="s">
        <v>37</v>
      </c>
      <c r="D106" s="15" t="s">
        <v>11</v>
      </c>
      <c r="E106" s="21">
        <v>51470</v>
      </c>
      <c r="F106" s="7">
        <v>52680</v>
      </c>
      <c r="G106" s="7">
        <v>53360</v>
      </c>
      <c r="H106" s="7">
        <v>53780</v>
      </c>
      <c r="I106" s="7">
        <v>54270</v>
      </c>
      <c r="J106" s="7">
        <v>49870</v>
      </c>
      <c r="K106" s="7">
        <v>49230</v>
      </c>
      <c r="L106" s="7">
        <v>49810</v>
      </c>
      <c r="M106" s="22">
        <v>50350</v>
      </c>
      <c r="N106" s="22">
        <v>52530</v>
      </c>
      <c r="O106" s="284">
        <v>57330</v>
      </c>
      <c r="P106" s="18">
        <v>440</v>
      </c>
      <c r="Q106" s="7">
        <v>460</v>
      </c>
      <c r="R106" s="7">
        <v>460</v>
      </c>
      <c r="S106" s="7">
        <v>460</v>
      </c>
      <c r="T106" s="7">
        <v>470</v>
      </c>
      <c r="U106" s="7">
        <v>470</v>
      </c>
      <c r="V106" s="7">
        <v>470</v>
      </c>
      <c r="W106" s="7">
        <v>470</v>
      </c>
      <c r="X106" s="25">
        <v>480</v>
      </c>
      <c r="Y106" s="25">
        <v>500</v>
      </c>
      <c r="Z106" s="262">
        <v>550</v>
      </c>
      <c r="AA106" s="20" t="s">
        <v>70</v>
      </c>
      <c r="AB106" s="8">
        <v>1210</v>
      </c>
      <c r="AC106" s="8">
        <v>680</v>
      </c>
      <c r="AD106" s="8">
        <v>420</v>
      </c>
      <c r="AE106" s="8">
        <v>490</v>
      </c>
      <c r="AF106" s="8">
        <v>-4400</v>
      </c>
      <c r="AG106" s="8">
        <v>-640</v>
      </c>
      <c r="AH106" s="8">
        <v>580</v>
      </c>
      <c r="AI106" s="29">
        <v>540</v>
      </c>
      <c r="AJ106" s="29">
        <v>2180</v>
      </c>
      <c r="AK106" s="276">
        <v>4800</v>
      </c>
      <c r="AL106" s="31">
        <v>5860</v>
      </c>
      <c r="AM106" s="17" t="s">
        <v>70</v>
      </c>
      <c r="AN106" s="9">
        <v>2.3508840101029715E-2</v>
      </c>
      <c r="AO106" s="9">
        <v>1.2908124525436548E-2</v>
      </c>
      <c r="AP106" s="9">
        <v>7.8710644677661978E-3</v>
      </c>
      <c r="AQ106" s="9">
        <v>9.1111937523242759E-3</v>
      </c>
      <c r="AR106" s="9">
        <v>-8.1076100976598453E-2</v>
      </c>
      <c r="AS106" s="9">
        <v>-1.2833366753559283E-2</v>
      </c>
      <c r="AT106" s="9">
        <v>1.1781434084907616E-2</v>
      </c>
      <c r="AU106" s="33">
        <v>1.0841196546878207E-2</v>
      </c>
      <c r="AV106" s="87">
        <v>4.3296921549155876E-2</v>
      </c>
      <c r="AW106" s="270">
        <v>9.1376356367789846E-2</v>
      </c>
      <c r="AX106" s="35">
        <v>0.11385272974548277</v>
      </c>
      <c r="AY106" s="793">
        <v>0.17260372854299522</v>
      </c>
      <c r="AZ106" s="779"/>
      <c r="BA106" s="21">
        <v>10395.000000000002</v>
      </c>
      <c r="BB106" s="87">
        <v>0.91189042160481837</v>
      </c>
      <c r="BC106" s="795">
        <v>0.96422594090471248</v>
      </c>
    </row>
    <row r="107" spans="1:55" ht="19">
      <c r="A107" s="156" t="s">
        <v>29</v>
      </c>
      <c r="B107" s="159" t="s">
        <v>123</v>
      </c>
      <c r="C107" s="758"/>
      <c r="D107" s="15" t="s">
        <v>12</v>
      </c>
      <c r="E107" s="21">
        <v>58610</v>
      </c>
      <c r="F107" s="7">
        <v>60020</v>
      </c>
      <c r="G107" s="7">
        <v>60780</v>
      </c>
      <c r="H107" s="7">
        <v>61260</v>
      </c>
      <c r="I107" s="7">
        <v>61830</v>
      </c>
      <c r="J107" s="7">
        <v>57440</v>
      </c>
      <c r="K107" s="7">
        <v>56700</v>
      </c>
      <c r="L107" s="7">
        <v>57370</v>
      </c>
      <c r="M107" s="22">
        <v>58000</v>
      </c>
      <c r="N107" s="22">
        <v>60550</v>
      </c>
      <c r="O107" s="284">
        <v>66150</v>
      </c>
      <c r="P107" s="18">
        <v>510</v>
      </c>
      <c r="Q107" s="7">
        <v>530</v>
      </c>
      <c r="R107" s="7">
        <v>530</v>
      </c>
      <c r="S107" s="7">
        <v>530</v>
      </c>
      <c r="T107" s="7">
        <v>540</v>
      </c>
      <c r="U107" s="7">
        <v>540</v>
      </c>
      <c r="V107" s="7">
        <v>540</v>
      </c>
      <c r="W107" s="7">
        <v>540</v>
      </c>
      <c r="X107" s="25">
        <v>550</v>
      </c>
      <c r="Y107" s="25">
        <v>580</v>
      </c>
      <c r="Z107" s="262">
        <v>630</v>
      </c>
      <c r="AA107" s="20" t="s">
        <v>70</v>
      </c>
      <c r="AB107" s="8">
        <v>1410</v>
      </c>
      <c r="AC107" s="8">
        <v>760</v>
      </c>
      <c r="AD107" s="8">
        <v>480</v>
      </c>
      <c r="AE107" s="8">
        <v>570</v>
      </c>
      <c r="AF107" s="8">
        <v>-4390</v>
      </c>
      <c r="AG107" s="8">
        <v>-740</v>
      </c>
      <c r="AH107" s="8">
        <v>670</v>
      </c>
      <c r="AI107" s="29">
        <v>630</v>
      </c>
      <c r="AJ107" s="29">
        <v>2550</v>
      </c>
      <c r="AK107" s="276">
        <v>5600</v>
      </c>
      <c r="AL107" s="31">
        <v>7540</v>
      </c>
      <c r="AM107" s="17" t="s">
        <v>70</v>
      </c>
      <c r="AN107" s="9">
        <v>2.4057328101006581E-2</v>
      </c>
      <c r="AO107" s="9">
        <v>1.2662445851382875E-2</v>
      </c>
      <c r="AP107" s="9">
        <v>7.8973346495556651E-3</v>
      </c>
      <c r="AQ107" s="9">
        <v>9.3046033300685504E-3</v>
      </c>
      <c r="AR107" s="9">
        <v>-7.1001132136503275E-2</v>
      </c>
      <c r="AS107" s="9">
        <v>-1.2883008356545989E-2</v>
      </c>
      <c r="AT107" s="9">
        <v>1.1816578483245133E-2</v>
      </c>
      <c r="AU107" s="33">
        <v>1.0981349137179741E-2</v>
      </c>
      <c r="AV107" s="87">
        <v>4.3965517241379315E-2</v>
      </c>
      <c r="AW107" s="270">
        <v>9.2485549132947931E-2</v>
      </c>
      <c r="AX107" s="35">
        <v>0.12864698856850376</v>
      </c>
      <c r="AY107" s="793"/>
      <c r="AZ107" s="779"/>
      <c r="BA107" s="21">
        <v>11907.000000000002</v>
      </c>
      <c r="BB107" s="87">
        <v>0.92549053062617304</v>
      </c>
      <c r="BC107" s="795"/>
    </row>
    <row r="108" spans="1:55" ht="19">
      <c r="A108" s="156" t="s">
        <v>29</v>
      </c>
      <c r="B108" s="159" t="s">
        <v>123</v>
      </c>
      <c r="C108" s="797" t="s">
        <v>38</v>
      </c>
      <c r="D108" s="15" t="s">
        <v>39</v>
      </c>
      <c r="E108" s="21">
        <v>111770</v>
      </c>
      <c r="F108" s="7">
        <v>114610</v>
      </c>
      <c r="G108" s="7">
        <v>116000</v>
      </c>
      <c r="H108" s="7">
        <v>116970</v>
      </c>
      <c r="I108" s="7">
        <v>118120</v>
      </c>
      <c r="J108" s="7">
        <v>118300</v>
      </c>
      <c r="K108" s="7">
        <v>116950</v>
      </c>
      <c r="L108" s="7">
        <v>118330</v>
      </c>
      <c r="M108" s="22">
        <v>119640</v>
      </c>
      <c r="N108" s="22">
        <v>124960</v>
      </c>
      <c r="O108" s="284">
        <v>136490</v>
      </c>
      <c r="P108" s="18">
        <v>1010</v>
      </c>
      <c r="Q108" s="7">
        <v>1040</v>
      </c>
      <c r="R108" s="7">
        <v>1050</v>
      </c>
      <c r="S108" s="7">
        <v>1050</v>
      </c>
      <c r="T108" s="7">
        <v>1070</v>
      </c>
      <c r="U108" s="7">
        <v>1070</v>
      </c>
      <c r="V108" s="7">
        <v>1050</v>
      </c>
      <c r="W108" s="7">
        <v>1070</v>
      </c>
      <c r="X108" s="25">
        <v>1080</v>
      </c>
      <c r="Y108" s="25">
        <v>1130</v>
      </c>
      <c r="Z108" s="262">
        <v>1240</v>
      </c>
      <c r="AA108" s="20" t="s">
        <v>70</v>
      </c>
      <c r="AB108" s="8">
        <v>2840</v>
      </c>
      <c r="AC108" s="8">
        <v>1390</v>
      </c>
      <c r="AD108" s="8">
        <v>970</v>
      </c>
      <c r="AE108" s="8">
        <v>1150</v>
      </c>
      <c r="AF108" s="8">
        <v>180</v>
      </c>
      <c r="AG108" s="8">
        <v>-1350</v>
      </c>
      <c r="AH108" s="8">
        <v>1380</v>
      </c>
      <c r="AI108" s="29">
        <v>1310</v>
      </c>
      <c r="AJ108" s="29">
        <v>5320</v>
      </c>
      <c r="AK108" s="276">
        <v>11530</v>
      </c>
      <c r="AL108" s="31">
        <v>24720</v>
      </c>
      <c r="AM108" s="17" t="s">
        <v>70</v>
      </c>
      <c r="AN108" s="9">
        <v>2.5409322716292371E-2</v>
      </c>
      <c r="AO108" s="9">
        <v>1.2128086554401785E-2</v>
      </c>
      <c r="AP108" s="9">
        <v>8.3620689655172775E-3</v>
      </c>
      <c r="AQ108" s="9">
        <v>9.8315807472000305E-3</v>
      </c>
      <c r="AR108" s="9">
        <v>1.5238740264138517E-3</v>
      </c>
      <c r="AS108" s="9">
        <v>-1.1411665257819115E-2</v>
      </c>
      <c r="AT108" s="9">
        <v>1.1799914493373143E-2</v>
      </c>
      <c r="AU108" s="33">
        <v>1.1070734386884107E-2</v>
      </c>
      <c r="AV108" s="87">
        <v>4.4466733533935043E-2</v>
      </c>
      <c r="AW108" s="270">
        <v>9.2269526248399458E-2</v>
      </c>
      <c r="AX108" s="35">
        <v>0.22116847096716463</v>
      </c>
      <c r="AY108" s="793"/>
      <c r="AZ108" s="779"/>
      <c r="BA108" s="21">
        <v>23436.000000000004</v>
      </c>
      <c r="BB108" s="87">
        <v>1.0114878768900422</v>
      </c>
      <c r="BC108" s="795"/>
    </row>
    <row r="109" spans="1:55" ht="19">
      <c r="A109" s="156" t="s">
        <v>29</v>
      </c>
      <c r="B109" s="159" t="s">
        <v>123</v>
      </c>
      <c r="C109" s="797"/>
      <c r="D109" s="15" t="s">
        <v>40</v>
      </c>
      <c r="E109" s="21">
        <v>183200</v>
      </c>
      <c r="F109" s="7">
        <v>188070</v>
      </c>
      <c r="G109" s="7">
        <v>190230</v>
      </c>
      <c r="H109" s="7">
        <v>191860</v>
      </c>
      <c r="I109" s="7">
        <v>193810</v>
      </c>
      <c r="J109" s="7">
        <v>194090</v>
      </c>
      <c r="K109" s="7">
        <v>191670</v>
      </c>
      <c r="L109" s="7">
        <v>193950</v>
      </c>
      <c r="M109" s="22">
        <v>196170</v>
      </c>
      <c r="N109" s="22">
        <v>205170</v>
      </c>
      <c r="O109" s="284">
        <v>224740</v>
      </c>
      <c r="P109" s="18">
        <v>1720</v>
      </c>
      <c r="Q109" s="7">
        <v>1780</v>
      </c>
      <c r="R109" s="7">
        <v>1790</v>
      </c>
      <c r="S109" s="7">
        <v>1800</v>
      </c>
      <c r="T109" s="7">
        <v>1830</v>
      </c>
      <c r="U109" s="7">
        <v>1830</v>
      </c>
      <c r="V109" s="7">
        <v>1800</v>
      </c>
      <c r="W109" s="7">
        <v>1830</v>
      </c>
      <c r="X109" s="25">
        <v>1840</v>
      </c>
      <c r="Y109" s="25">
        <v>1930</v>
      </c>
      <c r="Z109" s="262">
        <v>2120</v>
      </c>
      <c r="AA109" s="20" t="s">
        <v>70</v>
      </c>
      <c r="AB109" s="8">
        <v>4870</v>
      </c>
      <c r="AC109" s="8">
        <v>2160</v>
      </c>
      <c r="AD109" s="8">
        <v>1630</v>
      </c>
      <c r="AE109" s="8">
        <v>1950</v>
      </c>
      <c r="AF109" s="8">
        <v>280</v>
      </c>
      <c r="AG109" s="8">
        <v>-2420</v>
      </c>
      <c r="AH109" s="8">
        <v>2280</v>
      </c>
      <c r="AI109" s="29">
        <v>2220</v>
      </c>
      <c r="AJ109" s="29">
        <v>9000</v>
      </c>
      <c r="AK109" s="276">
        <v>19570</v>
      </c>
      <c r="AL109" s="31">
        <v>41540</v>
      </c>
      <c r="AM109" s="17" t="s">
        <v>70</v>
      </c>
      <c r="AN109" s="9">
        <v>2.6582969432314307E-2</v>
      </c>
      <c r="AO109" s="9">
        <v>1.1485085340564583E-2</v>
      </c>
      <c r="AP109" s="9">
        <v>8.5685748830364172E-3</v>
      </c>
      <c r="AQ109" s="9">
        <v>1.0163661002814628E-2</v>
      </c>
      <c r="AR109" s="9">
        <v>1.4447138950519633E-3</v>
      </c>
      <c r="AS109" s="9">
        <v>-1.2468442475140451E-2</v>
      </c>
      <c r="AT109" s="9">
        <v>1.189544529660358E-2</v>
      </c>
      <c r="AU109" s="33">
        <v>1.1446249033256084E-2</v>
      </c>
      <c r="AV109" s="87">
        <v>4.5878574705612518E-2</v>
      </c>
      <c r="AW109" s="270">
        <v>9.5384315445727896E-2</v>
      </c>
      <c r="AX109" s="35">
        <v>0.2267467248908297</v>
      </c>
      <c r="AY109" s="793"/>
      <c r="AZ109" s="779"/>
      <c r="BA109" s="21">
        <v>40068.000000000007</v>
      </c>
      <c r="BB109" s="87">
        <v>1.0080349344978166</v>
      </c>
      <c r="BC109" s="795"/>
    </row>
    <row r="110" spans="1:55" ht="21" customHeight="1">
      <c r="A110" s="156" t="s">
        <v>29</v>
      </c>
      <c r="B110" s="148" t="s">
        <v>48</v>
      </c>
      <c r="C110" s="758" t="s">
        <v>37</v>
      </c>
      <c r="D110" s="15" t="s">
        <v>11</v>
      </c>
      <c r="E110" s="21">
        <v>48080</v>
      </c>
      <c r="F110" s="7">
        <v>49200</v>
      </c>
      <c r="G110" s="7">
        <v>49850</v>
      </c>
      <c r="H110" s="7">
        <v>50230</v>
      </c>
      <c r="I110" s="7">
        <v>50700</v>
      </c>
      <c r="J110" s="7">
        <v>46280</v>
      </c>
      <c r="K110" s="7">
        <v>45700</v>
      </c>
      <c r="L110" s="7">
        <v>46240</v>
      </c>
      <c r="M110" s="22">
        <v>46740</v>
      </c>
      <c r="N110" s="22">
        <v>48760</v>
      </c>
      <c r="O110" s="284">
        <v>53220</v>
      </c>
      <c r="P110" s="18">
        <v>410</v>
      </c>
      <c r="Q110" s="7">
        <v>420</v>
      </c>
      <c r="R110" s="7">
        <v>420</v>
      </c>
      <c r="S110" s="7">
        <v>430</v>
      </c>
      <c r="T110" s="7">
        <v>430</v>
      </c>
      <c r="U110" s="7">
        <v>430</v>
      </c>
      <c r="V110" s="7">
        <v>430</v>
      </c>
      <c r="W110" s="7">
        <v>440</v>
      </c>
      <c r="X110" s="25">
        <v>440</v>
      </c>
      <c r="Y110" s="25">
        <v>460</v>
      </c>
      <c r="Z110" s="262">
        <v>510</v>
      </c>
      <c r="AA110" s="20" t="s">
        <v>70</v>
      </c>
      <c r="AB110" s="8">
        <v>1120</v>
      </c>
      <c r="AC110" s="8">
        <v>650</v>
      </c>
      <c r="AD110" s="8">
        <v>380</v>
      </c>
      <c r="AE110" s="8">
        <v>470</v>
      </c>
      <c r="AF110" s="8">
        <v>-4420</v>
      </c>
      <c r="AG110" s="8">
        <v>-580</v>
      </c>
      <c r="AH110" s="8">
        <v>540</v>
      </c>
      <c r="AI110" s="29">
        <v>500</v>
      </c>
      <c r="AJ110" s="29">
        <v>2020</v>
      </c>
      <c r="AK110" s="276">
        <v>4460</v>
      </c>
      <c r="AL110" s="31">
        <v>5140</v>
      </c>
      <c r="AM110" s="17" t="s">
        <v>70</v>
      </c>
      <c r="AN110" s="9">
        <v>2.3294509151414289E-2</v>
      </c>
      <c r="AO110" s="9">
        <v>1.3211382113821113E-2</v>
      </c>
      <c r="AP110" s="9">
        <v>7.6228686058175121E-3</v>
      </c>
      <c r="AQ110" s="9">
        <v>9.3569579932311076E-3</v>
      </c>
      <c r="AR110" s="9">
        <v>-8.7179487179487203E-2</v>
      </c>
      <c r="AS110" s="9">
        <v>-1.2532411408815891E-2</v>
      </c>
      <c r="AT110" s="9">
        <v>1.1816192560174965E-2</v>
      </c>
      <c r="AU110" s="33">
        <v>1.0813148788927363E-2</v>
      </c>
      <c r="AV110" s="87">
        <v>4.3217800599058664E-2</v>
      </c>
      <c r="AW110" s="270">
        <v>9.1468416735028812E-2</v>
      </c>
      <c r="AX110" s="35">
        <v>0.10690515806988343</v>
      </c>
      <c r="AY110" s="793">
        <v>0.16971790302649248</v>
      </c>
      <c r="AZ110" s="779"/>
      <c r="BA110" s="21">
        <v>9639</v>
      </c>
      <c r="BB110" s="87">
        <v>0.90642678868552418</v>
      </c>
      <c r="BC110" s="795">
        <v>0.96214026506746875</v>
      </c>
    </row>
    <row r="111" spans="1:55" ht="19">
      <c r="A111" s="156" t="s">
        <v>29</v>
      </c>
      <c r="B111" s="159" t="s">
        <v>124</v>
      </c>
      <c r="C111" s="758"/>
      <c r="D111" s="15" t="s">
        <v>12</v>
      </c>
      <c r="E111" s="21">
        <v>55220</v>
      </c>
      <c r="F111" s="7">
        <v>56540</v>
      </c>
      <c r="G111" s="7">
        <v>57270</v>
      </c>
      <c r="H111" s="7">
        <v>57710</v>
      </c>
      <c r="I111" s="7">
        <v>58260</v>
      </c>
      <c r="J111" s="7">
        <v>53850</v>
      </c>
      <c r="K111" s="7">
        <v>53170</v>
      </c>
      <c r="L111" s="7">
        <v>53800</v>
      </c>
      <c r="M111" s="22">
        <v>54390</v>
      </c>
      <c r="N111" s="22">
        <v>56780</v>
      </c>
      <c r="O111" s="284">
        <v>62040</v>
      </c>
      <c r="P111" s="18">
        <v>480</v>
      </c>
      <c r="Q111" s="7">
        <v>490</v>
      </c>
      <c r="R111" s="7">
        <v>490</v>
      </c>
      <c r="S111" s="7">
        <v>500</v>
      </c>
      <c r="T111" s="7">
        <v>500</v>
      </c>
      <c r="U111" s="7">
        <v>500</v>
      </c>
      <c r="V111" s="7">
        <v>500</v>
      </c>
      <c r="W111" s="7">
        <v>510</v>
      </c>
      <c r="X111" s="25">
        <v>510</v>
      </c>
      <c r="Y111" s="25">
        <v>540</v>
      </c>
      <c r="Z111" s="262">
        <v>590</v>
      </c>
      <c r="AA111" s="20" t="s">
        <v>70</v>
      </c>
      <c r="AB111" s="8">
        <v>1320</v>
      </c>
      <c r="AC111" s="8">
        <v>730</v>
      </c>
      <c r="AD111" s="8">
        <v>440</v>
      </c>
      <c r="AE111" s="8">
        <v>550</v>
      </c>
      <c r="AF111" s="8">
        <v>-4410</v>
      </c>
      <c r="AG111" s="8">
        <v>-680</v>
      </c>
      <c r="AH111" s="8">
        <v>630</v>
      </c>
      <c r="AI111" s="29">
        <v>590</v>
      </c>
      <c r="AJ111" s="29">
        <v>2390</v>
      </c>
      <c r="AK111" s="276">
        <v>5260</v>
      </c>
      <c r="AL111" s="31">
        <v>6820</v>
      </c>
      <c r="AM111" s="17" t="s">
        <v>70</v>
      </c>
      <c r="AN111" s="9">
        <v>2.3904382470119501E-2</v>
      </c>
      <c r="AO111" s="9">
        <v>1.2911213300318414E-2</v>
      </c>
      <c r="AP111" s="9">
        <v>7.6829055351841369E-3</v>
      </c>
      <c r="AQ111" s="9">
        <v>9.5304106740599082E-3</v>
      </c>
      <c r="AR111" s="9">
        <v>-7.5695159629248221E-2</v>
      </c>
      <c r="AS111" s="9">
        <v>-1.2627669452181967E-2</v>
      </c>
      <c r="AT111" s="9">
        <v>1.1848786909911535E-2</v>
      </c>
      <c r="AU111" s="33">
        <v>1.0966542750929342E-2</v>
      </c>
      <c r="AV111" s="87">
        <v>4.394190108475815E-2</v>
      </c>
      <c r="AW111" s="270">
        <v>9.2638252905952845E-2</v>
      </c>
      <c r="AX111" s="35">
        <v>0.12350597609561742</v>
      </c>
      <c r="AY111" s="793"/>
      <c r="AZ111" s="779"/>
      <c r="BA111" s="21">
        <v>11151</v>
      </c>
      <c r="BB111" s="87">
        <v>0.92156827236508509</v>
      </c>
      <c r="BC111" s="795"/>
    </row>
    <row r="112" spans="1:55" ht="19">
      <c r="A112" s="156" t="s">
        <v>29</v>
      </c>
      <c r="B112" s="159" t="s">
        <v>124</v>
      </c>
      <c r="C112" s="797" t="s">
        <v>38</v>
      </c>
      <c r="D112" s="15" t="s">
        <v>39</v>
      </c>
      <c r="E112" s="21">
        <v>108380</v>
      </c>
      <c r="F112" s="7">
        <v>111130</v>
      </c>
      <c r="G112" s="7">
        <v>112490</v>
      </c>
      <c r="H112" s="7">
        <v>113420</v>
      </c>
      <c r="I112" s="7">
        <v>114550</v>
      </c>
      <c r="J112" s="7">
        <v>114710</v>
      </c>
      <c r="K112" s="7">
        <v>113420</v>
      </c>
      <c r="L112" s="7">
        <v>114760</v>
      </c>
      <c r="M112" s="22">
        <v>116030</v>
      </c>
      <c r="N112" s="22">
        <v>121190</v>
      </c>
      <c r="O112" s="284">
        <v>132380</v>
      </c>
      <c r="P112" s="18">
        <v>980</v>
      </c>
      <c r="Q112" s="7">
        <v>1000</v>
      </c>
      <c r="R112" s="7">
        <v>1010</v>
      </c>
      <c r="S112" s="7">
        <v>1020</v>
      </c>
      <c r="T112" s="7">
        <v>1030</v>
      </c>
      <c r="U112" s="7">
        <v>1030</v>
      </c>
      <c r="V112" s="7">
        <v>1020</v>
      </c>
      <c r="W112" s="7">
        <v>1030</v>
      </c>
      <c r="X112" s="25">
        <v>1050</v>
      </c>
      <c r="Y112" s="25">
        <v>1100</v>
      </c>
      <c r="Z112" s="262">
        <v>1200</v>
      </c>
      <c r="AA112" s="20" t="s">
        <v>70</v>
      </c>
      <c r="AB112" s="8">
        <v>2750</v>
      </c>
      <c r="AC112" s="8">
        <v>1360</v>
      </c>
      <c r="AD112" s="8">
        <v>930</v>
      </c>
      <c r="AE112" s="8">
        <v>1130</v>
      </c>
      <c r="AF112" s="8">
        <v>160</v>
      </c>
      <c r="AG112" s="8">
        <v>-1290</v>
      </c>
      <c r="AH112" s="8">
        <v>1340</v>
      </c>
      <c r="AI112" s="29">
        <v>1270</v>
      </c>
      <c r="AJ112" s="29">
        <v>5160</v>
      </c>
      <c r="AK112" s="276">
        <v>11190</v>
      </c>
      <c r="AL112" s="31">
        <v>24000</v>
      </c>
      <c r="AM112" s="17" t="s">
        <v>70</v>
      </c>
      <c r="AN112" s="9">
        <v>2.5373685181767858E-2</v>
      </c>
      <c r="AO112" s="9">
        <v>1.2237919553675924E-2</v>
      </c>
      <c r="AP112" s="9">
        <v>8.267401546804054E-3</v>
      </c>
      <c r="AQ112" s="9">
        <v>9.962969493916507E-3</v>
      </c>
      <c r="AR112" s="9">
        <v>1.3967699694457103E-3</v>
      </c>
      <c r="AS112" s="9">
        <v>-1.1245750152558576E-2</v>
      </c>
      <c r="AT112" s="9">
        <v>1.1814494798095598E-2</v>
      </c>
      <c r="AU112" s="33">
        <v>1.1066573719065831E-2</v>
      </c>
      <c r="AV112" s="87">
        <v>4.4471257433422284E-2</v>
      </c>
      <c r="AW112" s="270">
        <v>9.2334351019061067E-2</v>
      </c>
      <c r="AX112" s="35">
        <v>0.22144307067724678</v>
      </c>
      <c r="AY112" s="793"/>
      <c r="AZ112" s="779"/>
      <c r="BA112" s="21">
        <v>22680.000000000004</v>
      </c>
      <c r="BB112" s="87">
        <v>1.0121793688872485</v>
      </c>
      <c r="BC112" s="795"/>
    </row>
    <row r="113" spans="1:55" ht="19">
      <c r="A113" s="156" t="s">
        <v>29</v>
      </c>
      <c r="B113" s="159" t="s">
        <v>124</v>
      </c>
      <c r="C113" s="797"/>
      <c r="D113" s="15" t="s">
        <v>40</v>
      </c>
      <c r="E113" s="21">
        <v>179810</v>
      </c>
      <c r="F113" s="7">
        <v>184590</v>
      </c>
      <c r="G113" s="7">
        <v>186720</v>
      </c>
      <c r="H113" s="7">
        <v>188310</v>
      </c>
      <c r="I113" s="7">
        <v>190240</v>
      </c>
      <c r="J113" s="7">
        <v>190500</v>
      </c>
      <c r="K113" s="7">
        <v>188140</v>
      </c>
      <c r="L113" s="7">
        <v>190380</v>
      </c>
      <c r="M113" s="22">
        <v>192560</v>
      </c>
      <c r="N113" s="22">
        <v>201400</v>
      </c>
      <c r="O113" s="284">
        <v>220630</v>
      </c>
      <c r="P113" s="18">
        <v>1690</v>
      </c>
      <c r="Q113" s="7">
        <v>1740</v>
      </c>
      <c r="R113" s="7">
        <v>1750</v>
      </c>
      <c r="S113" s="7">
        <v>1770</v>
      </c>
      <c r="T113" s="7">
        <v>1790</v>
      </c>
      <c r="U113" s="7">
        <v>1790</v>
      </c>
      <c r="V113" s="7">
        <v>1770</v>
      </c>
      <c r="W113" s="7">
        <v>1790</v>
      </c>
      <c r="X113" s="25">
        <v>1810</v>
      </c>
      <c r="Y113" s="25">
        <v>1900</v>
      </c>
      <c r="Z113" s="262">
        <v>2080</v>
      </c>
      <c r="AA113" s="20" t="s">
        <v>70</v>
      </c>
      <c r="AB113" s="8">
        <v>4780</v>
      </c>
      <c r="AC113" s="8">
        <v>2130</v>
      </c>
      <c r="AD113" s="8">
        <v>1590</v>
      </c>
      <c r="AE113" s="8">
        <v>1930</v>
      </c>
      <c r="AF113" s="8">
        <v>260</v>
      </c>
      <c r="AG113" s="8">
        <v>-2360</v>
      </c>
      <c r="AH113" s="8">
        <v>2240</v>
      </c>
      <c r="AI113" s="29">
        <v>2180</v>
      </c>
      <c r="AJ113" s="29">
        <v>8840</v>
      </c>
      <c r="AK113" s="276">
        <v>19230</v>
      </c>
      <c r="AL113" s="31">
        <v>40820</v>
      </c>
      <c r="AM113" s="17" t="s">
        <v>70</v>
      </c>
      <c r="AN113" s="9">
        <v>2.658361603915238E-2</v>
      </c>
      <c r="AO113" s="9">
        <v>1.1539086624410944E-2</v>
      </c>
      <c r="AP113" s="9">
        <v>8.5154241645244433E-3</v>
      </c>
      <c r="AQ113" s="9">
        <v>1.024905740534221E-2</v>
      </c>
      <c r="AR113" s="9">
        <v>1.3666947014296937E-3</v>
      </c>
      <c r="AS113" s="9">
        <v>-1.2388451443569592E-2</v>
      </c>
      <c r="AT113" s="9">
        <v>1.1906027426384691E-2</v>
      </c>
      <c r="AU113" s="33">
        <v>1.1450782645235913E-2</v>
      </c>
      <c r="AV113" s="87">
        <v>4.5907769007062837E-2</v>
      </c>
      <c r="AW113" s="270">
        <v>9.5481628599801471E-2</v>
      </c>
      <c r="AX113" s="35">
        <v>0.22701740726322228</v>
      </c>
      <c r="AY113" s="793"/>
      <c r="AZ113" s="779"/>
      <c r="BA113" s="21">
        <v>39312.000000000007</v>
      </c>
      <c r="BB113" s="87">
        <v>1.008386630332017</v>
      </c>
      <c r="BC113" s="795"/>
    </row>
    <row r="114" spans="1:55" ht="21" customHeight="1">
      <c r="A114" s="156" t="s">
        <v>29</v>
      </c>
      <c r="B114" s="148" t="s">
        <v>49</v>
      </c>
      <c r="C114" s="758" t="s">
        <v>37</v>
      </c>
      <c r="D114" s="15" t="s">
        <v>11</v>
      </c>
      <c r="E114" s="21">
        <v>42260</v>
      </c>
      <c r="F114" s="7">
        <v>43190</v>
      </c>
      <c r="G114" s="7">
        <v>43760</v>
      </c>
      <c r="H114" s="7">
        <v>44080</v>
      </c>
      <c r="I114" s="7">
        <v>44470</v>
      </c>
      <c r="J114" s="7">
        <v>40050</v>
      </c>
      <c r="K114" s="7">
        <v>39570</v>
      </c>
      <c r="L114" s="7">
        <v>40020</v>
      </c>
      <c r="M114" s="22">
        <v>40430</v>
      </c>
      <c r="N114" s="22">
        <v>42110</v>
      </c>
      <c r="O114" s="284">
        <v>45850</v>
      </c>
      <c r="P114" s="18">
        <v>350</v>
      </c>
      <c r="Q114" s="7">
        <v>360</v>
      </c>
      <c r="R114" s="7">
        <v>360</v>
      </c>
      <c r="S114" s="7">
        <v>370</v>
      </c>
      <c r="T114" s="7">
        <v>370</v>
      </c>
      <c r="U114" s="7">
        <v>370</v>
      </c>
      <c r="V114" s="7">
        <v>370</v>
      </c>
      <c r="W114" s="7">
        <v>380</v>
      </c>
      <c r="X114" s="25">
        <v>380</v>
      </c>
      <c r="Y114" s="25">
        <v>400</v>
      </c>
      <c r="Z114" s="262">
        <v>430</v>
      </c>
      <c r="AA114" s="20" t="s">
        <v>70</v>
      </c>
      <c r="AB114" s="8">
        <v>930</v>
      </c>
      <c r="AC114" s="8">
        <v>570</v>
      </c>
      <c r="AD114" s="8">
        <v>320</v>
      </c>
      <c r="AE114" s="8">
        <v>390</v>
      </c>
      <c r="AF114" s="8">
        <v>-4420</v>
      </c>
      <c r="AG114" s="8">
        <v>-480</v>
      </c>
      <c r="AH114" s="8">
        <v>450</v>
      </c>
      <c r="AI114" s="29">
        <v>410</v>
      </c>
      <c r="AJ114" s="29">
        <v>1680</v>
      </c>
      <c r="AK114" s="276">
        <v>3740</v>
      </c>
      <c r="AL114" s="31">
        <v>3590</v>
      </c>
      <c r="AM114" s="17" t="s">
        <v>70</v>
      </c>
      <c r="AN114" s="9">
        <v>2.2006625650733636E-2</v>
      </c>
      <c r="AO114" s="9">
        <v>1.3197499421162329E-2</v>
      </c>
      <c r="AP114" s="9">
        <v>7.3126142595978383E-3</v>
      </c>
      <c r="AQ114" s="9">
        <v>8.8475499092559584E-3</v>
      </c>
      <c r="AR114" s="9">
        <v>-9.9392849111760717E-2</v>
      </c>
      <c r="AS114" s="9">
        <v>-1.1985018726591745E-2</v>
      </c>
      <c r="AT114" s="9">
        <v>1.1372251705837666E-2</v>
      </c>
      <c r="AU114" s="33">
        <v>1.024487756121939E-2</v>
      </c>
      <c r="AV114" s="87">
        <v>4.1553302003462855E-2</v>
      </c>
      <c r="AW114" s="270">
        <v>8.8815008311564858E-2</v>
      </c>
      <c r="AX114" s="35">
        <v>8.49503076194984E-2</v>
      </c>
      <c r="AY114" s="793">
        <v>0.15905733800019678</v>
      </c>
      <c r="AZ114" s="779"/>
      <c r="BA114" s="21">
        <v>8127.0000000000009</v>
      </c>
      <c r="BB114" s="87">
        <v>0.89264079507808802</v>
      </c>
      <c r="BC114" s="795">
        <v>0.95555479197895699</v>
      </c>
    </row>
    <row r="115" spans="1:55" ht="19">
      <c r="A115" s="156" t="s">
        <v>29</v>
      </c>
      <c r="B115" s="159" t="s">
        <v>125</v>
      </c>
      <c r="C115" s="758"/>
      <c r="D115" s="15" t="s">
        <v>12</v>
      </c>
      <c r="E115" s="21">
        <v>49400</v>
      </c>
      <c r="F115" s="7">
        <v>50530</v>
      </c>
      <c r="G115" s="7">
        <v>51180</v>
      </c>
      <c r="H115" s="7">
        <v>51560</v>
      </c>
      <c r="I115" s="7">
        <v>52030</v>
      </c>
      <c r="J115" s="7">
        <v>47620</v>
      </c>
      <c r="K115" s="7">
        <v>47040</v>
      </c>
      <c r="L115" s="7">
        <v>47580</v>
      </c>
      <c r="M115" s="22">
        <v>48080</v>
      </c>
      <c r="N115" s="22">
        <v>50130</v>
      </c>
      <c r="O115" s="284">
        <v>54670</v>
      </c>
      <c r="P115" s="18">
        <v>420</v>
      </c>
      <c r="Q115" s="7">
        <v>430</v>
      </c>
      <c r="R115" s="7">
        <v>430</v>
      </c>
      <c r="S115" s="7">
        <v>440</v>
      </c>
      <c r="T115" s="7">
        <v>440</v>
      </c>
      <c r="U115" s="7">
        <v>440</v>
      </c>
      <c r="V115" s="7">
        <v>440</v>
      </c>
      <c r="W115" s="7">
        <v>450</v>
      </c>
      <c r="X115" s="25">
        <v>450</v>
      </c>
      <c r="Y115" s="25">
        <v>480</v>
      </c>
      <c r="Z115" s="262">
        <v>510</v>
      </c>
      <c r="AA115" s="20" t="s">
        <v>70</v>
      </c>
      <c r="AB115" s="8">
        <v>1130</v>
      </c>
      <c r="AC115" s="8">
        <v>650</v>
      </c>
      <c r="AD115" s="8">
        <v>380</v>
      </c>
      <c r="AE115" s="8">
        <v>470</v>
      </c>
      <c r="AF115" s="8">
        <v>-4410</v>
      </c>
      <c r="AG115" s="8">
        <v>-580</v>
      </c>
      <c r="AH115" s="8">
        <v>540</v>
      </c>
      <c r="AI115" s="29">
        <v>500</v>
      </c>
      <c r="AJ115" s="29">
        <v>2050</v>
      </c>
      <c r="AK115" s="276">
        <v>4540</v>
      </c>
      <c r="AL115" s="31">
        <v>5270</v>
      </c>
      <c r="AM115" s="17" t="s">
        <v>70</v>
      </c>
      <c r="AN115" s="9">
        <v>2.2874493927125483E-2</v>
      </c>
      <c r="AO115" s="9">
        <v>1.2863645359192599E-2</v>
      </c>
      <c r="AP115" s="9">
        <v>7.4247753028526819E-3</v>
      </c>
      <c r="AQ115" s="9">
        <v>9.1155934833204721E-3</v>
      </c>
      <c r="AR115" s="9">
        <v>-8.4758793004036104E-2</v>
      </c>
      <c r="AS115" s="9">
        <v>-1.21797564048719E-2</v>
      </c>
      <c r="AT115" s="9">
        <v>1.1479591836734748E-2</v>
      </c>
      <c r="AU115" s="33">
        <v>1.0508617065994041E-2</v>
      </c>
      <c r="AV115" s="87">
        <v>4.2637271214642336E-2</v>
      </c>
      <c r="AW115" s="270">
        <v>9.0564532216237836E-2</v>
      </c>
      <c r="AX115" s="35">
        <v>0.10668016194331975</v>
      </c>
      <c r="AY115" s="793"/>
      <c r="AZ115" s="779"/>
      <c r="BA115" s="21">
        <v>9639</v>
      </c>
      <c r="BB115" s="87">
        <v>0.91155870445344134</v>
      </c>
      <c r="BC115" s="795"/>
    </row>
    <row r="116" spans="1:55" ht="19">
      <c r="A116" s="156" t="s">
        <v>29</v>
      </c>
      <c r="B116" s="159" t="s">
        <v>125</v>
      </c>
      <c r="C116" s="797" t="s">
        <v>38</v>
      </c>
      <c r="D116" s="15" t="s">
        <v>39</v>
      </c>
      <c r="E116" s="21">
        <v>102560</v>
      </c>
      <c r="F116" s="7">
        <v>105120</v>
      </c>
      <c r="G116" s="7">
        <v>106400</v>
      </c>
      <c r="H116" s="7">
        <v>107270</v>
      </c>
      <c r="I116" s="7">
        <v>108320</v>
      </c>
      <c r="J116" s="7">
        <v>108480</v>
      </c>
      <c r="K116" s="7">
        <v>107290</v>
      </c>
      <c r="L116" s="7">
        <v>108540</v>
      </c>
      <c r="M116" s="22">
        <v>109720</v>
      </c>
      <c r="N116" s="22">
        <v>114540</v>
      </c>
      <c r="O116" s="284">
        <v>125010</v>
      </c>
      <c r="P116" s="18">
        <v>920</v>
      </c>
      <c r="Q116" s="7">
        <v>940</v>
      </c>
      <c r="R116" s="7">
        <v>950</v>
      </c>
      <c r="S116" s="7">
        <v>960</v>
      </c>
      <c r="T116" s="7">
        <v>970</v>
      </c>
      <c r="U116" s="7">
        <v>970</v>
      </c>
      <c r="V116" s="7">
        <v>960</v>
      </c>
      <c r="W116" s="7">
        <v>970</v>
      </c>
      <c r="X116" s="25">
        <v>980</v>
      </c>
      <c r="Y116" s="25">
        <v>1030</v>
      </c>
      <c r="Z116" s="262">
        <v>1130</v>
      </c>
      <c r="AA116" s="20" t="s">
        <v>70</v>
      </c>
      <c r="AB116" s="8">
        <v>2560</v>
      </c>
      <c r="AC116" s="8">
        <v>1280</v>
      </c>
      <c r="AD116" s="8">
        <v>870</v>
      </c>
      <c r="AE116" s="8">
        <v>1050</v>
      </c>
      <c r="AF116" s="8">
        <v>160</v>
      </c>
      <c r="AG116" s="8">
        <v>-1190</v>
      </c>
      <c r="AH116" s="8">
        <v>1250</v>
      </c>
      <c r="AI116" s="29">
        <v>1180</v>
      </c>
      <c r="AJ116" s="29">
        <v>4820</v>
      </c>
      <c r="AK116" s="276">
        <v>10470</v>
      </c>
      <c r="AL116" s="31">
        <v>22450</v>
      </c>
      <c r="AM116" s="17" t="s">
        <v>70</v>
      </c>
      <c r="AN116" s="9">
        <v>2.4960998439937487E-2</v>
      </c>
      <c r="AO116" s="9">
        <v>1.2176560121765601E-2</v>
      </c>
      <c r="AP116" s="9">
        <v>8.1766917293233377E-3</v>
      </c>
      <c r="AQ116" s="9">
        <v>9.7883844504520479E-3</v>
      </c>
      <c r="AR116" s="9">
        <v>1.477104874446189E-3</v>
      </c>
      <c r="AS116" s="9">
        <v>-1.0969764011799388E-2</v>
      </c>
      <c r="AT116" s="9">
        <v>1.1650666418119071E-2</v>
      </c>
      <c r="AU116" s="33">
        <v>1.0871568085498495E-2</v>
      </c>
      <c r="AV116" s="87">
        <v>4.3930003645643367E-2</v>
      </c>
      <c r="AW116" s="270">
        <v>9.1409114719748663E-2</v>
      </c>
      <c r="AX116" s="35">
        <v>0.21889625585023409</v>
      </c>
      <c r="AY116" s="793"/>
      <c r="AZ116" s="779"/>
      <c r="BA116" s="21">
        <v>21357</v>
      </c>
      <c r="BB116" s="87">
        <v>1.0106571762870515</v>
      </c>
      <c r="BC116" s="795"/>
    </row>
    <row r="117" spans="1:55" ht="19">
      <c r="A117" s="156" t="s">
        <v>29</v>
      </c>
      <c r="B117" s="159" t="s">
        <v>125</v>
      </c>
      <c r="C117" s="797"/>
      <c r="D117" s="15" t="s">
        <v>40</v>
      </c>
      <c r="E117" s="21">
        <v>173990</v>
      </c>
      <c r="F117" s="7">
        <v>178580</v>
      </c>
      <c r="G117" s="7">
        <v>180630</v>
      </c>
      <c r="H117" s="7">
        <v>182160</v>
      </c>
      <c r="I117" s="7">
        <v>184010</v>
      </c>
      <c r="J117" s="7">
        <v>184270</v>
      </c>
      <c r="K117" s="7">
        <v>182010</v>
      </c>
      <c r="L117" s="7">
        <v>184160</v>
      </c>
      <c r="M117" s="22">
        <v>186250</v>
      </c>
      <c r="N117" s="22">
        <v>194750</v>
      </c>
      <c r="O117" s="284">
        <v>213260</v>
      </c>
      <c r="P117" s="18">
        <v>1630</v>
      </c>
      <c r="Q117" s="7">
        <v>1680</v>
      </c>
      <c r="R117" s="7">
        <v>1690</v>
      </c>
      <c r="S117" s="7">
        <v>1710</v>
      </c>
      <c r="T117" s="7">
        <v>1730</v>
      </c>
      <c r="U117" s="7">
        <v>1730</v>
      </c>
      <c r="V117" s="7">
        <v>1710</v>
      </c>
      <c r="W117" s="7">
        <v>1730</v>
      </c>
      <c r="X117" s="25">
        <v>1740</v>
      </c>
      <c r="Y117" s="25">
        <v>1830</v>
      </c>
      <c r="Z117" s="262">
        <v>2010</v>
      </c>
      <c r="AA117" s="20" t="s">
        <v>70</v>
      </c>
      <c r="AB117" s="8">
        <v>4590</v>
      </c>
      <c r="AC117" s="8">
        <v>2050</v>
      </c>
      <c r="AD117" s="8">
        <v>1530</v>
      </c>
      <c r="AE117" s="8">
        <v>1850</v>
      </c>
      <c r="AF117" s="8">
        <v>260</v>
      </c>
      <c r="AG117" s="8">
        <v>-2260</v>
      </c>
      <c r="AH117" s="8">
        <v>2150</v>
      </c>
      <c r="AI117" s="29">
        <v>2090</v>
      </c>
      <c r="AJ117" s="29">
        <v>8500</v>
      </c>
      <c r="AK117" s="276">
        <v>18510</v>
      </c>
      <c r="AL117" s="31">
        <v>39270</v>
      </c>
      <c r="AM117" s="17" t="s">
        <v>70</v>
      </c>
      <c r="AN117" s="9">
        <v>2.6380826484280639E-2</v>
      </c>
      <c r="AO117" s="9">
        <v>1.1479448986448704E-2</v>
      </c>
      <c r="AP117" s="9">
        <v>8.4703537618335822E-3</v>
      </c>
      <c r="AQ117" s="9">
        <v>1.0155906895037425E-2</v>
      </c>
      <c r="AR117" s="9">
        <v>1.4129666865931867E-3</v>
      </c>
      <c r="AS117" s="9">
        <v>-1.2264611711076179E-2</v>
      </c>
      <c r="AT117" s="9">
        <v>1.18125377726499E-2</v>
      </c>
      <c r="AU117" s="33">
        <v>1.1348827106863579E-2</v>
      </c>
      <c r="AV117" s="87">
        <v>4.5637583892617517E-2</v>
      </c>
      <c r="AW117" s="270">
        <v>9.5044929396662425E-2</v>
      </c>
      <c r="AX117" s="35">
        <v>0.22570262658773488</v>
      </c>
      <c r="AY117" s="793"/>
      <c r="AZ117" s="779"/>
      <c r="BA117" s="21">
        <v>37989</v>
      </c>
      <c r="BB117" s="87">
        <v>1.007362492097247</v>
      </c>
      <c r="BC117" s="795"/>
    </row>
    <row r="118" spans="1:55" ht="21" customHeight="1">
      <c r="A118" s="156" t="s">
        <v>29</v>
      </c>
      <c r="B118" s="148" t="s">
        <v>50</v>
      </c>
      <c r="C118" s="758" t="s">
        <v>37</v>
      </c>
      <c r="D118" s="15" t="s">
        <v>11</v>
      </c>
      <c r="E118" s="21">
        <v>40360</v>
      </c>
      <c r="F118" s="7">
        <v>41240</v>
      </c>
      <c r="G118" s="7">
        <v>41790</v>
      </c>
      <c r="H118" s="7">
        <v>42110</v>
      </c>
      <c r="I118" s="7">
        <v>42470</v>
      </c>
      <c r="J118" s="7">
        <v>38050</v>
      </c>
      <c r="K118" s="7">
        <v>37600</v>
      </c>
      <c r="L118" s="7">
        <v>38020</v>
      </c>
      <c r="M118" s="22">
        <v>38420</v>
      </c>
      <c r="N118" s="22">
        <v>40020</v>
      </c>
      <c r="O118" s="284">
        <v>43570</v>
      </c>
      <c r="P118" s="18">
        <v>330</v>
      </c>
      <c r="Q118" s="7">
        <v>340</v>
      </c>
      <c r="R118" s="7">
        <v>340</v>
      </c>
      <c r="S118" s="7">
        <v>350</v>
      </c>
      <c r="T118" s="7">
        <v>350</v>
      </c>
      <c r="U118" s="7">
        <v>350</v>
      </c>
      <c r="V118" s="7">
        <v>350</v>
      </c>
      <c r="W118" s="7">
        <v>360</v>
      </c>
      <c r="X118" s="25">
        <v>360</v>
      </c>
      <c r="Y118" s="25">
        <v>380</v>
      </c>
      <c r="Z118" s="262">
        <v>410</v>
      </c>
      <c r="AA118" s="20" t="s">
        <v>70</v>
      </c>
      <c r="AB118" s="8">
        <v>880</v>
      </c>
      <c r="AC118" s="8">
        <v>550</v>
      </c>
      <c r="AD118" s="8">
        <v>320</v>
      </c>
      <c r="AE118" s="8">
        <v>360</v>
      </c>
      <c r="AF118" s="8">
        <v>-4420</v>
      </c>
      <c r="AG118" s="8">
        <v>-450</v>
      </c>
      <c r="AH118" s="8">
        <v>420</v>
      </c>
      <c r="AI118" s="29">
        <v>400</v>
      </c>
      <c r="AJ118" s="29">
        <v>1600</v>
      </c>
      <c r="AK118" s="276">
        <v>3550</v>
      </c>
      <c r="AL118" s="31">
        <v>3210</v>
      </c>
      <c r="AM118" s="17" t="s">
        <v>70</v>
      </c>
      <c r="AN118" s="9">
        <v>2.1803766105054523E-2</v>
      </c>
      <c r="AO118" s="9">
        <v>1.3336566440349085E-2</v>
      </c>
      <c r="AP118" s="9">
        <v>7.6573342905001951E-3</v>
      </c>
      <c r="AQ118" s="9">
        <v>8.5490382331987469E-3</v>
      </c>
      <c r="AR118" s="9">
        <v>-0.10407346362137981</v>
      </c>
      <c r="AS118" s="9">
        <v>-1.1826544021025009E-2</v>
      </c>
      <c r="AT118" s="9">
        <v>1.1170212765957421E-2</v>
      </c>
      <c r="AU118" s="33">
        <v>1.0520778537611797E-2</v>
      </c>
      <c r="AV118" s="87">
        <v>4.1644976574700676E-2</v>
      </c>
      <c r="AW118" s="270">
        <v>8.8705647176411828E-2</v>
      </c>
      <c r="AX118" s="35">
        <v>7.9534192269573811E-2</v>
      </c>
      <c r="AY118" s="793">
        <v>0.15693022345302826</v>
      </c>
      <c r="AZ118" s="779"/>
      <c r="BA118" s="21">
        <v>7749.0000000000009</v>
      </c>
      <c r="BB118" s="87">
        <v>0.88753716551040629</v>
      </c>
      <c r="BC118" s="795">
        <v>0.95419065173000228</v>
      </c>
    </row>
    <row r="119" spans="1:55" ht="19">
      <c r="A119" s="156" t="s">
        <v>29</v>
      </c>
      <c r="B119" s="159" t="s">
        <v>126</v>
      </c>
      <c r="C119" s="758"/>
      <c r="D119" s="15" t="s">
        <v>12</v>
      </c>
      <c r="E119" s="21">
        <v>47500</v>
      </c>
      <c r="F119" s="7">
        <v>48580</v>
      </c>
      <c r="G119" s="7">
        <v>49210</v>
      </c>
      <c r="H119" s="7">
        <v>49590</v>
      </c>
      <c r="I119" s="7">
        <v>50030</v>
      </c>
      <c r="J119" s="7">
        <v>45620</v>
      </c>
      <c r="K119" s="7">
        <v>45070</v>
      </c>
      <c r="L119" s="7">
        <v>45580</v>
      </c>
      <c r="M119" s="22">
        <v>46070</v>
      </c>
      <c r="N119" s="22">
        <v>48040</v>
      </c>
      <c r="O119" s="284">
        <v>52390</v>
      </c>
      <c r="P119" s="18">
        <v>400</v>
      </c>
      <c r="Q119" s="7">
        <v>410</v>
      </c>
      <c r="R119" s="7">
        <v>410</v>
      </c>
      <c r="S119" s="7">
        <v>420</v>
      </c>
      <c r="T119" s="7">
        <v>420</v>
      </c>
      <c r="U119" s="7">
        <v>420</v>
      </c>
      <c r="V119" s="7">
        <v>420</v>
      </c>
      <c r="W119" s="7">
        <v>430</v>
      </c>
      <c r="X119" s="25">
        <v>430</v>
      </c>
      <c r="Y119" s="25">
        <v>460</v>
      </c>
      <c r="Z119" s="262">
        <v>490</v>
      </c>
      <c r="AA119" s="20" t="s">
        <v>70</v>
      </c>
      <c r="AB119" s="8">
        <v>1080</v>
      </c>
      <c r="AC119" s="8">
        <v>630</v>
      </c>
      <c r="AD119" s="8">
        <v>380</v>
      </c>
      <c r="AE119" s="8">
        <v>440</v>
      </c>
      <c r="AF119" s="8">
        <v>-4410</v>
      </c>
      <c r="AG119" s="8">
        <v>-550</v>
      </c>
      <c r="AH119" s="8">
        <v>510</v>
      </c>
      <c r="AI119" s="29">
        <v>490</v>
      </c>
      <c r="AJ119" s="29">
        <v>1970</v>
      </c>
      <c r="AK119" s="276">
        <v>4350</v>
      </c>
      <c r="AL119" s="31">
        <v>4890</v>
      </c>
      <c r="AM119" s="17" t="s">
        <v>70</v>
      </c>
      <c r="AN119" s="9">
        <v>2.2736842105263166E-2</v>
      </c>
      <c r="AO119" s="9">
        <v>1.2968299711815456E-2</v>
      </c>
      <c r="AP119" s="9">
        <v>7.7220077220077066E-3</v>
      </c>
      <c r="AQ119" s="9">
        <v>8.8727566041539863E-3</v>
      </c>
      <c r="AR119" s="9">
        <v>-8.8147111732960193E-2</v>
      </c>
      <c r="AS119" s="9">
        <v>-1.2056115738711126E-2</v>
      </c>
      <c r="AT119" s="9">
        <v>1.1315731084978964E-2</v>
      </c>
      <c r="AU119" s="33">
        <v>1.0750329091706812E-2</v>
      </c>
      <c r="AV119" s="87">
        <v>4.2761015845452555E-2</v>
      </c>
      <c r="AW119" s="270">
        <v>9.054954204829313E-2</v>
      </c>
      <c r="AX119" s="35">
        <v>0.10294736842105268</v>
      </c>
      <c r="AY119" s="793"/>
      <c r="AZ119" s="779"/>
      <c r="BA119" s="21">
        <v>9261</v>
      </c>
      <c r="BB119" s="87">
        <v>0.90797894736842111</v>
      </c>
      <c r="BC119" s="795"/>
    </row>
    <row r="120" spans="1:55" ht="19">
      <c r="A120" s="156" t="s">
        <v>29</v>
      </c>
      <c r="B120" s="159" t="s">
        <v>126</v>
      </c>
      <c r="C120" s="797" t="s">
        <v>38</v>
      </c>
      <c r="D120" s="15" t="s">
        <v>39</v>
      </c>
      <c r="E120" s="21">
        <v>100660</v>
      </c>
      <c r="F120" s="7">
        <v>103170</v>
      </c>
      <c r="G120" s="7">
        <v>104430</v>
      </c>
      <c r="H120" s="7">
        <v>105300</v>
      </c>
      <c r="I120" s="7">
        <v>106320</v>
      </c>
      <c r="J120" s="7">
        <v>106480</v>
      </c>
      <c r="K120" s="7">
        <v>105320</v>
      </c>
      <c r="L120" s="7">
        <v>106540</v>
      </c>
      <c r="M120" s="22">
        <v>107710</v>
      </c>
      <c r="N120" s="22">
        <v>112450</v>
      </c>
      <c r="O120" s="284">
        <v>122730</v>
      </c>
      <c r="P120" s="18">
        <v>900</v>
      </c>
      <c r="Q120" s="7">
        <v>920</v>
      </c>
      <c r="R120" s="7">
        <v>930</v>
      </c>
      <c r="S120" s="7">
        <v>940</v>
      </c>
      <c r="T120" s="7">
        <v>950</v>
      </c>
      <c r="U120" s="7">
        <v>950</v>
      </c>
      <c r="V120" s="7">
        <v>940</v>
      </c>
      <c r="W120" s="7">
        <v>950</v>
      </c>
      <c r="X120" s="25">
        <v>960</v>
      </c>
      <c r="Y120" s="25">
        <v>1010</v>
      </c>
      <c r="Z120" s="262">
        <v>1100</v>
      </c>
      <c r="AA120" s="20" t="s">
        <v>70</v>
      </c>
      <c r="AB120" s="8">
        <v>2510</v>
      </c>
      <c r="AC120" s="8">
        <v>1260</v>
      </c>
      <c r="AD120" s="8">
        <v>870</v>
      </c>
      <c r="AE120" s="8">
        <v>1020</v>
      </c>
      <c r="AF120" s="8">
        <v>160</v>
      </c>
      <c r="AG120" s="8">
        <v>-1160</v>
      </c>
      <c r="AH120" s="8">
        <v>1220</v>
      </c>
      <c r="AI120" s="29">
        <v>1170</v>
      </c>
      <c r="AJ120" s="29">
        <v>4740</v>
      </c>
      <c r="AK120" s="276">
        <v>10280</v>
      </c>
      <c r="AL120" s="31">
        <v>22070</v>
      </c>
      <c r="AM120" s="17" t="s">
        <v>70</v>
      </c>
      <c r="AN120" s="9">
        <v>2.4935426187164822E-2</v>
      </c>
      <c r="AO120" s="9">
        <v>1.2212852573422417E-2</v>
      </c>
      <c r="AP120" s="9">
        <v>8.3309393852342151E-3</v>
      </c>
      <c r="AQ120" s="9">
        <v>9.6866096866097262E-3</v>
      </c>
      <c r="AR120" s="9">
        <v>1.5048908954100604E-3</v>
      </c>
      <c r="AS120" s="9">
        <v>-1.0894064613072851E-2</v>
      </c>
      <c r="AT120" s="9">
        <v>1.1583744777819982E-2</v>
      </c>
      <c r="AU120" s="33">
        <v>1.0981790876666064E-2</v>
      </c>
      <c r="AV120" s="87">
        <v>4.4007055983659837E-2</v>
      </c>
      <c r="AW120" s="270">
        <v>9.1418408181414001E-2</v>
      </c>
      <c r="AX120" s="35">
        <v>0.21925293065765938</v>
      </c>
      <c r="AY120" s="793"/>
      <c r="AZ120" s="779"/>
      <c r="BA120" s="21">
        <v>20790.000000000004</v>
      </c>
      <c r="BB120" s="87">
        <v>1.0127160739121797</v>
      </c>
      <c r="BC120" s="795"/>
    </row>
    <row r="121" spans="1:55" ht="19">
      <c r="A121" s="156" t="s">
        <v>29</v>
      </c>
      <c r="B121" s="159" t="s">
        <v>126</v>
      </c>
      <c r="C121" s="797"/>
      <c r="D121" s="15" t="s">
        <v>40</v>
      </c>
      <c r="E121" s="21">
        <v>172090</v>
      </c>
      <c r="F121" s="7">
        <v>176630</v>
      </c>
      <c r="G121" s="7">
        <v>178660</v>
      </c>
      <c r="H121" s="7">
        <v>180190</v>
      </c>
      <c r="I121" s="7">
        <v>182010</v>
      </c>
      <c r="J121" s="7">
        <v>182270</v>
      </c>
      <c r="K121" s="7">
        <v>180040</v>
      </c>
      <c r="L121" s="7">
        <v>182160</v>
      </c>
      <c r="M121" s="22">
        <v>184240</v>
      </c>
      <c r="N121" s="22">
        <v>192660</v>
      </c>
      <c r="O121" s="284">
        <v>210980</v>
      </c>
      <c r="P121" s="18">
        <v>1610</v>
      </c>
      <c r="Q121" s="7">
        <v>1660</v>
      </c>
      <c r="R121" s="7">
        <v>1670</v>
      </c>
      <c r="S121" s="7">
        <v>1690</v>
      </c>
      <c r="T121" s="7">
        <v>1710</v>
      </c>
      <c r="U121" s="7">
        <v>1710</v>
      </c>
      <c r="V121" s="7">
        <v>1690</v>
      </c>
      <c r="W121" s="7">
        <v>1710</v>
      </c>
      <c r="X121" s="25">
        <v>1720</v>
      </c>
      <c r="Y121" s="25">
        <v>1810</v>
      </c>
      <c r="Z121" s="262">
        <v>1980</v>
      </c>
      <c r="AA121" s="20" t="s">
        <v>70</v>
      </c>
      <c r="AB121" s="8">
        <v>4540</v>
      </c>
      <c r="AC121" s="8">
        <v>2030</v>
      </c>
      <c r="AD121" s="8">
        <v>1530</v>
      </c>
      <c r="AE121" s="8">
        <v>1820</v>
      </c>
      <c r="AF121" s="8">
        <v>260</v>
      </c>
      <c r="AG121" s="8">
        <v>-2230</v>
      </c>
      <c r="AH121" s="8">
        <v>2120</v>
      </c>
      <c r="AI121" s="29">
        <v>2080</v>
      </c>
      <c r="AJ121" s="29">
        <v>8420</v>
      </c>
      <c r="AK121" s="276">
        <v>18320</v>
      </c>
      <c r="AL121" s="31">
        <v>38890</v>
      </c>
      <c r="AM121" s="17" t="s">
        <v>70</v>
      </c>
      <c r="AN121" s="9">
        <v>2.6381544540647228E-2</v>
      </c>
      <c r="AO121" s="9">
        <v>1.1492951367264803E-2</v>
      </c>
      <c r="AP121" s="9">
        <v>8.5637523788200109E-3</v>
      </c>
      <c r="AQ121" s="9">
        <v>1.0100449525500821E-2</v>
      </c>
      <c r="AR121" s="9">
        <v>1.4284929399484003E-3</v>
      </c>
      <c r="AS121" s="9">
        <v>-1.2234597026389404E-2</v>
      </c>
      <c r="AT121" s="9">
        <v>1.1775161075316509E-2</v>
      </c>
      <c r="AU121" s="33">
        <v>1.1418533157663502E-2</v>
      </c>
      <c r="AV121" s="87">
        <v>4.5701259227095115E-2</v>
      </c>
      <c r="AW121" s="270">
        <v>9.5089795494653684E-2</v>
      </c>
      <c r="AX121" s="35">
        <v>0.22598640246382717</v>
      </c>
      <c r="AY121" s="793"/>
      <c r="AZ121" s="779"/>
      <c r="BA121" s="21">
        <v>37422</v>
      </c>
      <c r="BB121" s="87">
        <v>1.0085304201290022</v>
      </c>
      <c r="BC121" s="795"/>
    </row>
    <row r="122" spans="1:55" ht="21" customHeight="1">
      <c r="A122" s="156" t="s">
        <v>29</v>
      </c>
      <c r="B122" s="148" t="s">
        <v>51</v>
      </c>
      <c r="C122" s="758" t="s">
        <v>37</v>
      </c>
      <c r="D122" s="15" t="s">
        <v>11</v>
      </c>
      <c r="E122" s="21">
        <v>38740</v>
      </c>
      <c r="F122" s="7">
        <v>39580</v>
      </c>
      <c r="G122" s="7">
        <v>40120</v>
      </c>
      <c r="H122" s="7">
        <v>40420</v>
      </c>
      <c r="I122" s="7">
        <v>40770</v>
      </c>
      <c r="J122" s="7">
        <v>36350</v>
      </c>
      <c r="K122" s="7">
        <v>35920</v>
      </c>
      <c r="L122" s="7">
        <v>36330</v>
      </c>
      <c r="M122" s="22">
        <v>36700</v>
      </c>
      <c r="N122" s="22">
        <v>38230</v>
      </c>
      <c r="O122" s="284">
        <v>41630</v>
      </c>
      <c r="P122" s="18">
        <v>320</v>
      </c>
      <c r="Q122" s="7">
        <v>320</v>
      </c>
      <c r="R122" s="7">
        <v>330</v>
      </c>
      <c r="S122" s="7">
        <v>330</v>
      </c>
      <c r="T122" s="7">
        <v>330</v>
      </c>
      <c r="U122" s="7">
        <v>330</v>
      </c>
      <c r="V122" s="7">
        <v>340</v>
      </c>
      <c r="W122" s="7">
        <v>340</v>
      </c>
      <c r="X122" s="25">
        <v>340</v>
      </c>
      <c r="Y122" s="25">
        <v>360</v>
      </c>
      <c r="Z122" s="262">
        <v>390</v>
      </c>
      <c r="AA122" s="20" t="s">
        <v>70</v>
      </c>
      <c r="AB122" s="8">
        <v>840</v>
      </c>
      <c r="AC122" s="8">
        <v>540</v>
      </c>
      <c r="AD122" s="8">
        <v>300</v>
      </c>
      <c r="AE122" s="8">
        <v>350</v>
      </c>
      <c r="AF122" s="8">
        <v>-4420</v>
      </c>
      <c r="AG122" s="8">
        <v>-430</v>
      </c>
      <c r="AH122" s="8">
        <v>410</v>
      </c>
      <c r="AI122" s="29">
        <v>370</v>
      </c>
      <c r="AJ122" s="29">
        <v>1530</v>
      </c>
      <c r="AK122" s="276">
        <v>3400</v>
      </c>
      <c r="AL122" s="31">
        <v>2890</v>
      </c>
      <c r="AM122" s="17" t="s">
        <v>70</v>
      </c>
      <c r="AN122" s="9">
        <v>2.168301497160563E-2</v>
      </c>
      <c r="AO122" s="9">
        <v>1.3643254168772101E-2</v>
      </c>
      <c r="AP122" s="9">
        <v>7.4775672981057806E-3</v>
      </c>
      <c r="AQ122" s="9">
        <v>8.6590796635328537E-3</v>
      </c>
      <c r="AR122" s="9">
        <v>-0.10841304881039981</v>
      </c>
      <c r="AS122" s="9">
        <v>-1.1829436038514496E-2</v>
      </c>
      <c r="AT122" s="9">
        <v>1.1414253897550131E-2</v>
      </c>
      <c r="AU122" s="33">
        <v>1.0184420589044896E-2</v>
      </c>
      <c r="AV122" s="87">
        <v>4.168937329700273E-2</v>
      </c>
      <c r="AW122" s="270">
        <v>8.893539105414594E-2</v>
      </c>
      <c r="AX122" s="35">
        <v>7.4599896747547856E-2</v>
      </c>
      <c r="AY122" s="793">
        <v>0.15501815685322246</v>
      </c>
      <c r="AZ122" s="779"/>
      <c r="BA122" s="21">
        <v>7371.0000000000009</v>
      </c>
      <c r="BB122" s="87">
        <v>0.88433144037170885</v>
      </c>
      <c r="BC122" s="795">
        <v>0.95244243322746036</v>
      </c>
    </row>
    <row r="123" spans="1:55" ht="19">
      <c r="A123" s="156" t="s">
        <v>29</v>
      </c>
      <c r="B123" s="159" t="s">
        <v>127</v>
      </c>
      <c r="C123" s="758"/>
      <c r="D123" s="15" t="s">
        <v>12</v>
      </c>
      <c r="E123" s="21">
        <v>45880</v>
      </c>
      <c r="F123" s="7">
        <v>46920</v>
      </c>
      <c r="G123" s="7">
        <v>47540</v>
      </c>
      <c r="H123" s="7">
        <v>47900</v>
      </c>
      <c r="I123" s="7">
        <v>48330</v>
      </c>
      <c r="J123" s="7">
        <v>43920</v>
      </c>
      <c r="K123" s="7">
        <v>43390</v>
      </c>
      <c r="L123" s="7">
        <v>43890</v>
      </c>
      <c r="M123" s="22">
        <v>44350</v>
      </c>
      <c r="N123" s="22">
        <v>46250</v>
      </c>
      <c r="O123" s="284">
        <v>50450</v>
      </c>
      <c r="P123" s="18">
        <v>390</v>
      </c>
      <c r="Q123" s="7">
        <v>390</v>
      </c>
      <c r="R123" s="7">
        <v>400</v>
      </c>
      <c r="S123" s="7">
        <v>400</v>
      </c>
      <c r="T123" s="7">
        <v>400</v>
      </c>
      <c r="U123" s="7">
        <v>400</v>
      </c>
      <c r="V123" s="7">
        <v>410</v>
      </c>
      <c r="W123" s="7">
        <v>410</v>
      </c>
      <c r="X123" s="25">
        <v>410</v>
      </c>
      <c r="Y123" s="25">
        <v>440</v>
      </c>
      <c r="Z123" s="262">
        <v>470</v>
      </c>
      <c r="AA123" s="20" t="s">
        <v>70</v>
      </c>
      <c r="AB123" s="8">
        <v>1040</v>
      </c>
      <c r="AC123" s="8">
        <v>620</v>
      </c>
      <c r="AD123" s="8">
        <v>360</v>
      </c>
      <c r="AE123" s="8">
        <v>430</v>
      </c>
      <c r="AF123" s="8">
        <v>-4410</v>
      </c>
      <c r="AG123" s="8">
        <v>-530</v>
      </c>
      <c r="AH123" s="8">
        <v>500</v>
      </c>
      <c r="AI123" s="29">
        <v>460</v>
      </c>
      <c r="AJ123" s="29">
        <v>1900</v>
      </c>
      <c r="AK123" s="276">
        <v>4200</v>
      </c>
      <c r="AL123" s="31">
        <v>4570</v>
      </c>
      <c r="AM123" s="17" t="s">
        <v>70</v>
      </c>
      <c r="AN123" s="9">
        <v>2.2667829119441985E-2</v>
      </c>
      <c r="AO123" s="9">
        <v>1.321398124467188E-2</v>
      </c>
      <c r="AP123" s="9">
        <v>7.5725704669751259E-3</v>
      </c>
      <c r="AQ123" s="9">
        <v>8.9770354906053562E-3</v>
      </c>
      <c r="AR123" s="9">
        <v>-9.1247672253258805E-2</v>
      </c>
      <c r="AS123" s="9">
        <v>-1.2067395264116598E-2</v>
      </c>
      <c r="AT123" s="9">
        <v>1.1523392486748163E-2</v>
      </c>
      <c r="AU123" s="33">
        <v>1.0480747322852535E-2</v>
      </c>
      <c r="AV123" s="87">
        <v>4.284103720405863E-2</v>
      </c>
      <c r="AW123" s="270">
        <v>9.0810810810810771E-2</v>
      </c>
      <c r="AX123" s="35">
        <v>9.9607672188317453E-2</v>
      </c>
      <c r="AY123" s="793"/>
      <c r="AZ123" s="779"/>
      <c r="BA123" s="21">
        <v>8883</v>
      </c>
      <c r="BB123" s="87">
        <v>0.90599389712292933</v>
      </c>
      <c r="BC123" s="795"/>
    </row>
    <row r="124" spans="1:55" ht="19">
      <c r="A124" s="156" t="s">
        <v>29</v>
      </c>
      <c r="B124" s="159" t="s">
        <v>127</v>
      </c>
      <c r="C124" s="797" t="s">
        <v>38</v>
      </c>
      <c r="D124" s="15" t="s">
        <v>39</v>
      </c>
      <c r="E124" s="21">
        <v>99040</v>
      </c>
      <c r="F124" s="7">
        <v>101510</v>
      </c>
      <c r="G124" s="7">
        <v>102760</v>
      </c>
      <c r="H124" s="7">
        <v>103610</v>
      </c>
      <c r="I124" s="7">
        <v>104620</v>
      </c>
      <c r="J124" s="7">
        <v>104780</v>
      </c>
      <c r="K124" s="7">
        <v>103640</v>
      </c>
      <c r="L124" s="7">
        <v>104850</v>
      </c>
      <c r="M124" s="22">
        <v>105990</v>
      </c>
      <c r="N124" s="22">
        <v>110660</v>
      </c>
      <c r="O124" s="284">
        <v>120790</v>
      </c>
      <c r="P124" s="18">
        <v>890</v>
      </c>
      <c r="Q124" s="7">
        <v>900</v>
      </c>
      <c r="R124" s="7">
        <v>920</v>
      </c>
      <c r="S124" s="7">
        <v>920</v>
      </c>
      <c r="T124" s="7">
        <v>930</v>
      </c>
      <c r="U124" s="7">
        <v>930</v>
      </c>
      <c r="V124" s="7">
        <v>920</v>
      </c>
      <c r="W124" s="7">
        <v>930</v>
      </c>
      <c r="X124" s="25">
        <v>950</v>
      </c>
      <c r="Y124" s="25">
        <v>990</v>
      </c>
      <c r="Z124" s="262">
        <v>1090</v>
      </c>
      <c r="AA124" s="20" t="s">
        <v>70</v>
      </c>
      <c r="AB124" s="8">
        <v>2470</v>
      </c>
      <c r="AC124" s="8">
        <v>1250</v>
      </c>
      <c r="AD124" s="8">
        <v>850</v>
      </c>
      <c r="AE124" s="8">
        <v>1010</v>
      </c>
      <c r="AF124" s="8">
        <v>160</v>
      </c>
      <c r="AG124" s="8">
        <v>-1140</v>
      </c>
      <c r="AH124" s="8">
        <v>1210</v>
      </c>
      <c r="AI124" s="29">
        <v>1140</v>
      </c>
      <c r="AJ124" s="29">
        <v>4670</v>
      </c>
      <c r="AK124" s="276">
        <v>10130</v>
      </c>
      <c r="AL124" s="31">
        <v>21750</v>
      </c>
      <c r="AM124" s="17" t="s">
        <v>70</v>
      </c>
      <c r="AN124" s="9">
        <v>2.4939418416801251E-2</v>
      </c>
      <c r="AO124" s="9">
        <v>1.2314057728302741E-2</v>
      </c>
      <c r="AP124" s="9">
        <v>8.2717010509925082E-3</v>
      </c>
      <c r="AQ124" s="9">
        <v>9.7480938133385209E-3</v>
      </c>
      <c r="AR124" s="9">
        <v>1.5293442936341606E-3</v>
      </c>
      <c r="AS124" s="9">
        <v>-1.0879938919641119E-2</v>
      </c>
      <c r="AT124" s="9">
        <v>1.167502894635275E-2</v>
      </c>
      <c r="AU124" s="33">
        <v>1.0872675250357622E-2</v>
      </c>
      <c r="AV124" s="87">
        <v>4.4060760449099012E-2</v>
      </c>
      <c r="AW124" s="270">
        <v>9.1541659136092468E-2</v>
      </c>
      <c r="AX124" s="35">
        <v>0.21960823909531513</v>
      </c>
      <c r="AY124" s="793"/>
      <c r="AZ124" s="779"/>
      <c r="BA124" s="21">
        <v>20601.000000000004</v>
      </c>
      <c r="BB124" s="87">
        <v>1.0116013731825526</v>
      </c>
      <c r="BC124" s="795"/>
    </row>
    <row r="125" spans="1:55" ht="19">
      <c r="A125" s="156" t="s">
        <v>29</v>
      </c>
      <c r="B125" s="159" t="s">
        <v>127</v>
      </c>
      <c r="C125" s="797"/>
      <c r="D125" s="15" t="s">
        <v>40</v>
      </c>
      <c r="E125" s="21">
        <v>170470</v>
      </c>
      <c r="F125" s="7">
        <v>174970</v>
      </c>
      <c r="G125" s="7">
        <v>176990</v>
      </c>
      <c r="H125" s="7">
        <v>178500</v>
      </c>
      <c r="I125" s="7">
        <v>180310</v>
      </c>
      <c r="J125" s="7">
        <v>180570</v>
      </c>
      <c r="K125" s="7">
        <v>178360</v>
      </c>
      <c r="L125" s="7">
        <v>180470</v>
      </c>
      <c r="M125" s="22">
        <v>182520</v>
      </c>
      <c r="N125" s="22">
        <v>190870</v>
      </c>
      <c r="O125" s="284">
        <v>209040</v>
      </c>
      <c r="P125" s="18">
        <v>1600</v>
      </c>
      <c r="Q125" s="7">
        <v>1640</v>
      </c>
      <c r="R125" s="7">
        <v>1660</v>
      </c>
      <c r="S125" s="7">
        <v>1670</v>
      </c>
      <c r="T125" s="7">
        <v>1690</v>
      </c>
      <c r="U125" s="7">
        <v>1690</v>
      </c>
      <c r="V125" s="7">
        <v>1670</v>
      </c>
      <c r="W125" s="7">
        <v>1690</v>
      </c>
      <c r="X125" s="25">
        <v>1710</v>
      </c>
      <c r="Y125" s="25">
        <v>1790</v>
      </c>
      <c r="Z125" s="262">
        <v>1970</v>
      </c>
      <c r="AA125" s="20" t="s">
        <v>70</v>
      </c>
      <c r="AB125" s="8">
        <v>4500</v>
      </c>
      <c r="AC125" s="8">
        <v>2020</v>
      </c>
      <c r="AD125" s="8">
        <v>1510</v>
      </c>
      <c r="AE125" s="8">
        <v>1810</v>
      </c>
      <c r="AF125" s="8">
        <v>260</v>
      </c>
      <c r="AG125" s="8">
        <v>-2210</v>
      </c>
      <c r="AH125" s="8">
        <v>2110</v>
      </c>
      <c r="AI125" s="29">
        <v>2050</v>
      </c>
      <c r="AJ125" s="29">
        <v>8350</v>
      </c>
      <c r="AK125" s="276">
        <v>18170</v>
      </c>
      <c r="AL125" s="31">
        <v>38570</v>
      </c>
      <c r="AM125" s="17" t="s">
        <v>70</v>
      </c>
      <c r="AN125" s="9">
        <v>2.6397606616999969E-2</v>
      </c>
      <c r="AO125" s="9">
        <v>1.1544836257644242E-2</v>
      </c>
      <c r="AP125" s="9">
        <v>8.5315554551104178E-3</v>
      </c>
      <c r="AQ125" s="9">
        <v>1.0140056022408972E-2</v>
      </c>
      <c r="AR125" s="9">
        <v>1.4419610670513006E-3</v>
      </c>
      <c r="AS125" s="9">
        <v>-1.2239020878329732E-2</v>
      </c>
      <c r="AT125" s="9">
        <v>1.1830006727965969E-2</v>
      </c>
      <c r="AU125" s="33">
        <v>1.1359228680667188E-2</v>
      </c>
      <c r="AV125" s="87">
        <v>4.5748411133026412E-2</v>
      </c>
      <c r="AW125" s="270">
        <v>9.5195682925551361E-2</v>
      </c>
      <c r="AX125" s="35">
        <v>0.22625681938170938</v>
      </c>
      <c r="AY125" s="793"/>
      <c r="AZ125" s="779"/>
      <c r="BA125" s="21">
        <v>37233.000000000007</v>
      </c>
      <c r="BB125" s="87">
        <v>1.0078430222326509</v>
      </c>
      <c r="BC125" s="795"/>
    </row>
    <row r="126" spans="1:55" ht="21" customHeight="1">
      <c r="A126" s="156" t="s">
        <v>29</v>
      </c>
      <c r="B126" s="148" t="s">
        <v>52</v>
      </c>
      <c r="C126" s="758" t="s">
        <v>37</v>
      </c>
      <c r="D126" s="15" t="s">
        <v>11</v>
      </c>
      <c r="E126" s="21">
        <v>37370</v>
      </c>
      <c r="F126" s="7">
        <v>38180</v>
      </c>
      <c r="G126" s="7">
        <v>38710</v>
      </c>
      <c r="H126" s="7">
        <v>38990</v>
      </c>
      <c r="I126" s="7">
        <v>39330</v>
      </c>
      <c r="J126" s="7">
        <v>34910</v>
      </c>
      <c r="K126" s="7">
        <v>34500</v>
      </c>
      <c r="L126" s="7">
        <v>34890</v>
      </c>
      <c r="M126" s="22">
        <v>35250</v>
      </c>
      <c r="N126" s="22">
        <v>36720</v>
      </c>
      <c r="O126" s="284">
        <v>39980</v>
      </c>
      <c r="P126" s="18">
        <v>300</v>
      </c>
      <c r="Q126" s="7">
        <v>310</v>
      </c>
      <c r="R126" s="7">
        <v>310</v>
      </c>
      <c r="S126" s="7">
        <v>320</v>
      </c>
      <c r="T126" s="7">
        <v>320</v>
      </c>
      <c r="U126" s="7">
        <v>320</v>
      </c>
      <c r="V126" s="7">
        <v>320</v>
      </c>
      <c r="W126" s="7">
        <v>330</v>
      </c>
      <c r="X126" s="25">
        <v>330</v>
      </c>
      <c r="Y126" s="25">
        <v>340</v>
      </c>
      <c r="Z126" s="262">
        <v>380</v>
      </c>
      <c r="AA126" s="20" t="s">
        <v>70</v>
      </c>
      <c r="AB126" s="8">
        <v>810</v>
      </c>
      <c r="AC126" s="8">
        <v>530</v>
      </c>
      <c r="AD126" s="8">
        <v>280</v>
      </c>
      <c r="AE126" s="8">
        <v>340</v>
      </c>
      <c r="AF126" s="8">
        <v>-4420</v>
      </c>
      <c r="AG126" s="8">
        <v>-410</v>
      </c>
      <c r="AH126" s="8">
        <v>390</v>
      </c>
      <c r="AI126" s="29">
        <v>360</v>
      </c>
      <c r="AJ126" s="29">
        <v>1470</v>
      </c>
      <c r="AK126" s="276">
        <v>3260</v>
      </c>
      <c r="AL126" s="31">
        <v>2610</v>
      </c>
      <c r="AM126" s="17" t="s">
        <v>70</v>
      </c>
      <c r="AN126" s="9">
        <v>2.1675140487021682E-2</v>
      </c>
      <c r="AO126" s="9">
        <v>1.3881613410162474E-2</v>
      </c>
      <c r="AP126" s="9">
        <v>7.2332730560578096E-3</v>
      </c>
      <c r="AQ126" s="9">
        <v>8.720184662734054E-3</v>
      </c>
      <c r="AR126" s="9">
        <v>-0.11238240528858379</v>
      </c>
      <c r="AS126" s="9">
        <v>-1.1744485820681771E-2</v>
      </c>
      <c r="AT126" s="9">
        <v>1.1304347826087024E-2</v>
      </c>
      <c r="AU126" s="33">
        <v>1.0318142734307756E-2</v>
      </c>
      <c r="AV126" s="87">
        <v>4.1702127659574373E-2</v>
      </c>
      <c r="AW126" s="270">
        <v>8.8779956427015305E-2</v>
      </c>
      <c r="AX126" s="35">
        <v>6.9842119347069742E-2</v>
      </c>
      <c r="AY126" s="793">
        <v>0.15312021660835667</v>
      </c>
      <c r="AZ126" s="779"/>
      <c r="BA126" s="21">
        <v>7182.0000000000009</v>
      </c>
      <c r="BB126" s="87">
        <v>0.87765587369547771</v>
      </c>
      <c r="BC126" s="795">
        <v>0.9499913503541233</v>
      </c>
    </row>
    <row r="127" spans="1:55" ht="19">
      <c r="A127" s="156" t="s">
        <v>29</v>
      </c>
      <c r="B127" s="159" t="s">
        <v>128</v>
      </c>
      <c r="C127" s="758"/>
      <c r="D127" s="15" t="s">
        <v>12</v>
      </c>
      <c r="E127" s="21">
        <v>44510</v>
      </c>
      <c r="F127" s="7">
        <v>45520</v>
      </c>
      <c r="G127" s="7">
        <v>46130</v>
      </c>
      <c r="H127" s="7">
        <v>46470</v>
      </c>
      <c r="I127" s="7">
        <v>46890</v>
      </c>
      <c r="J127" s="7">
        <v>42480</v>
      </c>
      <c r="K127" s="7">
        <v>41970</v>
      </c>
      <c r="L127" s="7">
        <v>42450</v>
      </c>
      <c r="M127" s="22">
        <v>42900</v>
      </c>
      <c r="N127" s="22">
        <v>44740</v>
      </c>
      <c r="O127" s="284">
        <v>48800</v>
      </c>
      <c r="P127" s="18">
        <v>370</v>
      </c>
      <c r="Q127" s="7">
        <v>380</v>
      </c>
      <c r="R127" s="7">
        <v>380</v>
      </c>
      <c r="S127" s="7">
        <v>390</v>
      </c>
      <c r="T127" s="7">
        <v>390</v>
      </c>
      <c r="U127" s="7">
        <v>390</v>
      </c>
      <c r="V127" s="7">
        <v>390</v>
      </c>
      <c r="W127" s="7">
        <v>400</v>
      </c>
      <c r="X127" s="25">
        <v>400</v>
      </c>
      <c r="Y127" s="25">
        <v>420</v>
      </c>
      <c r="Z127" s="262">
        <v>460</v>
      </c>
      <c r="AA127" s="20" t="s">
        <v>70</v>
      </c>
      <c r="AB127" s="8">
        <v>1010</v>
      </c>
      <c r="AC127" s="8">
        <v>610</v>
      </c>
      <c r="AD127" s="8">
        <v>340</v>
      </c>
      <c r="AE127" s="8">
        <v>420</v>
      </c>
      <c r="AF127" s="8">
        <v>-4410</v>
      </c>
      <c r="AG127" s="8">
        <v>-510</v>
      </c>
      <c r="AH127" s="8">
        <v>480</v>
      </c>
      <c r="AI127" s="29">
        <v>450</v>
      </c>
      <c r="AJ127" s="29">
        <v>1840</v>
      </c>
      <c r="AK127" s="276">
        <v>4060</v>
      </c>
      <c r="AL127" s="31">
        <v>4290</v>
      </c>
      <c r="AM127" s="17" t="s">
        <v>70</v>
      </c>
      <c r="AN127" s="9">
        <v>2.2691529993259962E-2</v>
      </c>
      <c r="AO127" s="9">
        <v>1.3400702987697688E-2</v>
      </c>
      <c r="AP127" s="9">
        <v>7.3704747452849606E-3</v>
      </c>
      <c r="AQ127" s="9">
        <v>9.0380890897352462E-3</v>
      </c>
      <c r="AR127" s="9">
        <v>-9.4049904030710119E-2</v>
      </c>
      <c r="AS127" s="9">
        <v>-1.2005649717514166E-2</v>
      </c>
      <c r="AT127" s="9">
        <v>1.1436740528949274E-2</v>
      </c>
      <c r="AU127" s="33">
        <v>1.0600706713780994E-2</v>
      </c>
      <c r="AV127" s="87">
        <v>4.2890442890442859E-2</v>
      </c>
      <c r="AW127" s="270">
        <v>9.074653553866785E-2</v>
      </c>
      <c r="AX127" s="35">
        <v>9.6382835317906146E-2</v>
      </c>
      <c r="AY127" s="793"/>
      <c r="AZ127" s="779"/>
      <c r="BA127" s="21">
        <v>8694</v>
      </c>
      <c r="BB127" s="87">
        <v>0.90105594248483489</v>
      </c>
      <c r="BC127" s="795"/>
    </row>
    <row r="128" spans="1:55" ht="19">
      <c r="A128" s="156" t="s">
        <v>29</v>
      </c>
      <c r="B128" s="159" t="s">
        <v>128</v>
      </c>
      <c r="C128" s="797" t="s">
        <v>38</v>
      </c>
      <c r="D128" s="15" t="s">
        <v>39</v>
      </c>
      <c r="E128" s="21">
        <v>97670</v>
      </c>
      <c r="F128" s="7">
        <v>100110</v>
      </c>
      <c r="G128" s="7">
        <v>101350</v>
      </c>
      <c r="H128" s="7">
        <v>102180</v>
      </c>
      <c r="I128" s="7">
        <v>103180</v>
      </c>
      <c r="J128" s="7">
        <v>103340</v>
      </c>
      <c r="K128" s="7">
        <v>102220</v>
      </c>
      <c r="L128" s="7">
        <v>103410</v>
      </c>
      <c r="M128" s="22">
        <v>104540</v>
      </c>
      <c r="N128" s="22">
        <v>109150</v>
      </c>
      <c r="O128" s="284">
        <v>119140</v>
      </c>
      <c r="P128" s="18">
        <v>870</v>
      </c>
      <c r="Q128" s="7">
        <v>890</v>
      </c>
      <c r="R128" s="7">
        <v>900</v>
      </c>
      <c r="S128" s="7">
        <v>910</v>
      </c>
      <c r="T128" s="7">
        <v>920</v>
      </c>
      <c r="U128" s="7">
        <v>920</v>
      </c>
      <c r="V128" s="7">
        <v>910</v>
      </c>
      <c r="W128" s="7">
        <v>920</v>
      </c>
      <c r="X128" s="25">
        <v>930</v>
      </c>
      <c r="Y128" s="25">
        <v>980</v>
      </c>
      <c r="Z128" s="262">
        <v>1070</v>
      </c>
      <c r="AA128" s="20" t="s">
        <v>70</v>
      </c>
      <c r="AB128" s="8">
        <v>2440</v>
      </c>
      <c r="AC128" s="8">
        <v>1240</v>
      </c>
      <c r="AD128" s="8">
        <v>830</v>
      </c>
      <c r="AE128" s="8">
        <v>1000</v>
      </c>
      <c r="AF128" s="8">
        <v>160</v>
      </c>
      <c r="AG128" s="8">
        <v>-1120</v>
      </c>
      <c r="AH128" s="8">
        <v>1190</v>
      </c>
      <c r="AI128" s="29">
        <v>1130</v>
      </c>
      <c r="AJ128" s="29">
        <v>4610</v>
      </c>
      <c r="AK128" s="276">
        <v>9990</v>
      </c>
      <c r="AL128" s="31">
        <v>21470</v>
      </c>
      <c r="AM128" s="17" t="s">
        <v>70</v>
      </c>
      <c r="AN128" s="9">
        <v>2.4982082522780891E-2</v>
      </c>
      <c r="AO128" s="9">
        <v>1.2386374987513715E-2</v>
      </c>
      <c r="AP128" s="9">
        <v>8.18944252590037E-3</v>
      </c>
      <c r="AQ128" s="9">
        <v>9.7866510080251157E-3</v>
      </c>
      <c r="AR128" s="9">
        <v>1.5506881178521947E-3</v>
      </c>
      <c r="AS128" s="9">
        <v>-1.0838010450938684E-2</v>
      </c>
      <c r="AT128" s="9">
        <v>1.1641557425161375E-2</v>
      </c>
      <c r="AU128" s="33">
        <v>1.0927376462624538E-2</v>
      </c>
      <c r="AV128" s="87">
        <v>4.4097952936674956E-2</v>
      </c>
      <c r="AW128" s="270">
        <v>9.1525423728813449E-2</v>
      </c>
      <c r="AX128" s="35">
        <v>0.21982184908364899</v>
      </c>
      <c r="AY128" s="793"/>
      <c r="AZ128" s="779"/>
      <c r="BA128" s="21">
        <v>20223</v>
      </c>
      <c r="BB128" s="87">
        <v>1.0127674823384867</v>
      </c>
      <c r="BC128" s="795"/>
    </row>
    <row r="129" spans="1:55" ht="19">
      <c r="A129" s="156" t="s">
        <v>29</v>
      </c>
      <c r="B129" s="159" t="s">
        <v>128</v>
      </c>
      <c r="C129" s="797"/>
      <c r="D129" s="15" t="s">
        <v>40</v>
      </c>
      <c r="E129" s="21">
        <v>169100</v>
      </c>
      <c r="F129" s="7">
        <v>173570</v>
      </c>
      <c r="G129" s="7">
        <v>175580</v>
      </c>
      <c r="H129" s="7">
        <v>177070</v>
      </c>
      <c r="I129" s="7">
        <v>178870</v>
      </c>
      <c r="J129" s="7">
        <v>179130</v>
      </c>
      <c r="K129" s="7">
        <v>176940</v>
      </c>
      <c r="L129" s="7">
        <v>179030</v>
      </c>
      <c r="M129" s="22">
        <v>181070</v>
      </c>
      <c r="N129" s="22">
        <v>189360</v>
      </c>
      <c r="O129" s="284">
        <v>207390</v>
      </c>
      <c r="P129" s="18">
        <v>1580</v>
      </c>
      <c r="Q129" s="7">
        <v>1630</v>
      </c>
      <c r="R129" s="7">
        <v>1640</v>
      </c>
      <c r="S129" s="7">
        <v>1660</v>
      </c>
      <c r="T129" s="7">
        <v>1680</v>
      </c>
      <c r="U129" s="7">
        <v>1680</v>
      </c>
      <c r="V129" s="7">
        <v>1660</v>
      </c>
      <c r="W129" s="7">
        <v>1680</v>
      </c>
      <c r="X129" s="25">
        <v>1690</v>
      </c>
      <c r="Y129" s="25">
        <v>1780</v>
      </c>
      <c r="Z129" s="262">
        <v>1950</v>
      </c>
      <c r="AA129" s="20" t="s">
        <v>70</v>
      </c>
      <c r="AB129" s="8">
        <v>4470</v>
      </c>
      <c r="AC129" s="8">
        <v>2010</v>
      </c>
      <c r="AD129" s="8">
        <v>1490</v>
      </c>
      <c r="AE129" s="8">
        <v>1800</v>
      </c>
      <c r="AF129" s="8">
        <v>260</v>
      </c>
      <c r="AG129" s="8">
        <v>-2190</v>
      </c>
      <c r="AH129" s="8">
        <v>2090</v>
      </c>
      <c r="AI129" s="29">
        <v>2040</v>
      </c>
      <c r="AJ129" s="29">
        <v>8290</v>
      </c>
      <c r="AK129" s="276">
        <v>18030</v>
      </c>
      <c r="AL129" s="31">
        <v>38290</v>
      </c>
      <c r="AM129" s="17" t="s">
        <v>70</v>
      </c>
      <c r="AN129" s="9">
        <v>2.6434062684801862E-2</v>
      </c>
      <c r="AO129" s="9">
        <v>1.1580342225038898E-2</v>
      </c>
      <c r="AP129" s="9">
        <v>8.4861601549151011E-3</v>
      </c>
      <c r="AQ129" s="9">
        <v>1.0165471282543637E-2</v>
      </c>
      <c r="AR129" s="9">
        <v>1.4535696315760571E-3</v>
      </c>
      <c r="AS129" s="9">
        <v>-1.2225757829509298E-2</v>
      </c>
      <c r="AT129" s="9">
        <v>1.1811913643042793E-2</v>
      </c>
      <c r="AU129" s="33">
        <v>1.1394738312014763E-2</v>
      </c>
      <c r="AV129" s="87">
        <v>4.5783398685591115E-2</v>
      </c>
      <c r="AW129" s="270">
        <v>9.5215462610899859E-2</v>
      </c>
      <c r="AX129" s="35">
        <v>0.22643406268480182</v>
      </c>
      <c r="AY129" s="793"/>
      <c r="AZ129" s="779"/>
      <c r="BA129" s="21">
        <v>36855.000000000007</v>
      </c>
      <c r="BB129" s="87">
        <v>1.0084861028976937</v>
      </c>
      <c r="BC129" s="795"/>
    </row>
    <row r="130" spans="1:55" ht="21" customHeight="1">
      <c r="A130" s="156" t="s">
        <v>29</v>
      </c>
      <c r="B130" s="148" t="s">
        <v>53</v>
      </c>
      <c r="C130" s="758" t="s">
        <v>37</v>
      </c>
      <c r="D130" s="15" t="s">
        <v>11</v>
      </c>
      <c r="E130" s="21">
        <v>36230</v>
      </c>
      <c r="F130" s="7">
        <v>37010</v>
      </c>
      <c r="G130" s="7">
        <v>37520</v>
      </c>
      <c r="H130" s="7">
        <v>37800</v>
      </c>
      <c r="I130" s="7">
        <v>38130</v>
      </c>
      <c r="J130" s="7">
        <v>33710</v>
      </c>
      <c r="K130" s="7">
        <v>33310</v>
      </c>
      <c r="L130" s="7">
        <v>33690</v>
      </c>
      <c r="M130" s="22">
        <v>34040</v>
      </c>
      <c r="N130" s="22">
        <v>35460</v>
      </c>
      <c r="O130" s="284">
        <v>38610</v>
      </c>
      <c r="P130" s="18">
        <v>290</v>
      </c>
      <c r="Q130" s="7">
        <v>300</v>
      </c>
      <c r="R130" s="7">
        <v>300</v>
      </c>
      <c r="S130" s="7">
        <v>300</v>
      </c>
      <c r="T130" s="7">
        <v>310</v>
      </c>
      <c r="U130" s="7">
        <v>310</v>
      </c>
      <c r="V130" s="7">
        <v>310</v>
      </c>
      <c r="W130" s="7">
        <v>310</v>
      </c>
      <c r="X130" s="25">
        <v>320</v>
      </c>
      <c r="Y130" s="25">
        <v>330</v>
      </c>
      <c r="Z130" s="262">
        <v>360</v>
      </c>
      <c r="AA130" s="20" t="s">
        <v>70</v>
      </c>
      <c r="AB130" s="8">
        <v>780</v>
      </c>
      <c r="AC130" s="8">
        <v>510</v>
      </c>
      <c r="AD130" s="8">
        <v>280</v>
      </c>
      <c r="AE130" s="8">
        <v>330</v>
      </c>
      <c r="AF130" s="8">
        <v>-4420</v>
      </c>
      <c r="AG130" s="8">
        <v>-400</v>
      </c>
      <c r="AH130" s="8">
        <v>380</v>
      </c>
      <c r="AI130" s="29">
        <v>350</v>
      </c>
      <c r="AJ130" s="29">
        <v>1420</v>
      </c>
      <c r="AK130" s="276">
        <v>3150</v>
      </c>
      <c r="AL130" s="31">
        <v>2380</v>
      </c>
      <c r="AM130" s="17" t="s">
        <v>70</v>
      </c>
      <c r="AN130" s="9">
        <v>2.1529119514214656E-2</v>
      </c>
      <c r="AO130" s="9">
        <v>1.3780059443393666E-2</v>
      </c>
      <c r="AP130" s="9">
        <v>7.4626865671640896E-3</v>
      </c>
      <c r="AQ130" s="9">
        <v>8.7301587301586991E-3</v>
      </c>
      <c r="AR130" s="9">
        <v>-0.11591922370836616</v>
      </c>
      <c r="AS130" s="9">
        <v>-1.1865915158706608E-2</v>
      </c>
      <c r="AT130" s="9">
        <v>1.1407985589912961E-2</v>
      </c>
      <c r="AU130" s="33">
        <v>1.0388839418224993E-2</v>
      </c>
      <c r="AV130" s="87">
        <v>4.1715628672150507E-2</v>
      </c>
      <c r="AW130" s="270">
        <v>8.8832487309644659E-2</v>
      </c>
      <c r="AX130" s="35">
        <v>6.5691415953629484E-2</v>
      </c>
      <c r="AY130" s="793">
        <v>0.15148532664442793</v>
      </c>
      <c r="AZ130" s="779"/>
      <c r="BA130" s="21">
        <v>6804.0000000000009</v>
      </c>
      <c r="BB130" s="87">
        <v>0.87789125034501792</v>
      </c>
      <c r="BC130" s="795">
        <v>0.95013800531631287</v>
      </c>
    </row>
    <row r="131" spans="1:55" ht="19">
      <c r="A131" s="156" t="s">
        <v>29</v>
      </c>
      <c r="B131" s="159" t="s">
        <v>129</v>
      </c>
      <c r="C131" s="758"/>
      <c r="D131" s="15" t="s">
        <v>12</v>
      </c>
      <c r="E131" s="21">
        <v>43370</v>
      </c>
      <c r="F131" s="7">
        <v>44350</v>
      </c>
      <c r="G131" s="7">
        <v>44940</v>
      </c>
      <c r="H131" s="7">
        <v>45280</v>
      </c>
      <c r="I131" s="7">
        <v>45690</v>
      </c>
      <c r="J131" s="7">
        <v>41280</v>
      </c>
      <c r="K131" s="7">
        <v>40780</v>
      </c>
      <c r="L131" s="7">
        <v>41250</v>
      </c>
      <c r="M131" s="22">
        <v>41690</v>
      </c>
      <c r="N131" s="22">
        <v>43480</v>
      </c>
      <c r="O131" s="284">
        <v>47430</v>
      </c>
      <c r="P131" s="18">
        <v>360</v>
      </c>
      <c r="Q131" s="7">
        <v>370</v>
      </c>
      <c r="R131" s="7">
        <v>370</v>
      </c>
      <c r="S131" s="7">
        <v>370</v>
      </c>
      <c r="T131" s="7">
        <v>380</v>
      </c>
      <c r="U131" s="7">
        <v>380</v>
      </c>
      <c r="V131" s="7">
        <v>380</v>
      </c>
      <c r="W131" s="7">
        <v>380</v>
      </c>
      <c r="X131" s="25">
        <v>390</v>
      </c>
      <c r="Y131" s="25">
        <v>410</v>
      </c>
      <c r="Z131" s="262">
        <v>440</v>
      </c>
      <c r="AA131" s="20" t="s">
        <v>70</v>
      </c>
      <c r="AB131" s="8">
        <v>980</v>
      </c>
      <c r="AC131" s="8">
        <v>590</v>
      </c>
      <c r="AD131" s="8">
        <v>340</v>
      </c>
      <c r="AE131" s="8">
        <v>410</v>
      </c>
      <c r="AF131" s="8">
        <v>-4410</v>
      </c>
      <c r="AG131" s="8">
        <v>-500</v>
      </c>
      <c r="AH131" s="8">
        <v>470</v>
      </c>
      <c r="AI131" s="29">
        <v>440</v>
      </c>
      <c r="AJ131" s="29">
        <v>1790</v>
      </c>
      <c r="AK131" s="276">
        <v>3950</v>
      </c>
      <c r="AL131" s="31">
        <v>4060</v>
      </c>
      <c r="AM131" s="17" t="s">
        <v>70</v>
      </c>
      <c r="AN131" s="9">
        <v>2.2596264699100699E-2</v>
      </c>
      <c r="AO131" s="9">
        <v>1.3303269447576094E-2</v>
      </c>
      <c r="AP131" s="9">
        <v>7.565643079661788E-3</v>
      </c>
      <c r="AQ131" s="9">
        <v>9.0547703180212658E-3</v>
      </c>
      <c r="AR131" s="9">
        <v>-9.652002626395273E-2</v>
      </c>
      <c r="AS131" s="9">
        <v>-1.2112403100775215E-2</v>
      </c>
      <c r="AT131" s="9">
        <v>1.1525257479156448E-2</v>
      </c>
      <c r="AU131" s="33">
        <v>1.0666666666666602E-2</v>
      </c>
      <c r="AV131" s="87">
        <v>4.2935955864715769E-2</v>
      </c>
      <c r="AW131" s="270">
        <v>9.084636614535424E-2</v>
      </c>
      <c r="AX131" s="35">
        <v>9.3613096610560387E-2</v>
      </c>
      <c r="AY131" s="793"/>
      <c r="AZ131" s="779"/>
      <c r="BA131" s="21">
        <v>8316</v>
      </c>
      <c r="BB131" s="87">
        <v>0.90186765044961958</v>
      </c>
      <c r="BC131" s="795"/>
    </row>
    <row r="132" spans="1:55" ht="19">
      <c r="A132" s="156" t="s">
        <v>29</v>
      </c>
      <c r="B132" s="159" t="s">
        <v>129</v>
      </c>
      <c r="C132" s="797" t="s">
        <v>38</v>
      </c>
      <c r="D132" s="15" t="s">
        <v>39</v>
      </c>
      <c r="E132" s="21">
        <v>96530</v>
      </c>
      <c r="F132" s="7">
        <v>98940</v>
      </c>
      <c r="G132" s="7">
        <v>100160</v>
      </c>
      <c r="H132" s="7">
        <v>100990</v>
      </c>
      <c r="I132" s="7">
        <v>101980</v>
      </c>
      <c r="J132" s="7">
        <v>102140</v>
      </c>
      <c r="K132" s="7">
        <v>101030</v>
      </c>
      <c r="L132" s="7">
        <v>102210</v>
      </c>
      <c r="M132" s="22">
        <v>103330</v>
      </c>
      <c r="N132" s="22">
        <v>107890</v>
      </c>
      <c r="O132" s="284">
        <v>117770</v>
      </c>
      <c r="P132" s="18">
        <v>860</v>
      </c>
      <c r="Q132" s="7">
        <v>880</v>
      </c>
      <c r="R132" s="7">
        <v>890</v>
      </c>
      <c r="S132" s="7">
        <v>890</v>
      </c>
      <c r="T132" s="7">
        <v>910</v>
      </c>
      <c r="U132" s="7">
        <v>910</v>
      </c>
      <c r="V132" s="7">
        <v>890</v>
      </c>
      <c r="W132" s="7">
        <v>910</v>
      </c>
      <c r="X132" s="25">
        <v>920</v>
      </c>
      <c r="Y132" s="25">
        <v>960</v>
      </c>
      <c r="Z132" s="262">
        <v>1060</v>
      </c>
      <c r="AA132" s="20" t="s">
        <v>70</v>
      </c>
      <c r="AB132" s="8">
        <v>2410</v>
      </c>
      <c r="AC132" s="8">
        <v>1220</v>
      </c>
      <c r="AD132" s="8">
        <v>830</v>
      </c>
      <c r="AE132" s="8">
        <v>990</v>
      </c>
      <c r="AF132" s="8">
        <v>160</v>
      </c>
      <c r="AG132" s="8">
        <v>-1110</v>
      </c>
      <c r="AH132" s="8">
        <v>1180</v>
      </c>
      <c r="AI132" s="29">
        <v>1120</v>
      </c>
      <c r="AJ132" s="29">
        <v>4560</v>
      </c>
      <c r="AK132" s="276">
        <v>9880</v>
      </c>
      <c r="AL132" s="31">
        <v>21240</v>
      </c>
      <c r="AM132" s="17" t="s">
        <v>70</v>
      </c>
      <c r="AN132" s="9">
        <v>2.496633171034901E-2</v>
      </c>
      <c r="AO132" s="9">
        <v>1.2330705478067472E-2</v>
      </c>
      <c r="AP132" s="9">
        <v>8.2867412140574803E-3</v>
      </c>
      <c r="AQ132" s="9">
        <v>9.8029507872066102E-3</v>
      </c>
      <c r="AR132" s="9">
        <v>1.568935085310752E-3</v>
      </c>
      <c r="AS132" s="9">
        <v>-1.0867436851380474E-2</v>
      </c>
      <c r="AT132" s="9">
        <v>1.1679699099277352E-2</v>
      </c>
      <c r="AU132" s="33">
        <v>1.0957831914685467E-2</v>
      </c>
      <c r="AV132" s="87">
        <v>4.413045582115549E-2</v>
      </c>
      <c r="AW132" s="270">
        <v>9.1574752062285603E-2</v>
      </c>
      <c r="AX132" s="35">
        <v>0.22003522221071159</v>
      </c>
      <c r="AY132" s="793"/>
      <c r="AZ132" s="779"/>
      <c r="BA132" s="21">
        <v>20034.000000000004</v>
      </c>
      <c r="BB132" s="87">
        <v>1.0124935253289133</v>
      </c>
      <c r="BC132" s="795"/>
    </row>
    <row r="133" spans="1:55" ht="19">
      <c r="A133" s="156" t="s">
        <v>29</v>
      </c>
      <c r="B133" s="159" t="s">
        <v>129</v>
      </c>
      <c r="C133" s="797"/>
      <c r="D133" s="15" t="s">
        <v>40</v>
      </c>
      <c r="E133" s="21">
        <v>167960</v>
      </c>
      <c r="F133" s="7">
        <v>172400</v>
      </c>
      <c r="G133" s="7">
        <v>174390</v>
      </c>
      <c r="H133" s="7">
        <v>175880</v>
      </c>
      <c r="I133" s="7">
        <v>177670</v>
      </c>
      <c r="J133" s="7">
        <v>177930</v>
      </c>
      <c r="K133" s="7">
        <v>175750</v>
      </c>
      <c r="L133" s="7">
        <v>177830</v>
      </c>
      <c r="M133" s="22">
        <v>179860</v>
      </c>
      <c r="N133" s="22">
        <v>188100</v>
      </c>
      <c r="O133" s="284">
        <v>206020</v>
      </c>
      <c r="P133" s="18">
        <v>1570</v>
      </c>
      <c r="Q133" s="7">
        <v>1620</v>
      </c>
      <c r="R133" s="7">
        <v>1630</v>
      </c>
      <c r="S133" s="7">
        <v>1640</v>
      </c>
      <c r="T133" s="7">
        <v>1670</v>
      </c>
      <c r="U133" s="7">
        <v>1670</v>
      </c>
      <c r="V133" s="7">
        <v>1640</v>
      </c>
      <c r="W133" s="7">
        <v>1670</v>
      </c>
      <c r="X133" s="25">
        <v>1680</v>
      </c>
      <c r="Y133" s="25">
        <v>1760</v>
      </c>
      <c r="Z133" s="262">
        <v>1940</v>
      </c>
      <c r="AA133" s="20" t="s">
        <v>70</v>
      </c>
      <c r="AB133" s="8">
        <v>4440</v>
      </c>
      <c r="AC133" s="8">
        <v>1990</v>
      </c>
      <c r="AD133" s="8">
        <v>1490</v>
      </c>
      <c r="AE133" s="8">
        <v>1790</v>
      </c>
      <c r="AF133" s="8">
        <v>260</v>
      </c>
      <c r="AG133" s="8">
        <v>-2180</v>
      </c>
      <c r="AH133" s="8">
        <v>2080</v>
      </c>
      <c r="AI133" s="29">
        <v>2030</v>
      </c>
      <c r="AJ133" s="29">
        <v>8240</v>
      </c>
      <c r="AK133" s="276">
        <v>17920</v>
      </c>
      <c r="AL133" s="31">
        <v>38060</v>
      </c>
      <c r="AM133" s="17" t="s">
        <v>70</v>
      </c>
      <c r="AN133" s="9">
        <v>2.6434865444153299E-2</v>
      </c>
      <c r="AO133" s="9">
        <v>1.1542923433874641E-2</v>
      </c>
      <c r="AP133" s="9">
        <v>8.5440678938013548E-3</v>
      </c>
      <c r="AQ133" s="9">
        <v>1.0177393677507363E-2</v>
      </c>
      <c r="AR133" s="9">
        <v>1.4633871784770491E-3</v>
      </c>
      <c r="AS133" s="9">
        <v>-1.2252009217107895E-2</v>
      </c>
      <c r="AT133" s="9">
        <v>1.1834992887624463E-2</v>
      </c>
      <c r="AU133" s="33">
        <v>1.141539672721148E-2</v>
      </c>
      <c r="AV133" s="87">
        <v>4.5813410430334711E-2</v>
      </c>
      <c r="AW133" s="270">
        <v>9.5268474215842724E-2</v>
      </c>
      <c r="AX133" s="35">
        <v>0.22660157180281026</v>
      </c>
      <c r="AY133" s="793"/>
      <c r="AZ133" s="779"/>
      <c r="BA133" s="21">
        <v>36666</v>
      </c>
      <c r="BB133" s="87">
        <v>1.0082995951417004</v>
      </c>
      <c r="BC133" s="795"/>
    </row>
    <row r="134" spans="1:55" ht="21" customHeight="1">
      <c r="A134" s="156" t="s">
        <v>29</v>
      </c>
      <c r="B134" s="148" t="s">
        <v>54</v>
      </c>
      <c r="C134" s="758" t="s">
        <v>37</v>
      </c>
      <c r="D134" s="15" t="s">
        <v>11</v>
      </c>
      <c r="E134" s="21">
        <v>35210</v>
      </c>
      <c r="F134" s="7">
        <v>35970</v>
      </c>
      <c r="G134" s="7">
        <v>36470</v>
      </c>
      <c r="H134" s="7">
        <v>36750</v>
      </c>
      <c r="I134" s="7">
        <v>37070</v>
      </c>
      <c r="J134" s="7">
        <v>32640</v>
      </c>
      <c r="K134" s="7">
        <v>32260</v>
      </c>
      <c r="L134" s="7">
        <v>32620</v>
      </c>
      <c r="M134" s="22">
        <v>32960</v>
      </c>
      <c r="N134" s="22">
        <v>34340</v>
      </c>
      <c r="O134" s="284">
        <v>37390</v>
      </c>
      <c r="P134" s="18">
        <v>280</v>
      </c>
      <c r="Q134" s="7">
        <v>290</v>
      </c>
      <c r="R134" s="7">
        <v>290</v>
      </c>
      <c r="S134" s="7">
        <v>290</v>
      </c>
      <c r="T134" s="7">
        <v>300</v>
      </c>
      <c r="U134" s="7">
        <v>300</v>
      </c>
      <c r="V134" s="7">
        <v>300</v>
      </c>
      <c r="W134" s="7">
        <v>300</v>
      </c>
      <c r="X134" s="25">
        <v>310</v>
      </c>
      <c r="Y134" s="25">
        <v>320</v>
      </c>
      <c r="Z134" s="262">
        <v>350</v>
      </c>
      <c r="AA134" s="20" t="s">
        <v>70</v>
      </c>
      <c r="AB134" s="8">
        <v>760</v>
      </c>
      <c r="AC134" s="8">
        <v>500</v>
      </c>
      <c r="AD134" s="8">
        <v>280</v>
      </c>
      <c r="AE134" s="8">
        <v>320</v>
      </c>
      <c r="AF134" s="8">
        <v>-4430</v>
      </c>
      <c r="AG134" s="8">
        <v>-380</v>
      </c>
      <c r="AH134" s="8">
        <v>360</v>
      </c>
      <c r="AI134" s="29">
        <v>340</v>
      </c>
      <c r="AJ134" s="29">
        <v>1380</v>
      </c>
      <c r="AK134" s="276">
        <v>3050</v>
      </c>
      <c r="AL134" s="31">
        <v>2180</v>
      </c>
      <c r="AM134" s="17" t="s">
        <v>70</v>
      </c>
      <c r="AN134" s="9">
        <v>2.1584777051973925E-2</v>
      </c>
      <c r="AO134" s="9">
        <v>1.3900472616068971E-2</v>
      </c>
      <c r="AP134" s="9">
        <v>7.6775431861804133E-3</v>
      </c>
      <c r="AQ134" s="9">
        <v>8.7074829931972353E-3</v>
      </c>
      <c r="AR134" s="9">
        <v>-0.11950364175883466</v>
      </c>
      <c r="AS134" s="9">
        <v>-1.1642156862745057E-2</v>
      </c>
      <c r="AT134" s="9">
        <v>1.1159330440173587E-2</v>
      </c>
      <c r="AU134" s="33">
        <v>1.0423053341508171E-2</v>
      </c>
      <c r="AV134" s="87">
        <v>4.1868932038835016E-2</v>
      </c>
      <c r="AW134" s="270">
        <v>8.8817705299941707E-2</v>
      </c>
      <c r="AX134" s="35">
        <v>6.1914228912240743E-2</v>
      </c>
      <c r="AY134" s="793">
        <v>0.1500346459743459</v>
      </c>
      <c r="AZ134" s="779"/>
      <c r="BA134" s="21">
        <v>6615</v>
      </c>
      <c r="BB134" s="87">
        <v>0.87404146549275774</v>
      </c>
      <c r="BC134" s="795">
        <v>0.94929826089116875</v>
      </c>
    </row>
    <row r="135" spans="1:55" ht="19">
      <c r="A135" s="156" t="s">
        <v>29</v>
      </c>
      <c r="B135" s="159" t="s">
        <v>130</v>
      </c>
      <c r="C135" s="758"/>
      <c r="D135" s="15" t="s">
        <v>12</v>
      </c>
      <c r="E135" s="21">
        <v>42350</v>
      </c>
      <c r="F135" s="7">
        <v>43310</v>
      </c>
      <c r="G135" s="7">
        <v>43890</v>
      </c>
      <c r="H135" s="7">
        <v>44230</v>
      </c>
      <c r="I135" s="7">
        <v>44630</v>
      </c>
      <c r="J135" s="7">
        <v>40210</v>
      </c>
      <c r="K135" s="7">
        <v>39730</v>
      </c>
      <c r="L135" s="7">
        <v>40180</v>
      </c>
      <c r="M135" s="22">
        <v>40610</v>
      </c>
      <c r="N135" s="22">
        <v>42360</v>
      </c>
      <c r="O135" s="284">
        <v>46210</v>
      </c>
      <c r="P135" s="18">
        <v>350</v>
      </c>
      <c r="Q135" s="7">
        <v>360</v>
      </c>
      <c r="R135" s="7">
        <v>360</v>
      </c>
      <c r="S135" s="7">
        <v>360</v>
      </c>
      <c r="T135" s="7">
        <v>370</v>
      </c>
      <c r="U135" s="7">
        <v>370</v>
      </c>
      <c r="V135" s="7">
        <v>370</v>
      </c>
      <c r="W135" s="7">
        <v>370</v>
      </c>
      <c r="X135" s="25">
        <v>380</v>
      </c>
      <c r="Y135" s="25">
        <v>400</v>
      </c>
      <c r="Z135" s="262">
        <v>430</v>
      </c>
      <c r="AA135" s="20" t="s">
        <v>70</v>
      </c>
      <c r="AB135" s="8">
        <v>960</v>
      </c>
      <c r="AC135" s="8">
        <v>580</v>
      </c>
      <c r="AD135" s="8">
        <v>340</v>
      </c>
      <c r="AE135" s="8">
        <v>400</v>
      </c>
      <c r="AF135" s="8">
        <v>-4420</v>
      </c>
      <c r="AG135" s="8">
        <v>-480</v>
      </c>
      <c r="AH135" s="8">
        <v>450</v>
      </c>
      <c r="AI135" s="29">
        <v>430</v>
      </c>
      <c r="AJ135" s="29">
        <v>1750</v>
      </c>
      <c r="AK135" s="276">
        <v>3850</v>
      </c>
      <c r="AL135" s="31">
        <v>3860</v>
      </c>
      <c r="AM135" s="17" t="s">
        <v>70</v>
      </c>
      <c r="AN135" s="9">
        <v>2.266824085005914E-2</v>
      </c>
      <c r="AO135" s="9">
        <v>1.3391826368044368E-2</v>
      </c>
      <c r="AP135" s="9">
        <v>7.7466393255867239E-3</v>
      </c>
      <c r="AQ135" s="9">
        <v>9.0436355414875713E-3</v>
      </c>
      <c r="AR135" s="9">
        <v>-9.903652251848527E-2</v>
      </c>
      <c r="AS135" s="9">
        <v>-1.1937329022631227E-2</v>
      </c>
      <c r="AT135" s="9">
        <v>1.1326453561540495E-2</v>
      </c>
      <c r="AU135" s="33">
        <v>1.0701841712294602E-2</v>
      </c>
      <c r="AV135" s="87">
        <v>4.3092834277271619E-2</v>
      </c>
      <c r="AW135" s="270">
        <v>9.0887629839471185E-2</v>
      </c>
      <c r="AX135" s="35">
        <v>9.1145218417945761E-2</v>
      </c>
      <c r="AY135" s="793"/>
      <c r="AZ135" s="779"/>
      <c r="BA135" s="21">
        <v>8127.0000000000009</v>
      </c>
      <c r="BB135" s="87">
        <v>0.89924439197166472</v>
      </c>
      <c r="BC135" s="795"/>
    </row>
    <row r="136" spans="1:55" ht="19">
      <c r="A136" s="156" t="s">
        <v>29</v>
      </c>
      <c r="B136" s="159" t="s">
        <v>130</v>
      </c>
      <c r="C136" s="797" t="s">
        <v>38</v>
      </c>
      <c r="D136" s="15" t="s">
        <v>39</v>
      </c>
      <c r="E136" s="21">
        <v>95510</v>
      </c>
      <c r="F136" s="7">
        <v>97900</v>
      </c>
      <c r="G136" s="7">
        <v>99110</v>
      </c>
      <c r="H136" s="7">
        <v>99940</v>
      </c>
      <c r="I136" s="7">
        <v>100920</v>
      </c>
      <c r="J136" s="7">
        <v>101070</v>
      </c>
      <c r="K136" s="7">
        <v>99980</v>
      </c>
      <c r="L136" s="7">
        <v>101140</v>
      </c>
      <c r="M136" s="22">
        <v>102250</v>
      </c>
      <c r="N136" s="22">
        <v>106770</v>
      </c>
      <c r="O136" s="284">
        <v>116550</v>
      </c>
      <c r="P136" s="18">
        <v>850</v>
      </c>
      <c r="Q136" s="7">
        <v>870</v>
      </c>
      <c r="R136" s="7">
        <v>880</v>
      </c>
      <c r="S136" s="7">
        <v>880</v>
      </c>
      <c r="T136" s="7">
        <v>900</v>
      </c>
      <c r="U136" s="7">
        <v>900</v>
      </c>
      <c r="V136" s="7">
        <v>880</v>
      </c>
      <c r="W136" s="7">
        <v>900</v>
      </c>
      <c r="X136" s="25">
        <v>910</v>
      </c>
      <c r="Y136" s="25">
        <v>950</v>
      </c>
      <c r="Z136" s="262">
        <v>1040</v>
      </c>
      <c r="AA136" s="20" t="s">
        <v>70</v>
      </c>
      <c r="AB136" s="8">
        <v>2390</v>
      </c>
      <c r="AC136" s="8">
        <v>1210</v>
      </c>
      <c r="AD136" s="8">
        <v>830</v>
      </c>
      <c r="AE136" s="8">
        <v>980</v>
      </c>
      <c r="AF136" s="8">
        <v>150</v>
      </c>
      <c r="AG136" s="8">
        <v>-1090</v>
      </c>
      <c r="AH136" s="8">
        <v>1160</v>
      </c>
      <c r="AI136" s="29">
        <v>1110</v>
      </c>
      <c r="AJ136" s="29">
        <v>4520</v>
      </c>
      <c r="AK136" s="276">
        <v>9780</v>
      </c>
      <c r="AL136" s="31">
        <v>21040</v>
      </c>
      <c r="AM136" s="17" t="s">
        <v>70</v>
      </c>
      <c r="AN136" s="9">
        <v>2.5023557742644753E-2</v>
      </c>
      <c r="AO136" s="9">
        <v>1.2359550561797716E-2</v>
      </c>
      <c r="AP136" s="9">
        <v>8.3745333467863947E-3</v>
      </c>
      <c r="AQ136" s="9">
        <v>9.8058835301180203E-3</v>
      </c>
      <c r="AR136" s="9">
        <v>1.4863258026158732E-3</v>
      </c>
      <c r="AS136" s="9">
        <v>-1.0784604729395464E-2</v>
      </c>
      <c r="AT136" s="9">
        <v>1.1602320464092708E-2</v>
      </c>
      <c r="AU136" s="33">
        <v>1.0974886296223119E-2</v>
      </c>
      <c r="AV136" s="87">
        <v>4.4205378973105169E-2</v>
      </c>
      <c r="AW136" s="270">
        <v>9.159876369766784E-2</v>
      </c>
      <c r="AX136" s="35">
        <v>0.22029106899801065</v>
      </c>
      <c r="AY136" s="793"/>
      <c r="AZ136" s="779"/>
      <c r="BA136" s="21">
        <v>19656.000000000004</v>
      </c>
      <c r="BB136" s="87">
        <v>1.0144906292534812</v>
      </c>
      <c r="BC136" s="795"/>
    </row>
    <row r="137" spans="1:55" ht="19">
      <c r="A137" s="156" t="s">
        <v>29</v>
      </c>
      <c r="B137" s="159" t="s">
        <v>130</v>
      </c>
      <c r="C137" s="797"/>
      <c r="D137" s="15" t="s">
        <v>40</v>
      </c>
      <c r="E137" s="21">
        <v>166940</v>
      </c>
      <c r="F137" s="7">
        <v>171360</v>
      </c>
      <c r="G137" s="7">
        <v>173340</v>
      </c>
      <c r="H137" s="7">
        <v>174830</v>
      </c>
      <c r="I137" s="7">
        <v>176610</v>
      </c>
      <c r="J137" s="7">
        <v>176860</v>
      </c>
      <c r="K137" s="7">
        <v>174700</v>
      </c>
      <c r="L137" s="7">
        <v>176760</v>
      </c>
      <c r="M137" s="22">
        <v>178780</v>
      </c>
      <c r="N137" s="22">
        <v>186980</v>
      </c>
      <c r="O137" s="284">
        <v>204800</v>
      </c>
      <c r="P137" s="18">
        <v>1560</v>
      </c>
      <c r="Q137" s="7">
        <v>1610</v>
      </c>
      <c r="R137" s="7">
        <v>1620</v>
      </c>
      <c r="S137" s="7">
        <v>1630</v>
      </c>
      <c r="T137" s="7">
        <v>1660</v>
      </c>
      <c r="U137" s="7">
        <v>1660</v>
      </c>
      <c r="V137" s="7">
        <v>1630</v>
      </c>
      <c r="W137" s="7">
        <v>1660</v>
      </c>
      <c r="X137" s="25">
        <v>1670</v>
      </c>
      <c r="Y137" s="25">
        <v>1750</v>
      </c>
      <c r="Z137" s="262">
        <v>1920</v>
      </c>
      <c r="AA137" s="20" t="s">
        <v>70</v>
      </c>
      <c r="AB137" s="8">
        <v>4420</v>
      </c>
      <c r="AC137" s="8">
        <v>1980</v>
      </c>
      <c r="AD137" s="8">
        <v>1490</v>
      </c>
      <c r="AE137" s="8">
        <v>1780</v>
      </c>
      <c r="AF137" s="8">
        <v>250</v>
      </c>
      <c r="AG137" s="8">
        <v>-2160</v>
      </c>
      <c r="AH137" s="8">
        <v>2060</v>
      </c>
      <c r="AI137" s="29">
        <v>2020</v>
      </c>
      <c r="AJ137" s="29">
        <v>8200</v>
      </c>
      <c r="AK137" s="276">
        <v>17820</v>
      </c>
      <c r="AL137" s="31">
        <v>37860</v>
      </c>
      <c r="AM137" s="17" t="s">
        <v>70</v>
      </c>
      <c r="AN137" s="9">
        <v>2.6476578411405383E-2</v>
      </c>
      <c r="AO137" s="9">
        <v>1.1554621848739455E-2</v>
      </c>
      <c r="AP137" s="9">
        <v>8.5958232375678012E-3</v>
      </c>
      <c r="AQ137" s="9">
        <v>1.0181318995595712E-2</v>
      </c>
      <c r="AR137" s="9">
        <v>1.4155483834437099E-3</v>
      </c>
      <c r="AS137" s="9">
        <v>-1.2213049869953641E-2</v>
      </c>
      <c r="AT137" s="9">
        <v>1.1791642816256331E-2</v>
      </c>
      <c r="AU137" s="33">
        <v>1.1427924869880091E-2</v>
      </c>
      <c r="AV137" s="87">
        <v>4.5866428012081961E-2</v>
      </c>
      <c r="AW137" s="270">
        <v>9.5304310621456834E-2</v>
      </c>
      <c r="AX137" s="35">
        <v>0.22678806756918646</v>
      </c>
      <c r="AY137" s="793"/>
      <c r="AZ137" s="779"/>
      <c r="BA137" s="21">
        <v>36288.000000000007</v>
      </c>
      <c r="BB137" s="87">
        <v>1.0094165568467712</v>
      </c>
      <c r="BC137" s="795"/>
    </row>
    <row r="138" spans="1:55" ht="21" customHeight="1">
      <c r="A138" s="156" t="s">
        <v>29</v>
      </c>
      <c r="B138" s="148" t="s">
        <v>55</v>
      </c>
      <c r="C138" s="758" t="s">
        <v>37</v>
      </c>
      <c r="D138" s="15" t="s">
        <v>11</v>
      </c>
      <c r="E138" s="21">
        <v>35190</v>
      </c>
      <c r="F138" s="7">
        <v>35920</v>
      </c>
      <c r="G138" s="7">
        <v>36420</v>
      </c>
      <c r="H138" s="7">
        <v>36690</v>
      </c>
      <c r="I138" s="7">
        <v>37000</v>
      </c>
      <c r="J138" s="7">
        <v>32570</v>
      </c>
      <c r="K138" s="7">
        <v>32200</v>
      </c>
      <c r="L138" s="7">
        <v>32560</v>
      </c>
      <c r="M138" s="22">
        <v>32890</v>
      </c>
      <c r="N138" s="22">
        <v>34230</v>
      </c>
      <c r="O138" s="284">
        <v>37230</v>
      </c>
      <c r="P138" s="18">
        <v>280</v>
      </c>
      <c r="Q138" s="7">
        <v>290</v>
      </c>
      <c r="R138" s="7">
        <v>290</v>
      </c>
      <c r="S138" s="7">
        <v>290</v>
      </c>
      <c r="T138" s="7">
        <v>300</v>
      </c>
      <c r="U138" s="7">
        <v>300</v>
      </c>
      <c r="V138" s="7">
        <v>300</v>
      </c>
      <c r="W138" s="7">
        <v>300</v>
      </c>
      <c r="X138" s="25">
        <v>310</v>
      </c>
      <c r="Y138" s="25">
        <v>320</v>
      </c>
      <c r="Z138" s="262">
        <v>350</v>
      </c>
      <c r="AA138" s="20" t="s">
        <v>70</v>
      </c>
      <c r="AB138" s="8">
        <v>730</v>
      </c>
      <c r="AC138" s="8">
        <v>500</v>
      </c>
      <c r="AD138" s="8">
        <v>270</v>
      </c>
      <c r="AE138" s="8">
        <v>310</v>
      </c>
      <c r="AF138" s="8">
        <v>-4430</v>
      </c>
      <c r="AG138" s="8">
        <v>-370</v>
      </c>
      <c r="AH138" s="8">
        <v>360</v>
      </c>
      <c r="AI138" s="29">
        <v>330</v>
      </c>
      <c r="AJ138" s="29">
        <v>1340</v>
      </c>
      <c r="AK138" s="276">
        <v>3000</v>
      </c>
      <c r="AL138" s="31">
        <v>2040</v>
      </c>
      <c r="AM138" s="17" t="s">
        <v>70</v>
      </c>
      <c r="AN138" s="9">
        <v>2.074452969593632E-2</v>
      </c>
      <c r="AO138" s="9">
        <v>1.3919821826280598E-2</v>
      </c>
      <c r="AP138" s="9">
        <v>7.4135090609555032E-3</v>
      </c>
      <c r="AQ138" s="9">
        <v>8.4491687108203539E-3</v>
      </c>
      <c r="AR138" s="9">
        <v>-0.11972972972972973</v>
      </c>
      <c r="AS138" s="9">
        <v>-1.1360147374884888E-2</v>
      </c>
      <c r="AT138" s="9">
        <v>1.1180124223602483E-2</v>
      </c>
      <c r="AU138" s="33">
        <v>1.0135135135135087E-2</v>
      </c>
      <c r="AV138" s="87">
        <v>4.0741866828823303E-2</v>
      </c>
      <c r="AW138" s="270">
        <v>8.7642418930762522E-2</v>
      </c>
      <c r="AX138" s="35">
        <v>5.7971014492753659E-2</v>
      </c>
      <c r="AY138" s="793">
        <v>0.14767488791830441</v>
      </c>
      <c r="AZ138" s="779"/>
      <c r="BA138" s="21">
        <v>6615</v>
      </c>
      <c r="BB138" s="87">
        <v>0.86999147485080985</v>
      </c>
      <c r="BC138" s="795">
        <v>0.9468718542740111</v>
      </c>
    </row>
    <row r="139" spans="1:55" ht="19">
      <c r="A139" s="156" t="s">
        <v>29</v>
      </c>
      <c r="B139" s="159" t="s">
        <v>131</v>
      </c>
      <c r="C139" s="758"/>
      <c r="D139" s="15" t="s">
        <v>12</v>
      </c>
      <c r="E139" s="21">
        <v>42330</v>
      </c>
      <c r="F139" s="7">
        <v>43260</v>
      </c>
      <c r="G139" s="7">
        <v>43840</v>
      </c>
      <c r="H139" s="7">
        <v>44170</v>
      </c>
      <c r="I139" s="7">
        <v>44560</v>
      </c>
      <c r="J139" s="7">
        <v>40140</v>
      </c>
      <c r="K139" s="7">
        <v>39670</v>
      </c>
      <c r="L139" s="7">
        <v>40120</v>
      </c>
      <c r="M139" s="22">
        <v>40540</v>
      </c>
      <c r="N139" s="22">
        <v>42250</v>
      </c>
      <c r="O139" s="284">
        <v>46050</v>
      </c>
      <c r="P139" s="18">
        <v>350</v>
      </c>
      <c r="Q139" s="7">
        <v>360</v>
      </c>
      <c r="R139" s="7">
        <v>360</v>
      </c>
      <c r="S139" s="7">
        <v>360</v>
      </c>
      <c r="T139" s="7">
        <v>370</v>
      </c>
      <c r="U139" s="7">
        <v>370</v>
      </c>
      <c r="V139" s="7">
        <v>370</v>
      </c>
      <c r="W139" s="7">
        <v>370</v>
      </c>
      <c r="X139" s="25">
        <v>380</v>
      </c>
      <c r="Y139" s="25">
        <v>400</v>
      </c>
      <c r="Z139" s="262">
        <v>430</v>
      </c>
      <c r="AA139" s="20" t="s">
        <v>70</v>
      </c>
      <c r="AB139" s="8">
        <v>930</v>
      </c>
      <c r="AC139" s="8">
        <v>580</v>
      </c>
      <c r="AD139" s="8">
        <v>330</v>
      </c>
      <c r="AE139" s="8">
        <v>390</v>
      </c>
      <c r="AF139" s="8">
        <v>-4420</v>
      </c>
      <c r="AG139" s="8">
        <v>-470</v>
      </c>
      <c r="AH139" s="8">
        <v>450</v>
      </c>
      <c r="AI139" s="29">
        <v>420</v>
      </c>
      <c r="AJ139" s="29">
        <v>1710</v>
      </c>
      <c r="AK139" s="276">
        <v>3800</v>
      </c>
      <c r="AL139" s="31">
        <v>3720</v>
      </c>
      <c r="AM139" s="17" t="s">
        <v>70</v>
      </c>
      <c r="AN139" s="9">
        <v>2.1970233876683176E-2</v>
      </c>
      <c r="AO139" s="9">
        <v>1.3407304669440512E-2</v>
      </c>
      <c r="AP139" s="9">
        <v>7.5273722627737794E-3</v>
      </c>
      <c r="AQ139" s="9">
        <v>8.8295223002037293E-3</v>
      </c>
      <c r="AR139" s="9">
        <v>-9.9192100538599615E-2</v>
      </c>
      <c r="AS139" s="9">
        <v>-1.1709018435475782E-2</v>
      </c>
      <c r="AT139" s="9">
        <v>1.1343584572724996E-2</v>
      </c>
      <c r="AU139" s="33">
        <v>1.0468594217347915E-2</v>
      </c>
      <c r="AV139" s="87">
        <v>4.2180562407498678E-2</v>
      </c>
      <c r="AW139" s="270">
        <v>8.9940828402366835E-2</v>
      </c>
      <c r="AX139" s="35">
        <v>8.7880935506732705E-2</v>
      </c>
      <c r="AY139" s="793"/>
      <c r="AZ139" s="779"/>
      <c r="BA139" s="21">
        <v>8127.0000000000009</v>
      </c>
      <c r="BB139" s="87">
        <v>0.89588944011339477</v>
      </c>
      <c r="BC139" s="795"/>
    </row>
    <row r="140" spans="1:55" ht="19">
      <c r="A140" s="156" t="s">
        <v>29</v>
      </c>
      <c r="B140" s="159" t="s">
        <v>131</v>
      </c>
      <c r="C140" s="797" t="s">
        <v>38</v>
      </c>
      <c r="D140" s="15" t="s">
        <v>39</v>
      </c>
      <c r="E140" s="21">
        <v>95490</v>
      </c>
      <c r="F140" s="7">
        <v>97850</v>
      </c>
      <c r="G140" s="7">
        <v>99060</v>
      </c>
      <c r="H140" s="7">
        <v>99880</v>
      </c>
      <c r="I140" s="7">
        <v>100850</v>
      </c>
      <c r="J140" s="7">
        <v>101000</v>
      </c>
      <c r="K140" s="7">
        <v>99920</v>
      </c>
      <c r="L140" s="7">
        <v>101080</v>
      </c>
      <c r="M140" s="22">
        <v>102180</v>
      </c>
      <c r="N140" s="22">
        <v>106660</v>
      </c>
      <c r="O140" s="284">
        <v>116390</v>
      </c>
      <c r="P140" s="18">
        <v>850</v>
      </c>
      <c r="Q140" s="7">
        <v>870</v>
      </c>
      <c r="R140" s="7">
        <v>880</v>
      </c>
      <c r="S140" s="7">
        <v>880</v>
      </c>
      <c r="T140" s="7">
        <v>900</v>
      </c>
      <c r="U140" s="7">
        <v>900</v>
      </c>
      <c r="V140" s="7">
        <v>880</v>
      </c>
      <c r="W140" s="7">
        <v>900</v>
      </c>
      <c r="X140" s="25">
        <v>910</v>
      </c>
      <c r="Y140" s="25">
        <v>950</v>
      </c>
      <c r="Z140" s="262">
        <v>1040</v>
      </c>
      <c r="AA140" s="20" t="s">
        <v>70</v>
      </c>
      <c r="AB140" s="8">
        <v>2360</v>
      </c>
      <c r="AC140" s="8">
        <v>1210</v>
      </c>
      <c r="AD140" s="8">
        <v>820</v>
      </c>
      <c r="AE140" s="8">
        <v>970</v>
      </c>
      <c r="AF140" s="8">
        <v>150</v>
      </c>
      <c r="AG140" s="8">
        <v>-1080</v>
      </c>
      <c r="AH140" s="8">
        <v>1160</v>
      </c>
      <c r="AI140" s="29">
        <v>1100</v>
      </c>
      <c r="AJ140" s="29">
        <v>4480</v>
      </c>
      <c r="AK140" s="276">
        <v>9730</v>
      </c>
      <c r="AL140" s="31">
        <v>20900</v>
      </c>
      <c r="AM140" s="17" t="s">
        <v>70</v>
      </c>
      <c r="AN140" s="9">
        <v>2.4714629804168053E-2</v>
      </c>
      <c r="AO140" s="9">
        <v>1.236586612161461E-2</v>
      </c>
      <c r="AP140" s="9">
        <v>8.2778114274177916E-3</v>
      </c>
      <c r="AQ140" s="9">
        <v>9.7116539847816874E-3</v>
      </c>
      <c r="AR140" s="9">
        <v>1.4873574615765772E-3</v>
      </c>
      <c r="AS140" s="9">
        <v>-1.0693069306930703E-2</v>
      </c>
      <c r="AT140" s="9">
        <v>1.1609287429944048E-2</v>
      </c>
      <c r="AU140" s="33">
        <v>1.0882469331222833E-2</v>
      </c>
      <c r="AV140" s="87">
        <v>4.3844196515952172E-2</v>
      </c>
      <c r="AW140" s="270">
        <v>9.1224451528220563E-2</v>
      </c>
      <c r="AX140" s="35">
        <v>0.21887108597758931</v>
      </c>
      <c r="AY140" s="793"/>
      <c r="AZ140" s="779"/>
      <c r="BA140" s="21">
        <v>19656.000000000004</v>
      </c>
      <c r="BB140" s="87">
        <v>1.0130275421510107</v>
      </c>
      <c r="BC140" s="795"/>
    </row>
    <row r="141" spans="1:55" ht="19">
      <c r="A141" s="156" t="s">
        <v>29</v>
      </c>
      <c r="B141" s="159" t="s">
        <v>131</v>
      </c>
      <c r="C141" s="797"/>
      <c r="D141" s="15" t="s">
        <v>40</v>
      </c>
      <c r="E141" s="21">
        <v>166920</v>
      </c>
      <c r="F141" s="7">
        <v>171310</v>
      </c>
      <c r="G141" s="7">
        <v>173290</v>
      </c>
      <c r="H141" s="7">
        <v>174770</v>
      </c>
      <c r="I141" s="7">
        <v>176540</v>
      </c>
      <c r="J141" s="7">
        <v>176790</v>
      </c>
      <c r="K141" s="7">
        <v>174640</v>
      </c>
      <c r="L141" s="7">
        <v>176700</v>
      </c>
      <c r="M141" s="22">
        <v>178710</v>
      </c>
      <c r="N141" s="22">
        <v>186870</v>
      </c>
      <c r="O141" s="284">
        <v>204640</v>
      </c>
      <c r="P141" s="18">
        <v>1560</v>
      </c>
      <c r="Q141" s="7">
        <v>1610</v>
      </c>
      <c r="R141" s="7">
        <v>1620</v>
      </c>
      <c r="S141" s="7">
        <v>1630</v>
      </c>
      <c r="T141" s="7">
        <v>1660</v>
      </c>
      <c r="U141" s="7">
        <v>1660</v>
      </c>
      <c r="V141" s="7">
        <v>1630</v>
      </c>
      <c r="W141" s="7">
        <v>1660</v>
      </c>
      <c r="X141" s="25">
        <v>1670</v>
      </c>
      <c r="Y141" s="25">
        <v>1750</v>
      </c>
      <c r="Z141" s="262">
        <v>1920</v>
      </c>
      <c r="AA141" s="20" t="s">
        <v>70</v>
      </c>
      <c r="AB141" s="8">
        <v>4390</v>
      </c>
      <c r="AC141" s="8">
        <v>1980</v>
      </c>
      <c r="AD141" s="8">
        <v>1480</v>
      </c>
      <c r="AE141" s="8">
        <v>1770</v>
      </c>
      <c r="AF141" s="8">
        <v>250</v>
      </c>
      <c r="AG141" s="8">
        <v>-2150</v>
      </c>
      <c r="AH141" s="8">
        <v>2060</v>
      </c>
      <c r="AI141" s="29">
        <v>2010</v>
      </c>
      <c r="AJ141" s="29">
        <v>8160</v>
      </c>
      <c r="AK141" s="276">
        <v>17770</v>
      </c>
      <c r="AL141" s="31">
        <v>37720</v>
      </c>
      <c r="AM141" s="17" t="s">
        <v>70</v>
      </c>
      <c r="AN141" s="9">
        <v>2.6300023963575336E-2</v>
      </c>
      <c r="AO141" s="9">
        <v>1.1557994279376649E-2</v>
      </c>
      <c r="AP141" s="9">
        <v>8.5405966876335171E-3</v>
      </c>
      <c r="AQ141" s="9">
        <v>1.0127596269382533E-2</v>
      </c>
      <c r="AR141" s="9">
        <v>1.4161096635323389E-3</v>
      </c>
      <c r="AS141" s="9">
        <v>-1.2161321341704889E-2</v>
      </c>
      <c r="AT141" s="9">
        <v>1.1795693999083756E-2</v>
      </c>
      <c r="AU141" s="33">
        <v>1.1375212224108644E-2</v>
      </c>
      <c r="AV141" s="87">
        <v>4.5660567399697927E-2</v>
      </c>
      <c r="AW141" s="270">
        <v>9.5092845293519579E-2</v>
      </c>
      <c r="AX141" s="35">
        <v>0.22597651569614197</v>
      </c>
      <c r="AY141" s="793"/>
      <c r="AZ141" s="779"/>
      <c r="BA141" s="21">
        <v>36288.000000000007</v>
      </c>
      <c r="BB141" s="87">
        <v>1.0085789599808292</v>
      </c>
      <c r="BC141" s="795"/>
    </row>
    <row r="142" spans="1:55" ht="21" customHeight="1">
      <c r="A142" s="156" t="s">
        <v>29</v>
      </c>
      <c r="B142" s="148" t="s">
        <v>56</v>
      </c>
      <c r="C142" s="758" t="s">
        <v>37</v>
      </c>
      <c r="D142" s="15" t="s">
        <v>11</v>
      </c>
      <c r="E142" s="21">
        <v>34380</v>
      </c>
      <c r="F142" s="7">
        <v>35090</v>
      </c>
      <c r="G142" s="7">
        <v>35580</v>
      </c>
      <c r="H142" s="7">
        <v>35840</v>
      </c>
      <c r="I142" s="7">
        <v>36150</v>
      </c>
      <c r="J142" s="7">
        <v>31720</v>
      </c>
      <c r="K142" s="7">
        <v>31360</v>
      </c>
      <c r="L142" s="7">
        <v>31710</v>
      </c>
      <c r="M142" s="22">
        <v>32030</v>
      </c>
      <c r="N142" s="22">
        <v>33340</v>
      </c>
      <c r="O142" s="284">
        <v>36260</v>
      </c>
      <c r="P142" s="18">
        <v>270</v>
      </c>
      <c r="Q142" s="7">
        <v>280</v>
      </c>
      <c r="R142" s="7">
        <v>280</v>
      </c>
      <c r="S142" s="7">
        <v>280</v>
      </c>
      <c r="T142" s="7">
        <v>290</v>
      </c>
      <c r="U142" s="7">
        <v>290</v>
      </c>
      <c r="V142" s="7">
        <v>290</v>
      </c>
      <c r="W142" s="7">
        <v>290</v>
      </c>
      <c r="X142" s="25">
        <v>300</v>
      </c>
      <c r="Y142" s="25">
        <v>310</v>
      </c>
      <c r="Z142" s="262">
        <v>340</v>
      </c>
      <c r="AA142" s="20" t="s">
        <v>70</v>
      </c>
      <c r="AB142" s="8">
        <v>710</v>
      </c>
      <c r="AC142" s="8">
        <v>490</v>
      </c>
      <c r="AD142" s="8">
        <v>260</v>
      </c>
      <c r="AE142" s="8">
        <v>310</v>
      </c>
      <c r="AF142" s="8">
        <v>-4430</v>
      </c>
      <c r="AG142" s="8">
        <v>-360</v>
      </c>
      <c r="AH142" s="8">
        <v>350</v>
      </c>
      <c r="AI142" s="29">
        <v>320</v>
      </c>
      <c r="AJ142" s="29">
        <v>1310</v>
      </c>
      <c r="AK142" s="276">
        <v>2920</v>
      </c>
      <c r="AL142" s="31">
        <v>1880</v>
      </c>
      <c r="AM142" s="17" t="s">
        <v>70</v>
      </c>
      <c r="AN142" s="9">
        <v>2.0651541593949885E-2</v>
      </c>
      <c r="AO142" s="9">
        <v>1.3964092333998313E-2</v>
      </c>
      <c r="AP142" s="9">
        <v>7.3074761101743491E-3</v>
      </c>
      <c r="AQ142" s="9">
        <v>8.6495535714286031E-3</v>
      </c>
      <c r="AR142" s="9">
        <v>-0.12254495159059475</v>
      </c>
      <c r="AS142" s="9">
        <v>-1.1349306431273631E-2</v>
      </c>
      <c r="AT142" s="9">
        <v>1.1160714285714191E-2</v>
      </c>
      <c r="AU142" s="33">
        <v>1.0091453800063155E-2</v>
      </c>
      <c r="AV142" s="87">
        <v>4.0899157040274803E-2</v>
      </c>
      <c r="AW142" s="270">
        <v>8.7582483503299446E-2</v>
      </c>
      <c r="AX142" s="35">
        <v>5.4682955206515338E-2</v>
      </c>
      <c r="AY142" s="793">
        <v>0.14639841141193149</v>
      </c>
      <c r="AZ142" s="779"/>
      <c r="BA142" s="21">
        <v>6426.0000000000009</v>
      </c>
      <c r="BB142" s="87">
        <v>0.86777196044211746</v>
      </c>
      <c r="BC142" s="795">
        <v>0.94614236661818785</v>
      </c>
    </row>
    <row r="143" spans="1:55" ht="19">
      <c r="A143" s="156" t="s">
        <v>29</v>
      </c>
      <c r="B143" s="159" t="s">
        <v>132</v>
      </c>
      <c r="C143" s="758"/>
      <c r="D143" s="15" t="s">
        <v>12</v>
      </c>
      <c r="E143" s="21">
        <v>41520</v>
      </c>
      <c r="F143" s="7">
        <v>42430</v>
      </c>
      <c r="G143" s="7">
        <v>43000</v>
      </c>
      <c r="H143" s="7">
        <v>43320</v>
      </c>
      <c r="I143" s="7">
        <v>43710</v>
      </c>
      <c r="J143" s="7">
        <v>39290</v>
      </c>
      <c r="K143" s="7">
        <v>38830</v>
      </c>
      <c r="L143" s="7">
        <v>39270</v>
      </c>
      <c r="M143" s="22">
        <v>39680</v>
      </c>
      <c r="N143" s="22">
        <v>41360</v>
      </c>
      <c r="O143" s="284">
        <v>45080</v>
      </c>
      <c r="P143" s="18">
        <v>340</v>
      </c>
      <c r="Q143" s="7">
        <v>350</v>
      </c>
      <c r="R143" s="7">
        <v>350</v>
      </c>
      <c r="S143" s="7">
        <v>350</v>
      </c>
      <c r="T143" s="7">
        <v>360</v>
      </c>
      <c r="U143" s="7">
        <v>360</v>
      </c>
      <c r="V143" s="7">
        <v>360</v>
      </c>
      <c r="W143" s="7">
        <v>360</v>
      </c>
      <c r="X143" s="25">
        <v>370</v>
      </c>
      <c r="Y143" s="25">
        <v>390</v>
      </c>
      <c r="Z143" s="262">
        <v>420</v>
      </c>
      <c r="AA143" s="20" t="s">
        <v>70</v>
      </c>
      <c r="AB143" s="8">
        <v>910</v>
      </c>
      <c r="AC143" s="8">
        <v>570</v>
      </c>
      <c r="AD143" s="8">
        <v>320</v>
      </c>
      <c r="AE143" s="8">
        <v>390</v>
      </c>
      <c r="AF143" s="8">
        <v>-4420</v>
      </c>
      <c r="AG143" s="8">
        <v>-460</v>
      </c>
      <c r="AH143" s="8">
        <v>440</v>
      </c>
      <c r="AI143" s="29">
        <v>410</v>
      </c>
      <c r="AJ143" s="29">
        <v>1680</v>
      </c>
      <c r="AK143" s="276">
        <v>3720</v>
      </c>
      <c r="AL143" s="31">
        <v>3560</v>
      </c>
      <c r="AM143" s="17" t="s">
        <v>70</v>
      </c>
      <c r="AN143" s="9">
        <v>2.1917148362235128E-2</v>
      </c>
      <c r="AO143" s="9">
        <v>1.343389111477733E-2</v>
      </c>
      <c r="AP143" s="9">
        <v>7.4418604651163012E-3</v>
      </c>
      <c r="AQ143" s="9">
        <v>9.0027700831025737E-3</v>
      </c>
      <c r="AR143" s="9">
        <v>-0.1011210249370853</v>
      </c>
      <c r="AS143" s="9">
        <v>-1.1707813693051627E-2</v>
      </c>
      <c r="AT143" s="9">
        <v>1.1331444759206777E-2</v>
      </c>
      <c r="AU143" s="33">
        <v>1.0440539852304642E-2</v>
      </c>
      <c r="AV143" s="87">
        <v>4.2338709677419262E-2</v>
      </c>
      <c r="AW143" s="270">
        <v>8.9941972920696278E-2</v>
      </c>
      <c r="AX143" s="35">
        <v>8.574181117533719E-2</v>
      </c>
      <c r="AY143" s="793"/>
      <c r="AZ143" s="779"/>
      <c r="BA143" s="21">
        <v>7938</v>
      </c>
      <c r="BB143" s="87">
        <v>0.89455684007707126</v>
      </c>
      <c r="BC143" s="795"/>
    </row>
    <row r="144" spans="1:55" ht="19">
      <c r="A144" s="156" t="s">
        <v>29</v>
      </c>
      <c r="B144" s="159" t="s">
        <v>132</v>
      </c>
      <c r="C144" s="797" t="s">
        <v>38</v>
      </c>
      <c r="D144" s="15" t="s">
        <v>39</v>
      </c>
      <c r="E144" s="21">
        <v>94680</v>
      </c>
      <c r="F144" s="7">
        <v>97020</v>
      </c>
      <c r="G144" s="7">
        <v>98220</v>
      </c>
      <c r="H144" s="7">
        <v>99030</v>
      </c>
      <c r="I144" s="7">
        <v>100000</v>
      </c>
      <c r="J144" s="7">
        <v>100150</v>
      </c>
      <c r="K144" s="7">
        <v>99080</v>
      </c>
      <c r="L144" s="7">
        <v>100230</v>
      </c>
      <c r="M144" s="22">
        <v>101320</v>
      </c>
      <c r="N144" s="22">
        <v>105770</v>
      </c>
      <c r="O144" s="284">
        <v>115420</v>
      </c>
      <c r="P144" s="18">
        <v>840</v>
      </c>
      <c r="Q144" s="7">
        <v>860</v>
      </c>
      <c r="R144" s="7">
        <v>870</v>
      </c>
      <c r="S144" s="7">
        <v>870</v>
      </c>
      <c r="T144" s="7">
        <v>890</v>
      </c>
      <c r="U144" s="7">
        <v>890</v>
      </c>
      <c r="V144" s="7">
        <v>870</v>
      </c>
      <c r="W144" s="7">
        <v>890</v>
      </c>
      <c r="X144" s="25">
        <v>900</v>
      </c>
      <c r="Y144" s="25">
        <v>940</v>
      </c>
      <c r="Z144" s="262">
        <v>1030</v>
      </c>
      <c r="AA144" s="20" t="s">
        <v>70</v>
      </c>
      <c r="AB144" s="8">
        <v>2340</v>
      </c>
      <c r="AC144" s="8">
        <v>1200</v>
      </c>
      <c r="AD144" s="8">
        <v>810</v>
      </c>
      <c r="AE144" s="8">
        <v>970</v>
      </c>
      <c r="AF144" s="8">
        <v>150</v>
      </c>
      <c r="AG144" s="8">
        <v>-1070</v>
      </c>
      <c r="AH144" s="8">
        <v>1150</v>
      </c>
      <c r="AI144" s="29">
        <v>1090</v>
      </c>
      <c r="AJ144" s="29">
        <v>4450</v>
      </c>
      <c r="AK144" s="276">
        <v>9650</v>
      </c>
      <c r="AL144" s="31">
        <v>20740</v>
      </c>
      <c r="AM144" s="17" t="s">
        <v>70</v>
      </c>
      <c r="AN144" s="9">
        <v>2.4714828897338448E-2</v>
      </c>
      <c r="AO144" s="9">
        <v>1.2368583797155219E-2</v>
      </c>
      <c r="AP144" s="9">
        <v>8.2467929138667628E-3</v>
      </c>
      <c r="AQ144" s="9">
        <v>9.7950116126426234E-3</v>
      </c>
      <c r="AR144" s="9">
        <v>1.5000000000000568E-3</v>
      </c>
      <c r="AS144" s="9">
        <v>-1.0683974038941613E-2</v>
      </c>
      <c r="AT144" s="9">
        <v>1.1606782398062121E-2</v>
      </c>
      <c r="AU144" s="33">
        <v>1.0874987528683988E-2</v>
      </c>
      <c r="AV144" s="87">
        <v>4.3920252664824355E-2</v>
      </c>
      <c r="AW144" s="270">
        <v>9.1235700103999173E-2</v>
      </c>
      <c r="AX144" s="35">
        <v>0.21905365441487112</v>
      </c>
      <c r="AY144" s="793"/>
      <c r="AZ144" s="779"/>
      <c r="BA144" s="21">
        <v>19467</v>
      </c>
      <c r="BB144" s="87">
        <v>1.0134452893958596</v>
      </c>
      <c r="BC144" s="795"/>
    </row>
    <row r="145" spans="1:55" ht="19">
      <c r="A145" s="156" t="s">
        <v>29</v>
      </c>
      <c r="B145" s="159" t="s">
        <v>132</v>
      </c>
      <c r="C145" s="797"/>
      <c r="D145" s="15" t="s">
        <v>40</v>
      </c>
      <c r="E145" s="21">
        <v>166110</v>
      </c>
      <c r="F145" s="7">
        <v>170480</v>
      </c>
      <c r="G145" s="7">
        <v>172450</v>
      </c>
      <c r="H145" s="7">
        <v>173920</v>
      </c>
      <c r="I145" s="7">
        <v>175690</v>
      </c>
      <c r="J145" s="7">
        <v>175940</v>
      </c>
      <c r="K145" s="7">
        <v>173800</v>
      </c>
      <c r="L145" s="7">
        <v>175850</v>
      </c>
      <c r="M145" s="22">
        <v>177850</v>
      </c>
      <c r="N145" s="22">
        <v>185980</v>
      </c>
      <c r="O145" s="284">
        <v>203670</v>
      </c>
      <c r="P145" s="18">
        <v>1550</v>
      </c>
      <c r="Q145" s="7">
        <v>1600</v>
      </c>
      <c r="R145" s="7">
        <v>1610</v>
      </c>
      <c r="S145" s="7">
        <v>1620</v>
      </c>
      <c r="T145" s="7">
        <v>1650</v>
      </c>
      <c r="U145" s="7">
        <v>1650</v>
      </c>
      <c r="V145" s="7">
        <v>1620</v>
      </c>
      <c r="W145" s="7">
        <v>1650</v>
      </c>
      <c r="X145" s="25">
        <v>1660</v>
      </c>
      <c r="Y145" s="25">
        <v>1740</v>
      </c>
      <c r="Z145" s="262">
        <v>1910</v>
      </c>
      <c r="AA145" s="20" t="s">
        <v>70</v>
      </c>
      <c r="AB145" s="8">
        <v>4370</v>
      </c>
      <c r="AC145" s="8">
        <v>1970</v>
      </c>
      <c r="AD145" s="8">
        <v>1470</v>
      </c>
      <c r="AE145" s="8">
        <v>1770</v>
      </c>
      <c r="AF145" s="8">
        <v>250</v>
      </c>
      <c r="AG145" s="8">
        <v>-2140</v>
      </c>
      <c r="AH145" s="8">
        <v>2050</v>
      </c>
      <c r="AI145" s="29">
        <v>2000</v>
      </c>
      <c r="AJ145" s="29">
        <v>8130</v>
      </c>
      <c r="AK145" s="276">
        <v>17690</v>
      </c>
      <c r="AL145" s="31">
        <v>37560</v>
      </c>
      <c r="AM145" s="17" t="s">
        <v>70</v>
      </c>
      <c r="AN145" s="9">
        <v>2.6307868280055491E-2</v>
      </c>
      <c r="AO145" s="9">
        <v>1.1555607695917347E-2</v>
      </c>
      <c r="AP145" s="9">
        <v>8.5242099159177354E-3</v>
      </c>
      <c r="AQ145" s="9">
        <v>1.0177092916283437E-2</v>
      </c>
      <c r="AR145" s="9">
        <v>1.4229608970346419E-3</v>
      </c>
      <c r="AS145" s="9">
        <v>-1.21632374673184E-2</v>
      </c>
      <c r="AT145" s="9">
        <v>1.1795166858457939E-2</v>
      </c>
      <c r="AU145" s="33">
        <v>1.1373329542223587E-2</v>
      </c>
      <c r="AV145" s="87">
        <v>4.5712679224065189E-2</v>
      </c>
      <c r="AW145" s="270">
        <v>9.5117754597268567E-2</v>
      </c>
      <c r="AX145" s="35">
        <v>0.22611522485100233</v>
      </c>
      <c r="AY145" s="793"/>
      <c r="AZ145" s="779"/>
      <c r="BA145" s="21">
        <v>36099</v>
      </c>
      <c r="BB145" s="87">
        <v>1.0087953765577027</v>
      </c>
      <c r="BC145" s="795"/>
    </row>
    <row r="146" spans="1:55" ht="19">
      <c r="A146" s="156" t="s">
        <v>29</v>
      </c>
      <c r="B146" s="148" t="s">
        <v>57</v>
      </c>
      <c r="C146" s="758" t="s">
        <v>37</v>
      </c>
      <c r="D146" s="15" t="s">
        <v>11</v>
      </c>
      <c r="E146" s="21">
        <v>33630</v>
      </c>
      <c r="F146" s="7">
        <v>34330</v>
      </c>
      <c r="G146" s="7">
        <v>34810</v>
      </c>
      <c r="H146" s="7">
        <v>35070</v>
      </c>
      <c r="I146" s="7">
        <v>35370</v>
      </c>
      <c r="J146" s="7">
        <v>30940</v>
      </c>
      <c r="K146" s="7">
        <v>30590</v>
      </c>
      <c r="L146" s="7">
        <v>30930</v>
      </c>
      <c r="M146" s="22">
        <v>31240</v>
      </c>
      <c r="N146" s="22">
        <v>32520</v>
      </c>
      <c r="O146" s="284">
        <v>35380</v>
      </c>
      <c r="P146" s="18">
        <v>270</v>
      </c>
      <c r="Q146" s="7">
        <v>270</v>
      </c>
      <c r="R146" s="7">
        <v>270</v>
      </c>
      <c r="S146" s="7">
        <v>280</v>
      </c>
      <c r="T146" s="7">
        <v>280</v>
      </c>
      <c r="U146" s="7">
        <v>280</v>
      </c>
      <c r="V146" s="7">
        <v>280</v>
      </c>
      <c r="W146" s="7">
        <v>290</v>
      </c>
      <c r="X146" s="25">
        <v>290</v>
      </c>
      <c r="Y146" s="25">
        <v>300</v>
      </c>
      <c r="Z146" s="262">
        <v>330</v>
      </c>
      <c r="AA146" s="20" t="s">
        <v>70</v>
      </c>
      <c r="AB146" s="8">
        <v>700</v>
      </c>
      <c r="AC146" s="8">
        <v>480</v>
      </c>
      <c r="AD146" s="8">
        <v>260</v>
      </c>
      <c r="AE146" s="8">
        <v>300</v>
      </c>
      <c r="AF146" s="8">
        <v>-4430</v>
      </c>
      <c r="AG146" s="8">
        <v>-350</v>
      </c>
      <c r="AH146" s="8">
        <v>340</v>
      </c>
      <c r="AI146" s="29">
        <v>310</v>
      </c>
      <c r="AJ146" s="29">
        <v>1280</v>
      </c>
      <c r="AK146" s="276">
        <v>2860</v>
      </c>
      <c r="AL146" s="31">
        <v>1750</v>
      </c>
      <c r="AM146" s="17" t="s">
        <v>70</v>
      </c>
      <c r="AN146" s="9">
        <v>2.0814748736247335E-2</v>
      </c>
      <c r="AO146" s="9">
        <v>1.3981939994174297E-2</v>
      </c>
      <c r="AP146" s="9">
        <v>7.4691180695203307E-3</v>
      </c>
      <c r="AQ146" s="9">
        <v>8.5543199315654128E-3</v>
      </c>
      <c r="AR146" s="9">
        <v>-0.12524738478936948</v>
      </c>
      <c r="AS146" s="9">
        <v>-1.1312217194570096E-2</v>
      </c>
      <c r="AT146" s="9">
        <v>1.1114743380189696E-2</v>
      </c>
      <c r="AU146" s="33">
        <v>1.0022631749111E-2</v>
      </c>
      <c r="AV146" s="87">
        <v>4.0973111395646633E-2</v>
      </c>
      <c r="AW146" s="270">
        <v>8.7945879458794618E-2</v>
      </c>
      <c r="AX146" s="35">
        <v>5.2036871840618559E-2</v>
      </c>
      <c r="AY146" s="793">
        <v>0.14548517405807909</v>
      </c>
      <c r="AZ146" s="779"/>
      <c r="BA146" s="21">
        <v>6237.0000000000009</v>
      </c>
      <c r="BB146" s="87">
        <v>0.86657746060065421</v>
      </c>
      <c r="BC146" s="795">
        <v>0.94600364056273256</v>
      </c>
    </row>
    <row r="147" spans="1:55" ht="19">
      <c r="A147" s="156" t="s">
        <v>29</v>
      </c>
      <c r="B147" s="153" t="s">
        <v>133</v>
      </c>
      <c r="C147" s="758"/>
      <c r="D147" s="15" t="s">
        <v>12</v>
      </c>
      <c r="E147" s="21">
        <v>40770</v>
      </c>
      <c r="F147" s="7">
        <v>41670</v>
      </c>
      <c r="G147" s="7">
        <v>42230</v>
      </c>
      <c r="H147" s="7">
        <v>42550</v>
      </c>
      <c r="I147" s="7">
        <v>42930</v>
      </c>
      <c r="J147" s="7">
        <v>38510</v>
      </c>
      <c r="K147" s="7">
        <v>38060</v>
      </c>
      <c r="L147" s="7">
        <v>38490</v>
      </c>
      <c r="M147" s="22">
        <v>38890</v>
      </c>
      <c r="N147" s="22">
        <v>40540</v>
      </c>
      <c r="O147" s="284">
        <v>44200</v>
      </c>
      <c r="P147" s="18">
        <v>340</v>
      </c>
      <c r="Q147" s="7">
        <v>340</v>
      </c>
      <c r="R147" s="7">
        <v>340</v>
      </c>
      <c r="S147" s="7">
        <v>350</v>
      </c>
      <c r="T147" s="7">
        <v>350</v>
      </c>
      <c r="U147" s="7">
        <v>350</v>
      </c>
      <c r="V147" s="7">
        <v>350</v>
      </c>
      <c r="W147" s="7">
        <v>360</v>
      </c>
      <c r="X147" s="25">
        <v>360</v>
      </c>
      <c r="Y147" s="25">
        <v>380</v>
      </c>
      <c r="Z147" s="262">
        <v>410</v>
      </c>
      <c r="AA147" s="20" t="s">
        <v>70</v>
      </c>
      <c r="AB147" s="8">
        <v>900</v>
      </c>
      <c r="AC147" s="8">
        <v>560</v>
      </c>
      <c r="AD147" s="8">
        <v>320</v>
      </c>
      <c r="AE147" s="8">
        <v>380</v>
      </c>
      <c r="AF147" s="8">
        <v>-4420</v>
      </c>
      <c r="AG147" s="8">
        <v>-450</v>
      </c>
      <c r="AH147" s="8">
        <v>430</v>
      </c>
      <c r="AI147" s="29">
        <v>400</v>
      </c>
      <c r="AJ147" s="29">
        <v>1650</v>
      </c>
      <c r="AK147" s="276">
        <v>3660</v>
      </c>
      <c r="AL147" s="31">
        <v>3430</v>
      </c>
      <c r="AM147" s="17" t="s">
        <v>70</v>
      </c>
      <c r="AN147" s="9">
        <v>2.207505518763786E-2</v>
      </c>
      <c r="AO147" s="9">
        <v>1.3438924886009174E-2</v>
      </c>
      <c r="AP147" s="9">
        <v>7.5775515036704544E-3</v>
      </c>
      <c r="AQ147" s="9">
        <v>8.9306698002349361E-3</v>
      </c>
      <c r="AR147" s="9">
        <v>-0.10295830421616581</v>
      </c>
      <c r="AS147" s="9">
        <v>-1.1685276551545054E-2</v>
      </c>
      <c r="AT147" s="9">
        <v>1.1297950604308937E-2</v>
      </c>
      <c r="AU147" s="33">
        <v>1.0392309690828716E-2</v>
      </c>
      <c r="AV147" s="87">
        <v>4.2427359218307981E-2</v>
      </c>
      <c r="AW147" s="270">
        <v>9.0281203749383421E-2</v>
      </c>
      <c r="AX147" s="35">
        <v>8.4130488103998147E-2</v>
      </c>
      <c r="AY147" s="793"/>
      <c r="AZ147" s="779"/>
      <c r="BA147" s="21">
        <v>7749.0000000000009</v>
      </c>
      <c r="BB147" s="87">
        <v>0.89406426293843511</v>
      </c>
      <c r="BC147" s="795"/>
    </row>
    <row r="148" spans="1:55" ht="19">
      <c r="A148" s="156" t="s">
        <v>29</v>
      </c>
      <c r="B148" s="153" t="s">
        <v>133</v>
      </c>
      <c r="C148" s="797" t="s">
        <v>38</v>
      </c>
      <c r="D148" s="15" t="s">
        <v>39</v>
      </c>
      <c r="E148" s="21">
        <v>93930</v>
      </c>
      <c r="F148" s="7">
        <v>96260</v>
      </c>
      <c r="G148" s="7">
        <v>97450</v>
      </c>
      <c r="H148" s="7">
        <v>98260</v>
      </c>
      <c r="I148" s="7">
        <v>99220</v>
      </c>
      <c r="J148" s="7">
        <v>99370</v>
      </c>
      <c r="K148" s="7">
        <v>98310</v>
      </c>
      <c r="L148" s="7">
        <v>99450</v>
      </c>
      <c r="M148" s="22">
        <v>100530</v>
      </c>
      <c r="N148" s="22">
        <v>104950</v>
      </c>
      <c r="O148" s="284">
        <v>114540</v>
      </c>
      <c r="P148" s="18">
        <v>840</v>
      </c>
      <c r="Q148" s="7">
        <v>850</v>
      </c>
      <c r="R148" s="7">
        <v>860</v>
      </c>
      <c r="S148" s="7">
        <v>870</v>
      </c>
      <c r="T148" s="7">
        <v>880</v>
      </c>
      <c r="U148" s="7">
        <v>880</v>
      </c>
      <c r="V148" s="7">
        <v>870</v>
      </c>
      <c r="W148" s="7">
        <v>880</v>
      </c>
      <c r="X148" s="25">
        <v>890</v>
      </c>
      <c r="Y148" s="25">
        <v>930</v>
      </c>
      <c r="Z148" s="262">
        <v>1020</v>
      </c>
      <c r="AA148" s="20" t="s">
        <v>70</v>
      </c>
      <c r="AB148" s="8">
        <v>2330</v>
      </c>
      <c r="AC148" s="8">
        <v>1190</v>
      </c>
      <c r="AD148" s="8">
        <v>810</v>
      </c>
      <c r="AE148" s="8">
        <v>960</v>
      </c>
      <c r="AF148" s="8">
        <v>150</v>
      </c>
      <c r="AG148" s="8">
        <v>-1060</v>
      </c>
      <c r="AH148" s="8">
        <v>1140</v>
      </c>
      <c r="AI148" s="29">
        <v>1080</v>
      </c>
      <c r="AJ148" s="29">
        <v>4420</v>
      </c>
      <c r="AK148" s="276">
        <v>9590</v>
      </c>
      <c r="AL148" s="31">
        <v>20610</v>
      </c>
      <c r="AM148" s="17" t="s">
        <v>70</v>
      </c>
      <c r="AN148" s="9">
        <v>2.4805706377089232E-2</v>
      </c>
      <c r="AO148" s="9">
        <v>1.2362351963432383E-2</v>
      </c>
      <c r="AP148" s="9">
        <v>8.311954848640335E-3</v>
      </c>
      <c r="AQ148" s="9">
        <v>9.7699979645837765E-3</v>
      </c>
      <c r="AR148" s="9">
        <v>1.5117919774239041E-3</v>
      </c>
      <c r="AS148" s="9">
        <v>-1.0667203381302226E-2</v>
      </c>
      <c r="AT148" s="9">
        <v>1.1595971925541626E-2</v>
      </c>
      <c r="AU148" s="33">
        <v>1.0859728506787292E-2</v>
      </c>
      <c r="AV148" s="87">
        <v>4.3966975032328603E-2</v>
      </c>
      <c r="AW148" s="270">
        <v>9.1376846117198651E-2</v>
      </c>
      <c r="AX148" s="35">
        <v>0.21941871606515484</v>
      </c>
      <c r="AY148" s="793"/>
      <c r="AZ148" s="779"/>
      <c r="BA148" s="21">
        <v>19278</v>
      </c>
      <c r="BB148" s="87">
        <v>1.0141807729160013</v>
      </c>
      <c r="BC148" s="795"/>
    </row>
    <row r="149" spans="1:55" ht="19.5" thickBot="1">
      <c r="A149" s="158" t="s">
        <v>29</v>
      </c>
      <c r="B149" s="154" t="s">
        <v>133</v>
      </c>
      <c r="C149" s="803"/>
      <c r="D149" s="40" t="s">
        <v>40</v>
      </c>
      <c r="E149" s="41">
        <v>165360</v>
      </c>
      <c r="F149" s="42">
        <v>169720</v>
      </c>
      <c r="G149" s="42">
        <v>171680</v>
      </c>
      <c r="H149" s="42">
        <v>173150</v>
      </c>
      <c r="I149" s="42">
        <v>174910</v>
      </c>
      <c r="J149" s="42">
        <v>175160</v>
      </c>
      <c r="K149" s="42">
        <v>173030</v>
      </c>
      <c r="L149" s="42">
        <v>175070</v>
      </c>
      <c r="M149" s="43">
        <v>177060</v>
      </c>
      <c r="N149" s="43">
        <v>185160</v>
      </c>
      <c r="O149" s="259">
        <v>202790</v>
      </c>
      <c r="P149" s="44">
        <v>1550</v>
      </c>
      <c r="Q149" s="42">
        <v>1590</v>
      </c>
      <c r="R149" s="42">
        <v>1600</v>
      </c>
      <c r="S149" s="42">
        <v>1620</v>
      </c>
      <c r="T149" s="42">
        <v>1640</v>
      </c>
      <c r="U149" s="42">
        <v>1640</v>
      </c>
      <c r="V149" s="42">
        <v>1620</v>
      </c>
      <c r="W149" s="42">
        <v>1640</v>
      </c>
      <c r="X149" s="45">
        <v>1650</v>
      </c>
      <c r="Y149" s="45">
        <v>1730</v>
      </c>
      <c r="Z149" s="263">
        <v>1900</v>
      </c>
      <c r="AA149" s="46" t="s">
        <v>70</v>
      </c>
      <c r="AB149" s="47">
        <v>4360</v>
      </c>
      <c r="AC149" s="47">
        <v>1960</v>
      </c>
      <c r="AD149" s="47">
        <v>1470</v>
      </c>
      <c r="AE149" s="47">
        <v>1760</v>
      </c>
      <c r="AF149" s="47">
        <v>250</v>
      </c>
      <c r="AG149" s="47">
        <v>-2130</v>
      </c>
      <c r="AH149" s="47">
        <v>2040</v>
      </c>
      <c r="AI149" s="48">
        <v>1990</v>
      </c>
      <c r="AJ149" s="48">
        <v>8100</v>
      </c>
      <c r="AK149" s="277">
        <v>17630</v>
      </c>
      <c r="AL149" s="49">
        <v>37430</v>
      </c>
      <c r="AM149" s="50" t="s">
        <v>70</v>
      </c>
      <c r="AN149" s="51">
        <v>2.6366715045960332E-2</v>
      </c>
      <c r="AO149" s="51">
        <v>1.1548432712703338E-2</v>
      </c>
      <c r="AP149" s="51">
        <v>8.562441752096861E-3</v>
      </c>
      <c r="AQ149" s="51">
        <v>1.0164597170083667E-2</v>
      </c>
      <c r="AR149" s="51">
        <v>1.429306500486005E-3</v>
      </c>
      <c r="AS149" s="51">
        <v>-1.2160310573190225E-2</v>
      </c>
      <c r="AT149" s="51">
        <v>1.1789863029532555E-2</v>
      </c>
      <c r="AU149" s="52">
        <v>1.1366881818701158E-2</v>
      </c>
      <c r="AV149" s="91">
        <v>4.574720433751267E-2</v>
      </c>
      <c r="AW149" s="272">
        <v>9.5214949233095592E-2</v>
      </c>
      <c r="AX149" s="53">
        <v>0.22635462022254482</v>
      </c>
      <c r="AY149" s="759"/>
      <c r="AZ149" s="806"/>
      <c r="BA149" s="41">
        <v>35910.000000000007</v>
      </c>
      <c r="BB149" s="91">
        <v>1.0091920657958393</v>
      </c>
      <c r="BC149" s="761"/>
    </row>
    <row r="150" spans="1:55" ht="18.75" customHeight="1">
      <c r="A150" s="157" t="s">
        <v>30</v>
      </c>
      <c r="B150" s="150" t="s">
        <v>36</v>
      </c>
      <c r="C150" s="769" t="s">
        <v>37</v>
      </c>
      <c r="D150" s="54" t="s">
        <v>11</v>
      </c>
      <c r="E150" s="55">
        <v>227770</v>
      </c>
      <c r="F150" s="56">
        <v>233330</v>
      </c>
      <c r="G150" s="56">
        <v>235700</v>
      </c>
      <c r="H150" s="56">
        <v>237470</v>
      </c>
      <c r="I150" s="56">
        <v>239630</v>
      </c>
      <c r="J150" s="56">
        <v>235420</v>
      </c>
      <c r="K150" s="56">
        <v>232270</v>
      </c>
      <c r="L150" s="56">
        <v>234980</v>
      </c>
      <c r="M150" s="57">
        <v>237290</v>
      </c>
      <c r="N150" s="57">
        <v>246810</v>
      </c>
      <c r="O150" s="283">
        <v>268550</v>
      </c>
      <c r="P150" s="58">
        <v>2210</v>
      </c>
      <c r="Q150" s="56">
        <v>2260</v>
      </c>
      <c r="R150" s="56">
        <v>2280</v>
      </c>
      <c r="S150" s="56">
        <v>2300</v>
      </c>
      <c r="T150" s="56">
        <v>2320</v>
      </c>
      <c r="U150" s="56">
        <v>2320</v>
      </c>
      <c r="V150" s="56">
        <v>2300</v>
      </c>
      <c r="W150" s="56">
        <v>2330</v>
      </c>
      <c r="X150" s="59">
        <v>2350</v>
      </c>
      <c r="Y150" s="59">
        <v>2440</v>
      </c>
      <c r="Z150" s="264">
        <v>2660</v>
      </c>
      <c r="AA150" s="60" t="s">
        <v>70</v>
      </c>
      <c r="AB150" s="61">
        <v>5560</v>
      </c>
      <c r="AC150" s="61">
        <v>2370</v>
      </c>
      <c r="AD150" s="61">
        <v>1770</v>
      </c>
      <c r="AE150" s="61">
        <v>2160</v>
      </c>
      <c r="AF150" s="61">
        <v>-4210</v>
      </c>
      <c r="AG150" s="61">
        <v>-3150</v>
      </c>
      <c r="AH150" s="61">
        <v>2710</v>
      </c>
      <c r="AI150" s="62">
        <v>2310</v>
      </c>
      <c r="AJ150" s="62">
        <v>9520</v>
      </c>
      <c r="AK150" s="278">
        <v>21740</v>
      </c>
      <c r="AL150" s="63">
        <v>40780</v>
      </c>
      <c r="AM150" s="64" t="s">
        <v>70</v>
      </c>
      <c r="AN150" s="65">
        <v>2.4410589629889845E-2</v>
      </c>
      <c r="AO150" s="65">
        <v>1.0157287961256589E-2</v>
      </c>
      <c r="AP150" s="65">
        <v>7.5095460330929509E-3</v>
      </c>
      <c r="AQ150" s="65">
        <v>9.0958857961005446E-3</v>
      </c>
      <c r="AR150" s="65">
        <v>-1.7568751825731366E-2</v>
      </c>
      <c r="AS150" s="65">
        <v>-1.3380341517288286E-2</v>
      </c>
      <c r="AT150" s="65">
        <v>1.1667455977956598E-2</v>
      </c>
      <c r="AU150" s="66">
        <v>9.8306238828835824E-3</v>
      </c>
      <c r="AV150" s="92">
        <v>4.0119684773905373E-2</v>
      </c>
      <c r="AW150" s="273">
        <v>8.8083951217535761E-2</v>
      </c>
      <c r="AX150" s="67">
        <v>0.17904025991131411</v>
      </c>
      <c r="AY150" s="804">
        <v>0.19481640706880154</v>
      </c>
      <c r="AZ150" s="805">
        <v>0.16557519853375638</v>
      </c>
      <c r="BA150" s="55">
        <v>50274</v>
      </c>
      <c r="BB150" s="92">
        <v>0.95831760108881769</v>
      </c>
      <c r="BC150" s="807">
        <v>0.97386164564349886</v>
      </c>
    </row>
    <row r="151" spans="1:55" ht="19">
      <c r="A151" s="156" t="s">
        <v>30</v>
      </c>
      <c r="B151" s="159" t="s">
        <v>116</v>
      </c>
      <c r="C151" s="758"/>
      <c r="D151" s="15" t="s">
        <v>12</v>
      </c>
      <c r="E151" s="21">
        <v>234850</v>
      </c>
      <c r="F151" s="7">
        <v>240610</v>
      </c>
      <c r="G151" s="7">
        <v>243060</v>
      </c>
      <c r="H151" s="7">
        <v>244900</v>
      </c>
      <c r="I151" s="7">
        <v>247140</v>
      </c>
      <c r="J151" s="7">
        <v>242940</v>
      </c>
      <c r="K151" s="7">
        <v>239680</v>
      </c>
      <c r="L151" s="7">
        <v>242480</v>
      </c>
      <c r="M151" s="22">
        <v>244880</v>
      </c>
      <c r="N151" s="22">
        <v>254760</v>
      </c>
      <c r="O151" s="284">
        <v>277300</v>
      </c>
      <c r="P151" s="18">
        <v>2280</v>
      </c>
      <c r="Q151" s="7">
        <v>2330</v>
      </c>
      <c r="R151" s="7">
        <v>2350</v>
      </c>
      <c r="S151" s="7">
        <v>2370</v>
      </c>
      <c r="T151" s="7">
        <v>2390</v>
      </c>
      <c r="U151" s="7">
        <v>2390</v>
      </c>
      <c r="V151" s="7">
        <v>2370</v>
      </c>
      <c r="W151" s="7">
        <v>2400</v>
      </c>
      <c r="X151" s="25">
        <v>2420</v>
      </c>
      <c r="Y151" s="25">
        <v>2510</v>
      </c>
      <c r="Z151" s="262">
        <v>2740</v>
      </c>
      <c r="AA151" s="20" t="s">
        <v>70</v>
      </c>
      <c r="AB151" s="8">
        <v>5760</v>
      </c>
      <c r="AC151" s="8">
        <v>2450</v>
      </c>
      <c r="AD151" s="8">
        <v>1840</v>
      </c>
      <c r="AE151" s="8">
        <v>2240</v>
      </c>
      <c r="AF151" s="8">
        <v>-4200</v>
      </c>
      <c r="AG151" s="8">
        <v>-3260</v>
      </c>
      <c r="AH151" s="8">
        <v>2800</v>
      </c>
      <c r="AI151" s="29">
        <v>2400</v>
      </c>
      <c r="AJ151" s="29">
        <v>9880</v>
      </c>
      <c r="AK151" s="276">
        <v>22540</v>
      </c>
      <c r="AL151" s="31">
        <v>42450</v>
      </c>
      <c r="AM151" s="17" t="s">
        <v>70</v>
      </c>
      <c r="AN151" s="9">
        <v>2.4526293378752451E-2</v>
      </c>
      <c r="AO151" s="9">
        <v>1.0182452932130825E-2</v>
      </c>
      <c r="AP151" s="9">
        <v>7.570147288735285E-3</v>
      </c>
      <c r="AQ151" s="9">
        <v>9.1465904450795943E-3</v>
      </c>
      <c r="AR151" s="9">
        <v>-1.6994416120417632E-2</v>
      </c>
      <c r="AS151" s="9">
        <v>-1.3418951181361605E-2</v>
      </c>
      <c r="AT151" s="9">
        <v>1.1682242990654235E-2</v>
      </c>
      <c r="AU151" s="33">
        <v>9.89772352358953E-3</v>
      </c>
      <c r="AV151" s="87">
        <v>4.0346292061417932E-2</v>
      </c>
      <c r="AW151" s="270">
        <v>8.8475427853666133E-2</v>
      </c>
      <c r="AX151" s="35">
        <v>0.18075367255695118</v>
      </c>
      <c r="AY151" s="793"/>
      <c r="AZ151" s="779"/>
      <c r="BA151" s="21">
        <v>51786.000000000007</v>
      </c>
      <c r="BB151" s="87">
        <v>0.9602469661486055</v>
      </c>
      <c r="BC151" s="795"/>
    </row>
    <row r="152" spans="1:55" ht="19">
      <c r="A152" s="156" t="s">
        <v>30</v>
      </c>
      <c r="B152" s="159" t="s">
        <v>116</v>
      </c>
      <c r="C152" s="797" t="s">
        <v>38</v>
      </c>
      <c r="D152" s="15" t="s">
        <v>39</v>
      </c>
      <c r="E152" s="21">
        <v>287640</v>
      </c>
      <c r="F152" s="7">
        <v>294810</v>
      </c>
      <c r="G152" s="7">
        <v>297890</v>
      </c>
      <c r="H152" s="7">
        <v>300200</v>
      </c>
      <c r="I152" s="7">
        <v>303010</v>
      </c>
      <c r="J152" s="7">
        <v>303380</v>
      </c>
      <c r="K152" s="7">
        <v>299530</v>
      </c>
      <c r="L152" s="7">
        <v>303030</v>
      </c>
      <c r="M152" s="22">
        <v>306100</v>
      </c>
      <c r="N152" s="22">
        <v>318740</v>
      </c>
      <c r="O152" s="284">
        <v>347160</v>
      </c>
      <c r="P152" s="18">
        <v>2770</v>
      </c>
      <c r="Q152" s="7">
        <v>2840</v>
      </c>
      <c r="R152" s="7">
        <v>2860</v>
      </c>
      <c r="S152" s="7">
        <v>2890</v>
      </c>
      <c r="T152" s="7">
        <v>2920</v>
      </c>
      <c r="U152" s="7">
        <v>2920</v>
      </c>
      <c r="V152" s="7">
        <v>2880</v>
      </c>
      <c r="W152" s="7">
        <v>2920</v>
      </c>
      <c r="X152" s="25">
        <v>2940</v>
      </c>
      <c r="Y152" s="25">
        <v>3070</v>
      </c>
      <c r="Z152" s="262">
        <v>3350</v>
      </c>
      <c r="AA152" s="20" t="s">
        <v>70</v>
      </c>
      <c r="AB152" s="8">
        <v>7170</v>
      </c>
      <c r="AC152" s="8">
        <v>3080</v>
      </c>
      <c r="AD152" s="8">
        <v>2310</v>
      </c>
      <c r="AE152" s="8">
        <v>2810</v>
      </c>
      <c r="AF152" s="8">
        <v>370</v>
      </c>
      <c r="AG152" s="8">
        <v>-3850</v>
      </c>
      <c r="AH152" s="8">
        <v>3500</v>
      </c>
      <c r="AI152" s="29">
        <v>3070</v>
      </c>
      <c r="AJ152" s="29">
        <v>12640</v>
      </c>
      <c r="AK152" s="276">
        <v>28420</v>
      </c>
      <c r="AL152" s="31">
        <v>59520</v>
      </c>
      <c r="AM152" s="17" t="s">
        <v>70</v>
      </c>
      <c r="AN152" s="9">
        <v>2.4926992073425192E-2</v>
      </c>
      <c r="AO152" s="9">
        <v>1.0447406804382497E-2</v>
      </c>
      <c r="AP152" s="9">
        <v>7.754540266541321E-3</v>
      </c>
      <c r="AQ152" s="9">
        <v>9.3604263824116352E-3</v>
      </c>
      <c r="AR152" s="9">
        <v>1.2210818124813727E-3</v>
      </c>
      <c r="AS152" s="9">
        <v>-1.2690355329949221E-2</v>
      </c>
      <c r="AT152" s="9">
        <v>1.1684973124561848E-2</v>
      </c>
      <c r="AU152" s="33">
        <v>1.0131010131010143E-2</v>
      </c>
      <c r="AV152" s="87">
        <v>4.1293694870957243E-2</v>
      </c>
      <c r="AW152" s="270">
        <v>8.9163581602559994E-2</v>
      </c>
      <c r="AX152" s="35">
        <v>0.2069253233208177</v>
      </c>
      <c r="AY152" s="793"/>
      <c r="AZ152" s="779"/>
      <c r="BA152" s="21">
        <v>63315.000000000007</v>
      </c>
      <c r="BB152" s="87">
        <v>0.98680642469753854</v>
      </c>
      <c r="BC152" s="795"/>
    </row>
    <row r="153" spans="1:55" ht="19">
      <c r="A153" s="156" t="s">
        <v>30</v>
      </c>
      <c r="B153" s="159" t="s">
        <v>116</v>
      </c>
      <c r="C153" s="797"/>
      <c r="D153" s="15" t="s">
        <v>40</v>
      </c>
      <c r="E153" s="21">
        <v>358510</v>
      </c>
      <c r="F153" s="7">
        <v>367700</v>
      </c>
      <c r="G153" s="7">
        <v>371540</v>
      </c>
      <c r="H153" s="7">
        <v>374510</v>
      </c>
      <c r="I153" s="7">
        <v>378110</v>
      </c>
      <c r="J153" s="7">
        <v>378580</v>
      </c>
      <c r="K153" s="7">
        <v>373670</v>
      </c>
      <c r="L153" s="7">
        <v>378070</v>
      </c>
      <c r="M153" s="22">
        <v>382040</v>
      </c>
      <c r="N153" s="22">
        <v>398320</v>
      </c>
      <c r="O153" s="284">
        <v>434710</v>
      </c>
      <c r="P153" s="18">
        <v>3480</v>
      </c>
      <c r="Q153" s="7">
        <v>3570</v>
      </c>
      <c r="R153" s="7">
        <v>3600</v>
      </c>
      <c r="S153" s="7">
        <v>3630</v>
      </c>
      <c r="T153" s="7">
        <v>3670</v>
      </c>
      <c r="U153" s="7">
        <v>3670</v>
      </c>
      <c r="V153" s="7">
        <v>3620</v>
      </c>
      <c r="W153" s="7">
        <v>3670</v>
      </c>
      <c r="X153" s="25">
        <v>3700</v>
      </c>
      <c r="Y153" s="25">
        <v>3870</v>
      </c>
      <c r="Z153" s="262">
        <v>4220</v>
      </c>
      <c r="AA153" s="20" t="s">
        <v>70</v>
      </c>
      <c r="AB153" s="8">
        <v>9190</v>
      </c>
      <c r="AC153" s="8">
        <v>3840</v>
      </c>
      <c r="AD153" s="8">
        <v>2970</v>
      </c>
      <c r="AE153" s="8">
        <v>3600</v>
      </c>
      <c r="AF153" s="8">
        <v>470</v>
      </c>
      <c r="AG153" s="8">
        <v>-4910</v>
      </c>
      <c r="AH153" s="8">
        <v>4400</v>
      </c>
      <c r="AI153" s="29">
        <v>3970</v>
      </c>
      <c r="AJ153" s="29">
        <v>16280</v>
      </c>
      <c r="AK153" s="276">
        <v>36390</v>
      </c>
      <c r="AL153" s="31">
        <v>76200</v>
      </c>
      <c r="AM153" s="17" t="s">
        <v>70</v>
      </c>
      <c r="AN153" s="9">
        <v>2.56338735321191E-2</v>
      </c>
      <c r="AO153" s="9">
        <v>1.0443296165352223E-2</v>
      </c>
      <c r="AP153" s="9">
        <v>7.993755719438056E-3</v>
      </c>
      <c r="AQ153" s="9">
        <v>9.6125604122720976E-3</v>
      </c>
      <c r="AR153" s="9">
        <v>1.2430245166750176E-3</v>
      </c>
      <c r="AS153" s="9">
        <v>-1.2969517671298059E-2</v>
      </c>
      <c r="AT153" s="9">
        <v>1.1775095672652336E-2</v>
      </c>
      <c r="AU153" s="33">
        <v>1.0500700928399498E-2</v>
      </c>
      <c r="AV153" s="87">
        <v>4.2613338917390831E-2</v>
      </c>
      <c r="AW153" s="270">
        <v>9.1358706567583825E-2</v>
      </c>
      <c r="AX153" s="35">
        <v>0.21254637248612318</v>
      </c>
      <c r="AY153" s="793"/>
      <c r="AZ153" s="779"/>
      <c r="BA153" s="21">
        <v>79758</v>
      </c>
      <c r="BB153" s="87">
        <v>0.99007559063903383</v>
      </c>
      <c r="BC153" s="795"/>
    </row>
    <row r="154" spans="1:55" ht="21" customHeight="1">
      <c r="A154" s="156" t="s">
        <v>30</v>
      </c>
      <c r="B154" s="148" t="s">
        <v>41</v>
      </c>
      <c r="C154" s="758" t="s">
        <v>37</v>
      </c>
      <c r="D154" s="15" t="s">
        <v>11</v>
      </c>
      <c r="E154" s="21">
        <v>125540</v>
      </c>
      <c r="F154" s="7">
        <v>128540</v>
      </c>
      <c r="G154" s="7">
        <v>129930</v>
      </c>
      <c r="H154" s="7">
        <v>130890</v>
      </c>
      <c r="I154" s="7">
        <v>132070</v>
      </c>
      <c r="J154" s="7">
        <v>127750</v>
      </c>
      <c r="K154" s="7">
        <v>126060</v>
      </c>
      <c r="L154" s="7">
        <v>127530</v>
      </c>
      <c r="M154" s="22">
        <v>128780</v>
      </c>
      <c r="N154" s="22">
        <v>133890</v>
      </c>
      <c r="O154" s="284">
        <v>145590</v>
      </c>
      <c r="P154" s="18">
        <v>1180</v>
      </c>
      <c r="Q154" s="7">
        <v>1210</v>
      </c>
      <c r="R154" s="7">
        <v>1230</v>
      </c>
      <c r="S154" s="7">
        <v>1240</v>
      </c>
      <c r="T154" s="7">
        <v>1250</v>
      </c>
      <c r="U154" s="7">
        <v>1250</v>
      </c>
      <c r="V154" s="7">
        <v>1240</v>
      </c>
      <c r="W154" s="7">
        <v>1250</v>
      </c>
      <c r="X154" s="25">
        <v>1260</v>
      </c>
      <c r="Y154" s="25">
        <v>1320</v>
      </c>
      <c r="Z154" s="262">
        <v>1430</v>
      </c>
      <c r="AA154" s="20" t="s">
        <v>70</v>
      </c>
      <c r="AB154" s="8">
        <v>3000</v>
      </c>
      <c r="AC154" s="8">
        <v>1390</v>
      </c>
      <c r="AD154" s="8">
        <v>960</v>
      </c>
      <c r="AE154" s="8">
        <v>1180</v>
      </c>
      <c r="AF154" s="8">
        <v>-4320</v>
      </c>
      <c r="AG154" s="8">
        <v>-1690</v>
      </c>
      <c r="AH154" s="8">
        <v>1470</v>
      </c>
      <c r="AI154" s="29">
        <v>1250</v>
      </c>
      <c r="AJ154" s="29">
        <v>5110</v>
      </c>
      <c r="AK154" s="276">
        <v>11700</v>
      </c>
      <c r="AL154" s="31">
        <v>20050</v>
      </c>
      <c r="AM154" s="17" t="s">
        <v>70</v>
      </c>
      <c r="AN154" s="9">
        <v>2.3896765971005207E-2</v>
      </c>
      <c r="AO154" s="9">
        <v>1.0813754473315784E-2</v>
      </c>
      <c r="AP154" s="9">
        <v>7.3885938582314292E-3</v>
      </c>
      <c r="AQ154" s="9">
        <v>9.0152036060815455E-3</v>
      </c>
      <c r="AR154" s="9">
        <v>-3.2709926554100099E-2</v>
      </c>
      <c r="AS154" s="9">
        <v>-1.3228962818003898E-2</v>
      </c>
      <c r="AT154" s="9">
        <v>1.1661113755354613E-2</v>
      </c>
      <c r="AU154" s="33">
        <v>9.8016153062023825E-3</v>
      </c>
      <c r="AV154" s="87">
        <v>3.9680074545736854E-2</v>
      </c>
      <c r="AW154" s="270">
        <v>8.7385166928075186E-2</v>
      </c>
      <c r="AX154" s="35">
        <v>0.15971005257288517</v>
      </c>
      <c r="AY154" s="793">
        <v>0.18728530622230349</v>
      </c>
      <c r="AZ154" s="779"/>
      <c r="BA154" s="21">
        <v>27027</v>
      </c>
      <c r="BB154" s="87">
        <v>0.9444240879400988</v>
      </c>
      <c r="BC154" s="795">
        <v>0.97051292707150583</v>
      </c>
    </row>
    <row r="155" spans="1:55" ht="19">
      <c r="A155" s="156" t="s">
        <v>30</v>
      </c>
      <c r="B155" s="159" t="s">
        <v>117</v>
      </c>
      <c r="C155" s="758"/>
      <c r="D155" s="15" t="s">
        <v>12</v>
      </c>
      <c r="E155" s="21">
        <v>132620</v>
      </c>
      <c r="F155" s="7">
        <v>135820</v>
      </c>
      <c r="G155" s="7">
        <v>137290</v>
      </c>
      <c r="H155" s="7">
        <v>138320</v>
      </c>
      <c r="I155" s="7">
        <v>139580</v>
      </c>
      <c r="J155" s="7">
        <v>135270</v>
      </c>
      <c r="K155" s="7">
        <v>133470</v>
      </c>
      <c r="L155" s="7">
        <v>135030</v>
      </c>
      <c r="M155" s="22">
        <v>136370</v>
      </c>
      <c r="N155" s="22">
        <v>141840</v>
      </c>
      <c r="O155" s="284">
        <v>154340</v>
      </c>
      <c r="P155" s="18">
        <v>1250</v>
      </c>
      <c r="Q155" s="7">
        <v>1280</v>
      </c>
      <c r="R155" s="7">
        <v>1300</v>
      </c>
      <c r="S155" s="7">
        <v>1310</v>
      </c>
      <c r="T155" s="7">
        <v>1320</v>
      </c>
      <c r="U155" s="7">
        <v>1320</v>
      </c>
      <c r="V155" s="7">
        <v>1310</v>
      </c>
      <c r="W155" s="7">
        <v>1320</v>
      </c>
      <c r="X155" s="25">
        <v>1330</v>
      </c>
      <c r="Y155" s="25">
        <v>1390</v>
      </c>
      <c r="Z155" s="262">
        <v>1510</v>
      </c>
      <c r="AA155" s="20" t="s">
        <v>70</v>
      </c>
      <c r="AB155" s="8">
        <v>3200</v>
      </c>
      <c r="AC155" s="8">
        <v>1470</v>
      </c>
      <c r="AD155" s="8">
        <v>1030</v>
      </c>
      <c r="AE155" s="8">
        <v>1260</v>
      </c>
      <c r="AF155" s="8">
        <v>-4310</v>
      </c>
      <c r="AG155" s="8">
        <v>-1800</v>
      </c>
      <c r="AH155" s="8">
        <v>1560</v>
      </c>
      <c r="AI155" s="29">
        <v>1340</v>
      </c>
      <c r="AJ155" s="29">
        <v>5470</v>
      </c>
      <c r="AK155" s="276">
        <v>12500</v>
      </c>
      <c r="AL155" s="31">
        <v>21720</v>
      </c>
      <c r="AM155" s="17" t="s">
        <v>70</v>
      </c>
      <c r="AN155" s="9">
        <v>2.4129090634896766E-2</v>
      </c>
      <c r="AO155" s="9">
        <v>1.0823148284494266E-2</v>
      </c>
      <c r="AP155" s="9">
        <v>7.5023672518026441E-3</v>
      </c>
      <c r="AQ155" s="9">
        <v>9.109311740890691E-3</v>
      </c>
      <c r="AR155" s="9">
        <v>-3.0878349333715471E-2</v>
      </c>
      <c r="AS155" s="9">
        <v>-1.3306719893546259E-2</v>
      </c>
      <c r="AT155" s="9">
        <v>1.1688019779725778E-2</v>
      </c>
      <c r="AU155" s="33">
        <v>9.923720654669399E-3</v>
      </c>
      <c r="AV155" s="87">
        <v>4.011146146513167E-2</v>
      </c>
      <c r="AW155" s="270">
        <v>8.8127467569091955E-2</v>
      </c>
      <c r="AX155" s="35">
        <v>0.16377620268436144</v>
      </c>
      <c r="AY155" s="793"/>
      <c r="AZ155" s="779"/>
      <c r="BA155" s="21">
        <v>28539.000000000004</v>
      </c>
      <c r="BB155" s="87">
        <v>0.94858241592519987</v>
      </c>
      <c r="BC155" s="795"/>
    </row>
    <row r="156" spans="1:55" ht="19">
      <c r="A156" s="156" t="s">
        <v>30</v>
      </c>
      <c r="B156" s="159" t="s">
        <v>117</v>
      </c>
      <c r="C156" s="797" t="s">
        <v>38</v>
      </c>
      <c r="D156" s="15" t="s">
        <v>39</v>
      </c>
      <c r="E156" s="21">
        <v>185410</v>
      </c>
      <c r="F156" s="7">
        <v>190020</v>
      </c>
      <c r="G156" s="7">
        <v>192120</v>
      </c>
      <c r="H156" s="7">
        <v>193620</v>
      </c>
      <c r="I156" s="7">
        <v>195450</v>
      </c>
      <c r="J156" s="7">
        <v>195710</v>
      </c>
      <c r="K156" s="7">
        <v>193320</v>
      </c>
      <c r="L156" s="7">
        <v>195580</v>
      </c>
      <c r="M156" s="22">
        <v>197590</v>
      </c>
      <c r="N156" s="22">
        <v>205820</v>
      </c>
      <c r="O156" s="284">
        <v>224200</v>
      </c>
      <c r="P156" s="18">
        <v>1740</v>
      </c>
      <c r="Q156" s="7">
        <v>1790</v>
      </c>
      <c r="R156" s="7">
        <v>1810</v>
      </c>
      <c r="S156" s="7">
        <v>1830</v>
      </c>
      <c r="T156" s="7">
        <v>1850</v>
      </c>
      <c r="U156" s="7">
        <v>1850</v>
      </c>
      <c r="V156" s="7">
        <v>1820</v>
      </c>
      <c r="W156" s="7">
        <v>1850</v>
      </c>
      <c r="X156" s="25">
        <v>1860</v>
      </c>
      <c r="Y156" s="25">
        <v>1940</v>
      </c>
      <c r="Z156" s="262">
        <v>2120</v>
      </c>
      <c r="AA156" s="20" t="s">
        <v>70</v>
      </c>
      <c r="AB156" s="8">
        <v>4610</v>
      </c>
      <c r="AC156" s="8">
        <v>2100</v>
      </c>
      <c r="AD156" s="8">
        <v>1500</v>
      </c>
      <c r="AE156" s="8">
        <v>1830</v>
      </c>
      <c r="AF156" s="8">
        <v>260</v>
      </c>
      <c r="AG156" s="8">
        <v>-2390</v>
      </c>
      <c r="AH156" s="8">
        <v>2260</v>
      </c>
      <c r="AI156" s="29">
        <v>2010</v>
      </c>
      <c r="AJ156" s="29">
        <v>8230</v>
      </c>
      <c r="AK156" s="276">
        <v>18380</v>
      </c>
      <c r="AL156" s="31">
        <v>38790</v>
      </c>
      <c r="AM156" s="17" t="s">
        <v>70</v>
      </c>
      <c r="AN156" s="9">
        <v>2.4863815328191485E-2</v>
      </c>
      <c r="AO156" s="9">
        <v>1.1051468266498166E-2</v>
      </c>
      <c r="AP156" s="9">
        <v>7.8076202373515979E-3</v>
      </c>
      <c r="AQ156" s="9">
        <v>9.4515029439108389E-3</v>
      </c>
      <c r="AR156" s="9">
        <v>1.3302634944998282E-3</v>
      </c>
      <c r="AS156" s="9">
        <v>-1.2211946246998062E-2</v>
      </c>
      <c r="AT156" s="9">
        <v>1.1690461411131725E-2</v>
      </c>
      <c r="AU156" s="33">
        <v>1.0277124450352781E-2</v>
      </c>
      <c r="AV156" s="87">
        <v>4.1651905460802663E-2</v>
      </c>
      <c r="AW156" s="270">
        <v>8.9301331260324579E-2</v>
      </c>
      <c r="AX156" s="35">
        <v>0.2092120166118332</v>
      </c>
      <c r="AY156" s="793"/>
      <c r="AZ156" s="779"/>
      <c r="BA156" s="21">
        <v>40068.000000000007</v>
      </c>
      <c r="BB156" s="87">
        <v>0.99310716789817166</v>
      </c>
      <c r="BC156" s="795"/>
    </row>
    <row r="157" spans="1:55" ht="19">
      <c r="A157" s="156" t="s">
        <v>30</v>
      </c>
      <c r="B157" s="159" t="s">
        <v>117</v>
      </c>
      <c r="C157" s="797"/>
      <c r="D157" s="15" t="s">
        <v>40</v>
      </c>
      <c r="E157" s="21">
        <v>256280</v>
      </c>
      <c r="F157" s="7">
        <v>262910</v>
      </c>
      <c r="G157" s="7">
        <v>265770</v>
      </c>
      <c r="H157" s="7">
        <v>267930</v>
      </c>
      <c r="I157" s="7">
        <v>270550</v>
      </c>
      <c r="J157" s="7">
        <v>270910</v>
      </c>
      <c r="K157" s="7">
        <v>267460</v>
      </c>
      <c r="L157" s="7">
        <v>270620</v>
      </c>
      <c r="M157" s="22">
        <v>273530</v>
      </c>
      <c r="N157" s="22">
        <v>285400</v>
      </c>
      <c r="O157" s="284">
        <v>311750</v>
      </c>
      <c r="P157" s="18">
        <v>2450</v>
      </c>
      <c r="Q157" s="7">
        <v>2520</v>
      </c>
      <c r="R157" s="7">
        <v>2550</v>
      </c>
      <c r="S157" s="7">
        <v>2570</v>
      </c>
      <c r="T157" s="7">
        <v>2600</v>
      </c>
      <c r="U157" s="7">
        <v>2600</v>
      </c>
      <c r="V157" s="7">
        <v>2560</v>
      </c>
      <c r="W157" s="7">
        <v>2600</v>
      </c>
      <c r="X157" s="25">
        <v>2620</v>
      </c>
      <c r="Y157" s="25">
        <v>2740</v>
      </c>
      <c r="Z157" s="262">
        <v>2990</v>
      </c>
      <c r="AA157" s="20" t="s">
        <v>70</v>
      </c>
      <c r="AB157" s="8">
        <v>6630</v>
      </c>
      <c r="AC157" s="8">
        <v>2860</v>
      </c>
      <c r="AD157" s="8">
        <v>2160</v>
      </c>
      <c r="AE157" s="8">
        <v>2620</v>
      </c>
      <c r="AF157" s="8">
        <v>360</v>
      </c>
      <c r="AG157" s="8">
        <v>-3450</v>
      </c>
      <c r="AH157" s="8">
        <v>3160</v>
      </c>
      <c r="AI157" s="29">
        <v>2910</v>
      </c>
      <c r="AJ157" s="29">
        <v>11870</v>
      </c>
      <c r="AK157" s="276">
        <v>26350</v>
      </c>
      <c r="AL157" s="31">
        <v>55470</v>
      </c>
      <c r="AM157" s="17" t="s">
        <v>70</v>
      </c>
      <c r="AN157" s="9">
        <v>2.5870142032152321E-2</v>
      </c>
      <c r="AO157" s="9">
        <v>1.0878247308965028E-2</v>
      </c>
      <c r="AP157" s="9">
        <v>8.1273281408735798E-3</v>
      </c>
      <c r="AQ157" s="9">
        <v>9.7786735341320874E-3</v>
      </c>
      <c r="AR157" s="9">
        <v>1.3306228053964197E-3</v>
      </c>
      <c r="AS157" s="9">
        <v>-1.2734856594440958E-2</v>
      </c>
      <c r="AT157" s="9">
        <v>1.181485081881406E-2</v>
      </c>
      <c r="AU157" s="33">
        <v>1.0753085507353433E-2</v>
      </c>
      <c r="AV157" s="87">
        <v>4.3395605600848208E-2</v>
      </c>
      <c r="AW157" s="270">
        <v>9.232655921513655E-2</v>
      </c>
      <c r="AX157" s="35">
        <v>0.21644295302013417</v>
      </c>
      <c r="AY157" s="793"/>
      <c r="AZ157" s="779"/>
      <c r="BA157" s="21">
        <v>56511.000000000007</v>
      </c>
      <c r="BB157" s="87">
        <v>0.99593803652255342</v>
      </c>
      <c r="BC157" s="795"/>
    </row>
    <row r="158" spans="1:55" ht="21" customHeight="1">
      <c r="A158" s="156" t="s">
        <v>30</v>
      </c>
      <c r="B158" s="148" t="s">
        <v>42</v>
      </c>
      <c r="C158" s="758" t="s">
        <v>37</v>
      </c>
      <c r="D158" s="15" t="s">
        <v>11</v>
      </c>
      <c r="E158" s="21">
        <v>91350</v>
      </c>
      <c r="F158" s="7">
        <v>93500</v>
      </c>
      <c r="G158" s="7">
        <v>94560</v>
      </c>
      <c r="H158" s="7">
        <v>95250</v>
      </c>
      <c r="I158" s="7">
        <v>96110</v>
      </c>
      <c r="J158" s="7">
        <v>91740</v>
      </c>
      <c r="K158" s="7">
        <v>90540</v>
      </c>
      <c r="L158" s="7">
        <v>91600</v>
      </c>
      <c r="M158" s="22">
        <v>92500</v>
      </c>
      <c r="N158" s="22">
        <v>96130</v>
      </c>
      <c r="O158" s="284">
        <v>104470</v>
      </c>
      <c r="P158" s="18">
        <v>840</v>
      </c>
      <c r="Q158" s="7">
        <v>860</v>
      </c>
      <c r="R158" s="7">
        <v>870</v>
      </c>
      <c r="S158" s="7">
        <v>880</v>
      </c>
      <c r="T158" s="7">
        <v>890</v>
      </c>
      <c r="U158" s="7">
        <v>890</v>
      </c>
      <c r="V158" s="7">
        <v>880</v>
      </c>
      <c r="W158" s="7">
        <v>890</v>
      </c>
      <c r="X158" s="25">
        <v>900</v>
      </c>
      <c r="Y158" s="25">
        <v>940</v>
      </c>
      <c r="Z158" s="262">
        <v>1020</v>
      </c>
      <c r="AA158" s="20" t="s">
        <v>70</v>
      </c>
      <c r="AB158" s="8">
        <v>2150</v>
      </c>
      <c r="AC158" s="8">
        <v>1060</v>
      </c>
      <c r="AD158" s="8">
        <v>690</v>
      </c>
      <c r="AE158" s="8">
        <v>860</v>
      </c>
      <c r="AF158" s="8">
        <v>-4370</v>
      </c>
      <c r="AG158" s="8">
        <v>-1200</v>
      </c>
      <c r="AH158" s="8">
        <v>1060</v>
      </c>
      <c r="AI158" s="29">
        <v>900</v>
      </c>
      <c r="AJ158" s="29">
        <v>3630</v>
      </c>
      <c r="AK158" s="276">
        <v>8340</v>
      </c>
      <c r="AL158" s="31">
        <v>13120</v>
      </c>
      <c r="AM158" s="17" t="s">
        <v>70</v>
      </c>
      <c r="AN158" s="9">
        <v>2.3535851122058027E-2</v>
      </c>
      <c r="AO158" s="9">
        <v>1.1336898395721828E-2</v>
      </c>
      <c r="AP158" s="9">
        <v>7.2969543147207716E-3</v>
      </c>
      <c r="AQ158" s="9">
        <v>9.0288713910762208E-3</v>
      </c>
      <c r="AR158" s="9">
        <v>-4.5468733742586642E-2</v>
      </c>
      <c r="AS158" s="9">
        <v>-1.3080444735121044E-2</v>
      </c>
      <c r="AT158" s="9">
        <v>1.1707532582283964E-2</v>
      </c>
      <c r="AU158" s="33">
        <v>9.8253275109170257E-3</v>
      </c>
      <c r="AV158" s="87">
        <v>3.9243243243243242E-2</v>
      </c>
      <c r="AW158" s="270">
        <v>8.6757515863934209E-2</v>
      </c>
      <c r="AX158" s="35">
        <v>0.14362342638204706</v>
      </c>
      <c r="AY158" s="793">
        <v>0.1807822385264673</v>
      </c>
      <c r="AZ158" s="779"/>
      <c r="BA158" s="21">
        <v>19278</v>
      </c>
      <c r="BB158" s="87">
        <v>0.93258894362342637</v>
      </c>
      <c r="BC158" s="795">
        <v>0.96689925269451649</v>
      </c>
    </row>
    <row r="159" spans="1:55" ht="19">
      <c r="A159" s="156" t="s">
        <v>30</v>
      </c>
      <c r="B159" s="159" t="s">
        <v>118</v>
      </c>
      <c r="C159" s="758"/>
      <c r="D159" s="15" t="s">
        <v>12</v>
      </c>
      <c r="E159" s="21">
        <v>98430</v>
      </c>
      <c r="F159" s="7">
        <v>100780</v>
      </c>
      <c r="G159" s="7">
        <v>101920</v>
      </c>
      <c r="H159" s="7">
        <v>102680</v>
      </c>
      <c r="I159" s="7">
        <v>103620</v>
      </c>
      <c r="J159" s="7">
        <v>99260</v>
      </c>
      <c r="K159" s="7">
        <v>97950</v>
      </c>
      <c r="L159" s="7">
        <v>99100</v>
      </c>
      <c r="M159" s="22">
        <v>100090</v>
      </c>
      <c r="N159" s="22">
        <v>104080</v>
      </c>
      <c r="O159" s="284">
        <v>113220</v>
      </c>
      <c r="P159" s="18">
        <v>910</v>
      </c>
      <c r="Q159" s="7">
        <v>930</v>
      </c>
      <c r="R159" s="7">
        <v>940</v>
      </c>
      <c r="S159" s="7">
        <v>950</v>
      </c>
      <c r="T159" s="7">
        <v>960</v>
      </c>
      <c r="U159" s="7">
        <v>960</v>
      </c>
      <c r="V159" s="7">
        <v>950</v>
      </c>
      <c r="W159" s="7">
        <v>960</v>
      </c>
      <c r="X159" s="25">
        <v>970</v>
      </c>
      <c r="Y159" s="25">
        <v>1010</v>
      </c>
      <c r="Z159" s="262">
        <v>1100</v>
      </c>
      <c r="AA159" s="20" t="s">
        <v>70</v>
      </c>
      <c r="AB159" s="8">
        <v>2350</v>
      </c>
      <c r="AC159" s="8">
        <v>1140</v>
      </c>
      <c r="AD159" s="8">
        <v>760</v>
      </c>
      <c r="AE159" s="8">
        <v>940</v>
      </c>
      <c r="AF159" s="8">
        <v>-4360</v>
      </c>
      <c r="AG159" s="8">
        <v>-1310</v>
      </c>
      <c r="AH159" s="8">
        <v>1150</v>
      </c>
      <c r="AI159" s="29">
        <v>990</v>
      </c>
      <c r="AJ159" s="29">
        <v>3990</v>
      </c>
      <c r="AK159" s="276">
        <v>9140</v>
      </c>
      <c r="AL159" s="31">
        <v>14790</v>
      </c>
      <c r="AM159" s="17" t="s">
        <v>70</v>
      </c>
      <c r="AN159" s="9">
        <v>2.3874834908056419E-2</v>
      </c>
      <c r="AO159" s="9">
        <v>1.1311768207977746E-2</v>
      </c>
      <c r="AP159" s="9">
        <v>7.456828885400224E-3</v>
      </c>
      <c r="AQ159" s="9">
        <v>9.1546552395793679E-3</v>
      </c>
      <c r="AR159" s="9">
        <v>-4.2076819146882882E-2</v>
      </c>
      <c r="AS159" s="9">
        <v>-1.3197662704009683E-2</v>
      </c>
      <c r="AT159" s="9">
        <v>1.1740684022460535E-2</v>
      </c>
      <c r="AU159" s="33">
        <v>9.9899091826438635E-3</v>
      </c>
      <c r="AV159" s="87">
        <v>3.9864122289938964E-2</v>
      </c>
      <c r="AW159" s="270">
        <v>8.7817063797079209E-2</v>
      </c>
      <c r="AX159" s="35">
        <v>0.15025906735751304</v>
      </c>
      <c r="AY159" s="793"/>
      <c r="AZ159" s="779"/>
      <c r="BA159" s="21">
        <v>20790.000000000004</v>
      </c>
      <c r="BB159" s="87">
        <v>0.93904297470283449</v>
      </c>
      <c r="BC159" s="795"/>
    </row>
    <row r="160" spans="1:55" ht="19">
      <c r="A160" s="156" t="s">
        <v>30</v>
      </c>
      <c r="B160" s="159" t="s">
        <v>118</v>
      </c>
      <c r="C160" s="797" t="s">
        <v>38</v>
      </c>
      <c r="D160" s="15" t="s">
        <v>39</v>
      </c>
      <c r="E160" s="21">
        <v>151220</v>
      </c>
      <c r="F160" s="7">
        <v>154980</v>
      </c>
      <c r="G160" s="7">
        <v>156750</v>
      </c>
      <c r="H160" s="7">
        <v>157980</v>
      </c>
      <c r="I160" s="7">
        <v>159490</v>
      </c>
      <c r="J160" s="7">
        <v>159700</v>
      </c>
      <c r="K160" s="7">
        <v>157800</v>
      </c>
      <c r="L160" s="7">
        <v>159650</v>
      </c>
      <c r="M160" s="22">
        <v>161310</v>
      </c>
      <c r="N160" s="22">
        <v>168060</v>
      </c>
      <c r="O160" s="284">
        <v>183080</v>
      </c>
      <c r="P160" s="18">
        <v>1400</v>
      </c>
      <c r="Q160" s="7">
        <v>1440</v>
      </c>
      <c r="R160" s="7">
        <v>1450</v>
      </c>
      <c r="S160" s="7">
        <v>1470</v>
      </c>
      <c r="T160" s="7">
        <v>1490</v>
      </c>
      <c r="U160" s="7">
        <v>1490</v>
      </c>
      <c r="V160" s="7">
        <v>1470</v>
      </c>
      <c r="W160" s="7">
        <v>1490</v>
      </c>
      <c r="X160" s="25">
        <v>1490</v>
      </c>
      <c r="Y160" s="25">
        <v>1560</v>
      </c>
      <c r="Z160" s="262">
        <v>1710</v>
      </c>
      <c r="AA160" s="20" t="s">
        <v>70</v>
      </c>
      <c r="AB160" s="8">
        <v>3760</v>
      </c>
      <c r="AC160" s="8">
        <v>1770</v>
      </c>
      <c r="AD160" s="8">
        <v>1230</v>
      </c>
      <c r="AE160" s="8">
        <v>1510</v>
      </c>
      <c r="AF160" s="8">
        <v>210</v>
      </c>
      <c r="AG160" s="8">
        <v>-1900</v>
      </c>
      <c r="AH160" s="8">
        <v>1850</v>
      </c>
      <c r="AI160" s="29">
        <v>1660</v>
      </c>
      <c r="AJ160" s="29">
        <v>6750</v>
      </c>
      <c r="AK160" s="276">
        <v>15020</v>
      </c>
      <c r="AL160" s="31">
        <v>31860</v>
      </c>
      <c r="AM160" s="17" t="s">
        <v>70</v>
      </c>
      <c r="AN160" s="9">
        <v>2.4864435921174488E-2</v>
      </c>
      <c r="AO160" s="9">
        <v>1.1420828493999169E-2</v>
      </c>
      <c r="AP160" s="9">
        <v>7.8468899521531021E-3</v>
      </c>
      <c r="AQ160" s="9">
        <v>9.558171920496239E-3</v>
      </c>
      <c r="AR160" s="9">
        <v>1.3166969715969756E-3</v>
      </c>
      <c r="AS160" s="9">
        <v>-1.189730745147155E-2</v>
      </c>
      <c r="AT160" s="9">
        <v>1.1723700887199096E-2</v>
      </c>
      <c r="AU160" s="33">
        <v>1.0397745067334707E-2</v>
      </c>
      <c r="AV160" s="87">
        <v>4.1844894922819398E-2</v>
      </c>
      <c r="AW160" s="270">
        <v>8.937284303225046E-2</v>
      </c>
      <c r="AX160" s="35">
        <v>0.21068641714058978</v>
      </c>
      <c r="AY160" s="793"/>
      <c r="AZ160" s="779"/>
      <c r="BA160" s="21">
        <v>32319.000000000004</v>
      </c>
      <c r="BB160" s="87">
        <v>0.99696468721068643</v>
      </c>
      <c r="BC160" s="795"/>
    </row>
    <row r="161" spans="1:55" ht="19">
      <c r="A161" s="156" t="s">
        <v>30</v>
      </c>
      <c r="B161" s="159" t="s">
        <v>118</v>
      </c>
      <c r="C161" s="797"/>
      <c r="D161" s="15" t="s">
        <v>40</v>
      </c>
      <c r="E161" s="21">
        <v>222090</v>
      </c>
      <c r="F161" s="7">
        <v>227870</v>
      </c>
      <c r="G161" s="7">
        <v>230400</v>
      </c>
      <c r="H161" s="7">
        <v>232290</v>
      </c>
      <c r="I161" s="7">
        <v>234590</v>
      </c>
      <c r="J161" s="7">
        <v>234900</v>
      </c>
      <c r="K161" s="7">
        <v>231940</v>
      </c>
      <c r="L161" s="7">
        <v>234690</v>
      </c>
      <c r="M161" s="22">
        <v>237250</v>
      </c>
      <c r="N161" s="22">
        <v>247640</v>
      </c>
      <c r="O161" s="284">
        <v>270630</v>
      </c>
      <c r="P161" s="18">
        <v>2110</v>
      </c>
      <c r="Q161" s="7">
        <v>2170</v>
      </c>
      <c r="R161" s="7">
        <v>2190</v>
      </c>
      <c r="S161" s="7">
        <v>2210</v>
      </c>
      <c r="T161" s="7">
        <v>2240</v>
      </c>
      <c r="U161" s="7">
        <v>2240</v>
      </c>
      <c r="V161" s="7">
        <v>2210</v>
      </c>
      <c r="W161" s="7">
        <v>2240</v>
      </c>
      <c r="X161" s="25">
        <v>2250</v>
      </c>
      <c r="Y161" s="25">
        <v>2360</v>
      </c>
      <c r="Z161" s="262">
        <v>2580</v>
      </c>
      <c r="AA161" s="20" t="s">
        <v>70</v>
      </c>
      <c r="AB161" s="8">
        <v>5780</v>
      </c>
      <c r="AC161" s="8">
        <v>2530</v>
      </c>
      <c r="AD161" s="8">
        <v>1890</v>
      </c>
      <c r="AE161" s="8">
        <v>2300</v>
      </c>
      <c r="AF161" s="8">
        <v>310</v>
      </c>
      <c r="AG161" s="8">
        <v>-2960</v>
      </c>
      <c r="AH161" s="8">
        <v>2750</v>
      </c>
      <c r="AI161" s="29">
        <v>2560</v>
      </c>
      <c r="AJ161" s="29">
        <v>10390</v>
      </c>
      <c r="AK161" s="276">
        <v>22990</v>
      </c>
      <c r="AL161" s="31">
        <v>48540</v>
      </c>
      <c r="AM161" s="17" t="s">
        <v>70</v>
      </c>
      <c r="AN161" s="9">
        <v>2.6025485163672313E-2</v>
      </c>
      <c r="AO161" s="9">
        <v>1.1102821784350736E-2</v>
      </c>
      <c r="AP161" s="9">
        <v>8.2031250000000888E-3</v>
      </c>
      <c r="AQ161" s="9">
        <v>9.9014163330319871E-3</v>
      </c>
      <c r="AR161" s="9">
        <v>1.3214544524489114E-3</v>
      </c>
      <c r="AS161" s="9">
        <v>-1.2601106853980415E-2</v>
      </c>
      <c r="AT161" s="9">
        <v>1.1856514615848912E-2</v>
      </c>
      <c r="AU161" s="33">
        <v>1.0908006306191043E-2</v>
      </c>
      <c r="AV161" s="87">
        <v>4.3793466807165338E-2</v>
      </c>
      <c r="AW161" s="270">
        <v>9.2836375383621439E-2</v>
      </c>
      <c r="AX161" s="35">
        <v>0.21856004322571931</v>
      </c>
      <c r="AY161" s="793"/>
      <c r="AZ161" s="779"/>
      <c r="BA161" s="21">
        <v>48762.000000000007</v>
      </c>
      <c r="BB161" s="87">
        <v>0.99900040524111844</v>
      </c>
      <c r="BC161" s="795"/>
    </row>
    <row r="162" spans="1:55" ht="21" customHeight="1">
      <c r="A162" s="156" t="s">
        <v>30</v>
      </c>
      <c r="B162" s="148" t="s">
        <v>43</v>
      </c>
      <c r="C162" s="758" t="s">
        <v>37</v>
      </c>
      <c r="D162" s="15" t="s">
        <v>11</v>
      </c>
      <c r="E162" s="21">
        <v>74410</v>
      </c>
      <c r="F162" s="7">
        <v>76180</v>
      </c>
      <c r="G162" s="7">
        <v>77080</v>
      </c>
      <c r="H162" s="7">
        <v>77660</v>
      </c>
      <c r="I162" s="7">
        <v>78370</v>
      </c>
      <c r="J162" s="7">
        <v>73990</v>
      </c>
      <c r="K162" s="7">
        <v>73020</v>
      </c>
      <c r="L162" s="7">
        <v>73880</v>
      </c>
      <c r="M162" s="22">
        <v>74630</v>
      </c>
      <c r="N162" s="22">
        <v>77640</v>
      </c>
      <c r="O162" s="284">
        <v>84470</v>
      </c>
      <c r="P162" s="18">
        <v>670</v>
      </c>
      <c r="Q162" s="7">
        <v>690</v>
      </c>
      <c r="R162" s="7">
        <v>700</v>
      </c>
      <c r="S162" s="7">
        <v>700</v>
      </c>
      <c r="T162" s="7">
        <v>710</v>
      </c>
      <c r="U162" s="7">
        <v>710</v>
      </c>
      <c r="V162" s="7">
        <v>710</v>
      </c>
      <c r="W162" s="7">
        <v>720</v>
      </c>
      <c r="X162" s="25">
        <v>720</v>
      </c>
      <c r="Y162" s="25">
        <v>750</v>
      </c>
      <c r="Z162" s="262">
        <v>820</v>
      </c>
      <c r="AA162" s="20" t="s">
        <v>70</v>
      </c>
      <c r="AB162" s="8">
        <v>1770</v>
      </c>
      <c r="AC162" s="8">
        <v>900</v>
      </c>
      <c r="AD162" s="8">
        <v>580</v>
      </c>
      <c r="AE162" s="8">
        <v>710</v>
      </c>
      <c r="AF162" s="8">
        <v>-4380</v>
      </c>
      <c r="AG162" s="8">
        <v>-970</v>
      </c>
      <c r="AH162" s="8">
        <v>860</v>
      </c>
      <c r="AI162" s="29">
        <v>750</v>
      </c>
      <c r="AJ162" s="29">
        <v>3010</v>
      </c>
      <c r="AK162" s="276">
        <v>6830</v>
      </c>
      <c r="AL162" s="31">
        <v>10060</v>
      </c>
      <c r="AM162" s="17" t="s">
        <v>70</v>
      </c>
      <c r="AN162" s="9">
        <v>2.3787125386372843E-2</v>
      </c>
      <c r="AO162" s="9">
        <v>1.1814124442110829E-2</v>
      </c>
      <c r="AP162" s="9">
        <v>7.5246497145822211E-3</v>
      </c>
      <c r="AQ162" s="9">
        <v>9.14241565799645E-3</v>
      </c>
      <c r="AR162" s="9">
        <v>-5.588873293352048E-2</v>
      </c>
      <c r="AS162" s="9">
        <v>-1.310987971347477E-2</v>
      </c>
      <c r="AT162" s="9">
        <v>1.17775951794028E-2</v>
      </c>
      <c r="AU162" s="33">
        <v>1.0151597184623773E-2</v>
      </c>
      <c r="AV162" s="87">
        <v>4.0332306043146193E-2</v>
      </c>
      <c r="AW162" s="270">
        <v>8.7970118495620753E-2</v>
      </c>
      <c r="AX162" s="35">
        <v>0.13519688213949732</v>
      </c>
      <c r="AY162" s="793">
        <v>0.17882739535836273</v>
      </c>
      <c r="AZ162" s="779"/>
      <c r="BA162" s="21">
        <v>15498.000000000002</v>
      </c>
      <c r="BB162" s="87">
        <v>0.92691842494288401</v>
      </c>
      <c r="BC162" s="795">
        <v>0.9666240976477587</v>
      </c>
    </row>
    <row r="163" spans="1:55" ht="19">
      <c r="A163" s="156" t="s">
        <v>30</v>
      </c>
      <c r="B163" s="159" t="s">
        <v>119</v>
      </c>
      <c r="C163" s="758"/>
      <c r="D163" s="15" t="s">
        <v>12</v>
      </c>
      <c r="E163" s="21">
        <v>81490</v>
      </c>
      <c r="F163" s="7">
        <v>83460</v>
      </c>
      <c r="G163" s="7">
        <v>84440</v>
      </c>
      <c r="H163" s="7">
        <v>85090</v>
      </c>
      <c r="I163" s="7">
        <v>85880</v>
      </c>
      <c r="J163" s="7">
        <v>81510</v>
      </c>
      <c r="K163" s="7">
        <v>80430</v>
      </c>
      <c r="L163" s="7">
        <v>81380</v>
      </c>
      <c r="M163" s="22">
        <v>82220</v>
      </c>
      <c r="N163" s="22">
        <v>85590</v>
      </c>
      <c r="O163" s="284">
        <v>93220</v>
      </c>
      <c r="P163" s="18">
        <v>740</v>
      </c>
      <c r="Q163" s="7">
        <v>760</v>
      </c>
      <c r="R163" s="7">
        <v>770</v>
      </c>
      <c r="S163" s="7">
        <v>770</v>
      </c>
      <c r="T163" s="7">
        <v>780</v>
      </c>
      <c r="U163" s="7">
        <v>780</v>
      </c>
      <c r="V163" s="7">
        <v>780</v>
      </c>
      <c r="W163" s="7">
        <v>790</v>
      </c>
      <c r="X163" s="25">
        <v>790</v>
      </c>
      <c r="Y163" s="25">
        <v>820</v>
      </c>
      <c r="Z163" s="262">
        <v>900</v>
      </c>
      <c r="AA163" s="20" t="s">
        <v>70</v>
      </c>
      <c r="AB163" s="8">
        <v>1970</v>
      </c>
      <c r="AC163" s="8">
        <v>980</v>
      </c>
      <c r="AD163" s="8">
        <v>650</v>
      </c>
      <c r="AE163" s="8">
        <v>790</v>
      </c>
      <c r="AF163" s="8">
        <v>-4370</v>
      </c>
      <c r="AG163" s="8">
        <v>-1080</v>
      </c>
      <c r="AH163" s="8">
        <v>950</v>
      </c>
      <c r="AI163" s="29">
        <v>840</v>
      </c>
      <c r="AJ163" s="29">
        <v>3370</v>
      </c>
      <c r="AK163" s="276">
        <v>7630</v>
      </c>
      <c r="AL163" s="31">
        <v>11730</v>
      </c>
      <c r="AM163" s="17" t="s">
        <v>70</v>
      </c>
      <c r="AN163" s="9">
        <v>2.4174745367529837E-2</v>
      </c>
      <c r="AO163" s="9">
        <v>1.1742151929067912E-2</v>
      </c>
      <c r="AP163" s="9">
        <v>7.6977735670298308E-3</v>
      </c>
      <c r="AQ163" s="9">
        <v>9.2842872252909547E-3</v>
      </c>
      <c r="AR163" s="9">
        <v>-5.0884955752212413E-2</v>
      </c>
      <c r="AS163" s="9">
        <v>-1.3249907986750076E-2</v>
      </c>
      <c r="AT163" s="9">
        <v>1.1811513116996242E-2</v>
      </c>
      <c r="AU163" s="33">
        <v>1.0321946424182826E-2</v>
      </c>
      <c r="AV163" s="87">
        <v>4.0987594259304316E-2</v>
      </c>
      <c r="AW163" s="270">
        <v>8.9145928262647445E-2</v>
      </c>
      <c r="AX163" s="35">
        <v>0.14394404221376855</v>
      </c>
      <c r="AY163" s="793"/>
      <c r="AZ163" s="779"/>
      <c r="BA163" s="21">
        <v>17010.000000000004</v>
      </c>
      <c r="BB163" s="87">
        <v>0.93520677383728068</v>
      </c>
      <c r="BC163" s="795"/>
    </row>
    <row r="164" spans="1:55" ht="19">
      <c r="A164" s="156" t="s">
        <v>30</v>
      </c>
      <c r="B164" s="159" t="s">
        <v>119</v>
      </c>
      <c r="C164" s="797" t="s">
        <v>38</v>
      </c>
      <c r="D164" s="15" t="s">
        <v>39</v>
      </c>
      <c r="E164" s="21">
        <v>134280</v>
      </c>
      <c r="F164" s="7">
        <v>137660</v>
      </c>
      <c r="G164" s="7">
        <v>139270</v>
      </c>
      <c r="H164" s="7">
        <v>140390</v>
      </c>
      <c r="I164" s="7">
        <v>141750</v>
      </c>
      <c r="J164" s="7">
        <v>141950</v>
      </c>
      <c r="K164" s="7">
        <v>140280</v>
      </c>
      <c r="L164" s="7">
        <v>141930</v>
      </c>
      <c r="M164" s="22">
        <v>143440</v>
      </c>
      <c r="N164" s="22">
        <v>149570</v>
      </c>
      <c r="O164" s="284">
        <v>163080</v>
      </c>
      <c r="P164" s="18">
        <v>1230</v>
      </c>
      <c r="Q164" s="7">
        <v>1270</v>
      </c>
      <c r="R164" s="7">
        <v>1280</v>
      </c>
      <c r="S164" s="7">
        <v>1290</v>
      </c>
      <c r="T164" s="7">
        <v>1310</v>
      </c>
      <c r="U164" s="7">
        <v>1310</v>
      </c>
      <c r="V164" s="7">
        <v>1290</v>
      </c>
      <c r="W164" s="7">
        <v>1310</v>
      </c>
      <c r="X164" s="25">
        <v>1320</v>
      </c>
      <c r="Y164" s="25">
        <v>1380</v>
      </c>
      <c r="Z164" s="262">
        <v>1510</v>
      </c>
      <c r="AA164" s="20" t="s">
        <v>70</v>
      </c>
      <c r="AB164" s="8">
        <v>3380</v>
      </c>
      <c r="AC164" s="8">
        <v>1610</v>
      </c>
      <c r="AD164" s="8">
        <v>1120</v>
      </c>
      <c r="AE164" s="8">
        <v>1360</v>
      </c>
      <c r="AF164" s="8">
        <v>200</v>
      </c>
      <c r="AG164" s="8">
        <v>-1670</v>
      </c>
      <c r="AH164" s="8">
        <v>1650</v>
      </c>
      <c r="AI164" s="29">
        <v>1510</v>
      </c>
      <c r="AJ164" s="29">
        <v>6130</v>
      </c>
      <c r="AK164" s="276">
        <v>13510</v>
      </c>
      <c r="AL164" s="31">
        <v>28800</v>
      </c>
      <c r="AM164" s="17" t="s">
        <v>70</v>
      </c>
      <c r="AN164" s="9">
        <v>2.5171283884420692E-2</v>
      </c>
      <c r="AO164" s="9">
        <v>1.1695481621386117E-2</v>
      </c>
      <c r="AP164" s="9">
        <v>8.0419329360235103E-3</v>
      </c>
      <c r="AQ164" s="9">
        <v>9.6872996652184185E-3</v>
      </c>
      <c r="AR164" s="9">
        <v>1.4109347442681219E-3</v>
      </c>
      <c r="AS164" s="9">
        <v>-1.1764705882352899E-2</v>
      </c>
      <c r="AT164" s="9">
        <v>1.1762189905902387E-2</v>
      </c>
      <c r="AU164" s="33">
        <v>1.0639047417741132E-2</v>
      </c>
      <c r="AV164" s="87">
        <v>4.2735638594534331E-2</v>
      </c>
      <c r="AW164" s="270">
        <v>9.0325600053486665E-2</v>
      </c>
      <c r="AX164" s="35">
        <v>0.21447721179624657</v>
      </c>
      <c r="AY164" s="793"/>
      <c r="AZ164" s="779"/>
      <c r="BA164" s="21">
        <v>28539.000000000004</v>
      </c>
      <c r="BB164" s="87">
        <v>1.0019436997319036</v>
      </c>
      <c r="BC164" s="795"/>
    </row>
    <row r="165" spans="1:55" ht="19">
      <c r="A165" s="156" t="s">
        <v>30</v>
      </c>
      <c r="B165" s="159" t="s">
        <v>119</v>
      </c>
      <c r="C165" s="797"/>
      <c r="D165" s="15" t="s">
        <v>40</v>
      </c>
      <c r="E165" s="21">
        <v>205150</v>
      </c>
      <c r="F165" s="7">
        <v>210550</v>
      </c>
      <c r="G165" s="7">
        <v>212920</v>
      </c>
      <c r="H165" s="7">
        <v>214700</v>
      </c>
      <c r="I165" s="7">
        <v>216850</v>
      </c>
      <c r="J165" s="7">
        <v>217150</v>
      </c>
      <c r="K165" s="7">
        <v>214420</v>
      </c>
      <c r="L165" s="7">
        <v>216970</v>
      </c>
      <c r="M165" s="22">
        <v>219380</v>
      </c>
      <c r="N165" s="22">
        <v>229150</v>
      </c>
      <c r="O165" s="284">
        <v>250630</v>
      </c>
      <c r="P165" s="18">
        <v>1940</v>
      </c>
      <c r="Q165" s="7">
        <v>2000</v>
      </c>
      <c r="R165" s="7">
        <v>2020</v>
      </c>
      <c r="S165" s="7">
        <v>2030</v>
      </c>
      <c r="T165" s="7">
        <v>2060</v>
      </c>
      <c r="U165" s="7">
        <v>2060</v>
      </c>
      <c r="V165" s="7">
        <v>2030</v>
      </c>
      <c r="W165" s="7">
        <v>2060</v>
      </c>
      <c r="X165" s="25">
        <v>2080</v>
      </c>
      <c r="Y165" s="25">
        <v>2180</v>
      </c>
      <c r="Z165" s="262">
        <v>2380</v>
      </c>
      <c r="AA165" s="20" t="s">
        <v>70</v>
      </c>
      <c r="AB165" s="8">
        <v>5400</v>
      </c>
      <c r="AC165" s="8">
        <v>2370</v>
      </c>
      <c r="AD165" s="8">
        <v>1780</v>
      </c>
      <c r="AE165" s="8">
        <v>2150</v>
      </c>
      <c r="AF165" s="8">
        <v>300</v>
      </c>
      <c r="AG165" s="8">
        <v>-2730</v>
      </c>
      <c r="AH165" s="8">
        <v>2550</v>
      </c>
      <c r="AI165" s="29">
        <v>2410</v>
      </c>
      <c r="AJ165" s="29">
        <v>9770</v>
      </c>
      <c r="AK165" s="276">
        <v>21480</v>
      </c>
      <c r="AL165" s="31">
        <v>45480</v>
      </c>
      <c r="AM165" s="17" t="s">
        <v>70</v>
      </c>
      <c r="AN165" s="9">
        <v>2.6322203265902955E-2</v>
      </c>
      <c r="AO165" s="9">
        <v>1.1256233673711646E-2</v>
      </c>
      <c r="AP165" s="9">
        <v>8.3599473980837669E-3</v>
      </c>
      <c r="AQ165" s="9">
        <v>1.0013972985561281E-2</v>
      </c>
      <c r="AR165" s="9">
        <v>1.3834447774958569E-3</v>
      </c>
      <c r="AS165" s="9">
        <v>-1.2571954869905588E-2</v>
      </c>
      <c r="AT165" s="9">
        <v>1.1892547337002179E-2</v>
      </c>
      <c r="AU165" s="33">
        <v>1.1107526386136435E-2</v>
      </c>
      <c r="AV165" s="87">
        <v>4.4534597502051243E-2</v>
      </c>
      <c r="AW165" s="270">
        <v>9.3737726380100472E-2</v>
      </c>
      <c r="AX165" s="35">
        <v>0.22169144528393847</v>
      </c>
      <c r="AY165" s="793"/>
      <c r="AZ165" s="779"/>
      <c r="BA165" s="21">
        <v>44982.000000000007</v>
      </c>
      <c r="BB165" s="87">
        <v>1.0024274920789666</v>
      </c>
      <c r="BC165" s="795"/>
    </row>
    <row r="166" spans="1:55" ht="21" customHeight="1">
      <c r="A166" s="156" t="s">
        <v>30</v>
      </c>
      <c r="B166" s="148" t="s">
        <v>44</v>
      </c>
      <c r="C166" s="758" t="s">
        <v>37</v>
      </c>
      <c r="D166" s="15" t="s">
        <v>11</v>
      </c>
      <c r="E166" s="21">
        <v>69370</v>
      </c>
      <c r="F166" s="7">
        <v>71050</v>
      </c>
      <c r="G166" s="7">
        <v>71910</v>
      </c>
      <c r="H166" s="7">
        <v>72470</v>
      </c>
      <c r="I166" s="7">
        <v>73150</v>
      </c>
      <c r="J166" s="7">
        <v>68760</v>
      </c>
      <c r="K166" s="7">
        <v>67870</v>
      </c>
      <c r="L166" s="7">
        <v>68670</v>
      </c>
      <c r="M166" s="22">
        <v>69410</v>
      </c>
      <c r="N166" s="22">
        <v>72410</v>
      </c>
      <c r="O166" s="284">
        <v>79040</v>
      </c>
      <c r="P166" s="18">
        <v>620</v>
      </c>
      <c r="Q166" s="7">
        <v>640</v>
      </c>
      <c r="R166" s="7">
        <v>650</v>
      </c>
      <c r="S166" s="7">
        <v>650</v>
      </c>
      <c r="T166" s="7">
        <v>660</v>
      </c>
      <c r="U166" s="7">
        <v>660</v>
      </c>
      <c r="V166" s="7">
        <v>660</v>
      </c>
      <c r="W166" s="7">
        <v>660</v>
      </c>
      <c r="X166" s="25">
        <v>670</v>
      </c>
      <c r="Y166" s="25">
        <v>700</v>
      </c>
      <c r="Z166" s="262">
        <v>770</v>
      </c>
      <c r="AA166" s="20" t="s">
        <v>70</v>
      </c>
      <c r="AB166" s="8">
        <v>1680</v>
      </c>
      <c r="AC166" s="8">
        <v>860</v>
      </c>
      <c r="AD166" s="8">
        <v>560</v>
      </c>
      <c r="AE166" s="8">
        <v>680</v>
      </c>
      <c r="AF166" s="8">
        <v>-4390</v>
      </c>
      <c r="AG166" s="8">
        <v>-890</v>
      </c>
      <c r="AH166" s="8">
        <v>800</v>
      </c>
      <c r="AI166" s="29">
        <v>740</v>
      </c>
      <c r="AJ166" s="29">
        <v>3000</v>
      </c>
      <c r="AK166" s="276">
        <v>6630</v>
      </c>
      <c r="AL166" s="31">
        <v>9670</v>
      </c>
      <c r="AM166" s="17" t="s">
        <v>70</v>
      </c>
      <c r="AN166" s="9">
        <v>2.4217961654894093E-2</v>
      </c>
      <c r="AO166" s="9">
        <v>1.2104152005629754E-2</v>
      </c>
      <c r="AP166" s="9">
        <v>7.7875121679877868E-3</v>
      </c>
      <c r="AQ166" s="9">
        <v>9.3831930453980306E-3</v>
      </c>
      <c r="AR166" s="9">
        <v>-6.0013670539986297E-2</v>
      </c>
      <c r="AS166" s="9">
        <v>-1.2943571844095447E-2</v>
      </c>
      <c r="AT166" s="9">
        <v>1.178724031236178E-2</v>
      </c>
      <c r="AU166" s="33">
        <v>1.0776175913790542E-2</v>
      </c>
      <c r="AV166" s="87">
        <v>4.3221437833165233E-2</v>
      </c>
      <c r="AW166" s="270">
        <v>9.1561938958707456E-2</v>
      </c>
      <c r="AX166" s="35">
        <v>0.13939743404930094</v>
      </c>
      <c r="AY166" s="793">
        <v>0.18321983300910544</v>
      </c>
      <c r="AZ166" s="779"/>
      <c r="BA166" s="21">
        <v>14553.000000000002</v>
      </c>
      <c r="BB166" s="87">
        <v>0.92960934121378114</v>
      </c>
      <c r="BC166" s="795">
        <v>0.96984504510205305</v>
      </c>
    </row>
    <row r="167" spans="1:55" ht="19">
      <c r="A167" s="156" t="s">
        <v>30</v>
      </c>
      <c r="B167" s="159" t="s">
        <v>120</v>
      </c>
      <c r="C167" s="758"/>
      <c r="D167" s="15" t="s">
        <v>12</v>
      </c>
      <c r="E167" s="21">
        <v>76450</v>
      </c>
      <c r="F167" s="7">
        <v>78330</v>
      </c>
      <c r="G167" s="7">
        <v>79270</v>
      </c>
      <c r="H167" s="7">
        <v>79900</v>
      </c>
      <c r="I167" s="7">
        <v>80660</v>
      </c>
      <c r="J167" s="7">
        <v>76280</v>
      </c>
      <c r="K167" s="7">
        <v>75280</v>
      </c>
      <c r="L167" s="7">
        <v>76170</v>
      </c>
      <c r="M167" s="22">
        <v>77000</v>
      </c>
      <c r="N167" s="22">
        <v>80360</v>
      </c>
      <c r="O167" s="284">
        <v>87790</v>
      </c>
      <c r="P167" s="18">
        <v>690</v>
      </c>
      <c r="Q167" s="7">
        <v>710</v>
      </c>
      <c r="R167" s="7">
        <v>720</v>
      </c>
      <c r="S167" s="7">
        <v>720</v>
      </c>
      <c r="T167" s="7">
        <v>730</v>
      </c>
      <c r="U167" s="7">
        <v>730</v>
      </c>
      <c r="V167" s="7">
        <v>730</v>
      </c>
      <c r="W167" s="7">
        <v>730</v>
      </c>
      <c r="X167" s="25">
        <v>740</v>
      </c>
      <c r="Y167" s="25">
        <v>770</v>
      </c>
      <c r="Z167" s="262">
        <v>850</v>
      </c>
      <c r="AA167" s="20" t="s">
        <v>70</v>
      </c>
      <c r="AB167" s="8">
        <v>1880</v>
      </c>
      <c r="AC167" s="8">
        <v>940</v>
      </c>
      <c r="AD167" s="8">
        <v>630</v>
      </c>
      <c r="AE167" s="8">
        <v>760</v>
      </c>
      <c r="AF167" s="8">
        <v>-4380</v>
      </c>
      <c r="AG167" s="8">
        <v>-1000</v>
      </c>
      <c r="AH167" s="8">
        <v>890</v>
      </c>
      <c r="AI167" s="29">
        <v>830</v>
      </c>
      <c r="AJ167" s="29">
        <v>3360</v>
      </c>
      <c r="AK167" s="276">
        <v>7430</v>
      </c>
      <c r="AL167" s="31">
        <v>11340</v>
      </c>
      <c r="AM167" s="17" t="s">
        <v>70</v>
      </c>
      <c r="AN167" s="9">
        <v>2.4591236102027514E-2</v>
      </c>
      <c r="AO167" s="9">
        <v>1.2000510660028052E-2</v>
      </c>
      <c r="AP167" s="9">
        <v>7.9475211303141613E-3</v>
      </c>
      <c r="AQ167" s="9">
        <v>9.5118898623278714E-3</v>
      </c>
      <c r="AR167" s="9">
        <v>-5.4302008430448745E-2</v>
      </c>
      <c r="AS167" s="9">
        <v>-1.3109596224436304E-2</v>
      </c>
      <c r="AT167" s="9">
        <v>1.182252922422955E-2</v>
      </c>
      <c r="AU167" s="33">
        <v>1.0896678482342104E-2</v>
      </c>
      <c r="AV167" s="87">
        <v>4.3636363636363695E-2</v>
      </c>
      <c r="AW167" s="270">
        <v>9.2458934793429481E-2</v>
      </c>
      <c r="AX167" s="35">
        <v>0.14833224329627215</v>
      </c>
      <c r="AY167" s="793"/>
      <c r="AZ167" s="779"/>
      <c r="BA167" s="21">
        <v>16065.000000000002</v>
      </c>
      <c r="BB167" s="87">
        <v>0.93819489862655325</v>
      </c>
      <c r="BC167" s="795"/>
    </row>
    <row r="168" spans="1:55" ht="19">
      <c r="A168" s="156" t="s">
        <v>30</v>
      </c>
      <c r="B168" s="159" t="s">
        <v>120</v>
      </c>
      <c r="C168" s="797" t="s">
        <v>38</v>
      </c>
      <c r="D168" s="15" t="s">
        <v>39</v>
      </c>
      <c r="E168" s="21">
        <v>129240</v>
      </c>
      <c r="F168" s="7">
        <v>132530</v>
      </c>
      <c r="G168" s="7">
        <v>134100</v>
      </c>
      <c r="H168" s="7">
        <v>135200</v>
      </c>
      <c r="I168" s="7">
        <v>136530</v>
      </c>
      <c r="J168" s="7">
        <v>136720</v>
      </c>
      <c r="K168" s="7">
        <v>135130</v>
      </c>
      <c r="L168" s="7">
        <v>136720</v>
      </c>
      <c r="M168" s="22">
        <v>138220</v>
      </c>
      <c r="N168" s="22">
        <v>144340</v>
      </c>
      <c r="O168" s="284">
        <v>157650</v>
      </c>
      <c r="P168" s="18">
        <v>1180</v>
      </c>
      <c r="Q168" s="7">
        <v>1220</v>
      </c>
      <c r="R168" s="7">
        <v>1230</v>
      </c>
      <c r="S168" s="7">
        <v>1240</v>
      </c>
      <c r="T168" s="7">
        <v>1260</v>
      </c>
      <c r="U168" s="7">
        <v>1260</v>
      </c>
      <c r="V168" s="7">
        <v>1240</v>
      </c>
      <c r="W168" s="7">
        <v>1260</v>
      </c>
      <c r="X168" s="25">
        <v>1260</v>
      </c>
      <c r="Y168" s="25">
        <v>1320</v>
      </c>
      <c r="Z168" s="262">
        <v>1460</v>
      </c>
      <c r="AA168" s="20" t="s">
        <v>70</v>
      </c>
      <c r="AB168" s="8">
        <v>3290</v>
      </c>
      <c r="AC168" s="8">
        <v>1570</v>
      </c>
      <c r="AD168" s="8">
        <v>1100</v>
      </c>
      <c r="AE168" s="8">
        <v>1330</v>
      </c>
      <c r="AF168" s="8">
        <v>190</v>
      </c>
      <c r="AG168" s="8">
        <v>-1590</v>
      </c>
      <c r="AH168" s="8">
        <v>1590</v>
      </c>
      <c r="AI168" s="29">
        <v>1500</v>
      </c>
      <c r="AJ168" s="29">
        <v>6120</v>
      </c>
      <c r="AK168" s="276">
        <v>13310</v>
      </c>
      <c r="AL168" s="31">
        <v>28410</v>
      </c>
      <c r="AM168" s="17" t="s">
        <v>70</v>
      </c>
      <c r="AN168" s="9">
        <v>2.545651501083257E-2</v>
      </c>
      <c r="AO168" s="9">
        <v>1.1846374405794835E-2</v>
      </c>
      <c r="AP168" s="9">
        <v>8.2028337061894607E-3</v>
      </c>
      <c r="AQ168" s="9">
        <v>9.8372781065088066E-3</v>
      </c>
      <c r="AR168" s="9">
        <v>1.391635537977054E-3</v>
      </c>
      <c r="AS168" s="9">
        <v>-1.1629607957870047E-2</v>
      </c>
      <c r="AT168" s="9">
        <v>1.1766447124990753E-2</v>
      </c>
      <c r="AU168" s="33">
        <v>1.0971328262141533E-2</v>
      </c>
      <c r="AV168" s="87">
        <v>4.4277239183909689E-2</v>
      </c>
      <c r="AW168" s="270">
        <v>9.2212830816128522E-2</v>
      </c>
      <c r="AX168" s="35">
        <v>0.21982358402971225</v>
      </c>
      <c r="AY168" s="793"/>
      <c r="AZ168" s="779"/>
      <c r="BA168" s="21">
        <v>27594.000000000004</v>
      </c>
      <c r="BB168" s="87">
        <v>1.0063138347260909</v>
      </c>
      <c r="BC168" s="795"/>
    </row>
    <row r="169" spans="1:55" ht="19">
      <c r="A169" s="156" t="s">
        <v>30</v>
      </c>
      <c r="B169" s="159" t="s">
        <v>120</v>
      </c>
      <c r="C169" s="797"/>
      <c r="D169" s="15" t="s">
        <v>40</v>
      </c>
      <c r="E169" s="21">
        <v>200110</v>
      </c>
      <c r="F169" s="7">
        <v>205420</v>
      </c>
      <c r="G169" s="7">
        <v>207750</v>
      </c>
      <c r="H169" s="7">
        <v>209510</v>
      </c>
      <c r="I169" s="7">
        <v>211630</v>
      </c>
      <c r="J169" s="7">
        <v>211920</v>
      </c>
      <c r="K169" s="7">
        <v>209270</v>
      </c>
      <c r="L169" s="7">
        <v>211760</v>
      </c>
      <c r="M169" s="22">
        <v>214160</v>
      </c>
      <c r="N169" s="22">
        <v>223920</v>
      </c>
      <c r="O169" s="284">
        <v>245200</v>
      </c>
      <c r="P169" s="18">
        <v>1890</v>
      </c>
      <c r="Q169" s="7">
        <v>1950</v>
      </c>
      <c r="R169" s="7">
        <v>1970</v>
      </c>
      <c r="S169" s="7">
        <v>1980</v>
      </c>
      <c r="T169" s="7">
        <v>2010</v>
      </c>
      <c r="U169" s="7">
        <v>2010</v>
      </c>
      <c r="V169" s="7">
        <v>1980</v>
      </c>
      <c r="W169" s="7">
        <v>2010</v>
      </c>
      <c r="X169" s="25">
        <v>2020</v>
      </c>
      <c r="Y169" s="25">
        <v>2120</v>
      </c>
      <c r="Z169" s="262">
        <v>2330</v>
      </c>
      <c r="AA169" s="20" t="s">
        <v>70</v>
      </c>
      <c r="AB169" s="8">
        <v>5310</v>
      </c>
      <c r="AC169" s="8">
        <v>2330</v>
      </c>
      <c r="AD169" s="8">
        <v>1760</v>
      </c>
      <c r="AE169" s="8">
        <v>2120</v>
      </c>
      <c r="AF169" s="8">
        <v>290</v>
      </c>
      <c r="AG169" s="8">
        <v>-2650</v>
      </c>
      <c r="AH169" s="8">
        <v>2490</v>
      </c>
      <c r="AI169" s="29">
        <v>2400</v>
      </c>
      <c r="AJ169" s="29">
        <v>9760</v>
      </c>
      <c r="AK169" s="276">
        <v>21280</v>
      </c>
      <c r="AL169" s="31">
        <v>45090</v>
      </c>
      <c r="AM169" s="17" t="s">
        <v>70</v>
      </c>
      <c r="AN169" s="9">
        <v>2.653540552696021E-2</v>
      </c>
      <c r="AO169" s="9">
        <v>1.1342615129977585E-2</v>
      </c>
      <c r="AP169" s="9">
        <v>8.471720818291173E-3</v>
      </c>
      <c r="AQ169" s="9">
        <v>1.0118848742303399E-2</v>
      </c>
      <c r="AR169" s="9">
        <v>1.3703161177527345E-3</v>
      </c>
      <c r="AS169" s="9">
        <v>-1.2504718761796929E-2</v>
      </c>
      <c r="AT169" s="9">
        <v>1.1898504324556747E-2</v>
      </c>
      <c r="AU169" s="33">
        <v>1.1333585190782092E-2</v>
      </c>
      <c r="AV169" s="87">
        <v>4.5573403063130291E-2</v>
      </c>
      <c r="AW169" s="270">
        <v>9.5033940693104668E-2</v>
      </c>
      <c r="AX169" s="35">
        <v>0.22532607066113641</v>
      </c>
      <c r="AY169" s="793"/>
      <c r="AZ169" s="779"/>
      <c r="BA169" s="21">
        <v>44037.000000000007</v>
      </c>
      <c r="BB169" s="87">
        <v>1.005262105841787</v>
      </c>
      <c r="BC169" s="795"/>
    </row>
    <row r="170" spans="1:55" ht="21" customHeight="1">
      <c r="A170" s="156" t="s">
        <v>30</v>
      </c>
      <c r="B170" s="148" t="s">
        <v>45</v>
      </c>
      <c r="C170" s="758" t="s">
        <v>37</v>
      </c>
      <c r="D170" s="15" t="s">
        <v>11</v>
      </c>
      <c r="E170" s="21">
        <v>61190</v>
      </c>
      <c r="F170" s="7">
        <v>62660</v>
      </c>
      <c r="G170" s="7">
        <v>63440</v>
      </c>
      <c r="H170" s="7">
        <v>63930</v>
      </c>
      <c r="I170" s="7">
        <v>64530</v>
      </c>
      <c r="J170" s="7">
        <v>60130</v>
      </c>
      <c r="K170" s="7">
        <v>59350</v>
      </c>
      <c r="L170" s="7">
        <v>60050</v>
      </c>
      <c r="M170" s="22">
        <v>60700</v>
      </c>
      <c r="N170" s="22">
        <v>63330</v>
      </c>
      <c r="O170" s="284">
        <v>69130</v>
      </c>
      <c r="P170" s="18">
        <v>540</v>
      </c>
      <c r="Q170" s="7">
        <v>560</v>
      </c>
      <c r="R170" s="7">
        <v>560</v>
      </c>
      <c r="S170" s="7">
        <v>570</v>
      </c>
      <c r="T170" s="7">
        <v>570</v>
      </c>
      <c r="U170" s="7">
        <v>570</v>
      </c>
      <c r="V170" s="7">
        <v>570</v>
      </c>
      <c r="W170" s="7">
        <v>580</v>
      </c>
      <c r="X170" s="25">
        <v>580</v>
      </c>
      <c r="Y170" s="25">
        <v>610</v>
      </c>
      <c r="Z170" s="262">
        <v>670</v>
      </c>
      <c r="AA170" s="20" t="s">
        <v>70</v>
      </c>
      <c r="AB170" s="8">
        <v>1470</v>
      </c>
      <c r="AC170" s="8">
        <v>780</v>
      </c>
      <c r="AD170" s="8">
        <v>490</v>
      </c>
      <c r="AE170" s="8">
        <v>600</v>
      </c>
      <c r="AF170" s="8">
        <v>-4400</v>
      </c>
      <c r="AG170" s="8">
        <v>-780</v>
      </c>
      <c r="AH170" s="8">
        <v>700</v>
      </c>
      <c r="AI170" s="29">
        <v>650</v>
      </c>
      <c r="AJ170" s="29">
        <v>2630</v>
      </c>
      <c r="AK170" s="276">
        <v>5800</v>
      </c>
      <c r="AL170" s="31">
        <v>7940</v>
      </c>
      <c r="AM170" s="17" t="s">
        <v>70</v>
      </c>
      <c r="AN170" s="9">
        <v>2.4023533257068186E-2</v>
      </c>
      <c r="AO170" s="9">
        <v>1.2448132780082943E-2</v>
      </c>
      <c r="AP170" s="9">
        <v>7.7238335435056982E-3</v>
      </c>
      <c r="AQ170" s="9">
        <v>9.3852651337400506E-3</v>
      </c>
      <c r="AR170" s="9">
        <v>-6.8185340151867391E-2</v>
      </c>
      <c r="AS170" s="9">
        <v>-1.2971894229170111E-2</v>
      </c>
      <c r="AT170" s="9">
        <v>1.1794439764111209E-2</v>
      </c>
      <c r="AU170" s="33">
        <v>1.0824313072439695E-2</v>
      </c>
      <c r="AV170" s="87">
        <v>4.3327841845139936E-2</v>
      </c>
      <c r="AW170" s="270">
        <v>9.1583767566713936E-2</v>
      </c>
      <c r="AX170" s="35">
        <v>0.12975976466742933</v>
      </c>
      <c r="AY170" s="793">
        <v>0.17920666484162601</v>
      </c>
      <c r="AZ170" s="779"/>
      <c r="BA170" s="21">
        <v>12663.000000000002</v>
      </c>
      <c r="BB170" s="87">
        <v>0.92281418532439941</v>
      </c>
      <c r="BC170" s="795">
        <v>0.9675823658956284</v>
      </c>
    </row>
    <row r="171" spans="1:55" ht="19">
      <c r="A171" s="156" t="s">
        <v>30</v>
      </c>
      <c r="B171" s="159" t="s">
        <v>121</v>
      </c>
      <c r="C171" s="758"/>
      <c r="D171" s="15" t="s">
        <v>12</v>
      </c>
      <c r="E171" s="21">
        <v>68270</v>
      </c>
      <c r="F171" s="7">
        <v>69940</v>
      </c>
      <c r="G171" s="7">
        <v>70800</v>
      </c>
      <c r="H171" s="7">
        <v>71360</v>
      </c>
      <c r="I171" s="7">
        <v>72040</v>
      </c>
      <c r="J171" s="7">
        <v>67650</v>
      </c>
      <c r="K171" s="7">
        <v>66760</v>
      </c>
      <c r="L171" s="7">
        <v>67550</v>
      </c>
      <c r="M171" s="22">
        <v>68290</v>
      </c>
      <c r="N171" s="22">
        <v>71280</v>
      </c>
      <c r="O171" s="284">
        <v>77880</v>
      </c>
      <c r="P171" s="18">
        <v>610</v>
      </c>
      <c r="Q171" s="7">
        <v>630</v>
      </c>
      <c r="R171" s="7">
        <v>630</v>
      </c>
      <c r="S171" s="7">
        <v>640</v>
      </c>
      <c r="T171" s="7">
        <v>640</v>
      </c>
      <c r="U171" s="7">
        <v>640</v>
      </c>
      <c r="V171" s="7">
        <v>640</v>
      </c>
      <c r="W171" s="7">
        <v>650</v>
      </c>
      <c r="X171" s="25">
        <v>650</v>
      </c>
      <c r="Y171" s="25">
        <v>680</v>
      </c>
      <c r="Z171" s="262">
        <v>750</v>
      </c>
      <c r="AA171" s="20" t="s">
        <v>70</v>
      </c>
      <c r="AB171" s="8">
        <v>1670</v>
      </c>
      <c r="AC171" s="8">
        <v>860</v>
      </c>
      <c r="AD171" s="8">
        <v>560</v>
      </c>
      <c r="AE171" s="8">
        <v>680</v>
      </c>
      <c r="AF171" s="8">
        <v>-4390</v>
      </c>
      <c r="AG171" s="8">
        <v>-890</v>
      </c>
      <c r="AH171" s="8">
        <v>790</v>
      </c>
      <c r="AI171" s="29">
        <v>740</v>
      </c>
      <c r="AJ171" s="29">
        <v>2990</v>
      </c>
      <c r="AK171" s="276">
        <v>6600</v>
      </c>
      <c r="AL171" s="31">
        <v>9610</v>
      </c>
      <c r="AM171" s="17" t="s">
        <v>70</v>
      </c>
      <c r="AN171" s="9">
        <v>2.4461696206239836E-2</v>
      </c>
      <c r="AO171" s="9">
        <v>1.2296253931941559E-2</v>
      </c>
      <c r="AP171" s="9">
        <v>7.9096045197739606E-3</v>
      </c>
      <c r="AQ171" s="9">
        <v>9.5291479820627245E-3</v>
      </c>
      <c r="AR171" s="9">
        <v>-6.0938367573570185E-2</v>
      </c>
      <c r="AS171" s="9">
        <v>-1.315594974131562E-2</v>
      </c>
      <c r="AT171" s="9">
        <v>1.183343319352903E-2</v>
      </c>
      <c r="AU171" s="33">
        <v>1.0954848260547712E-2</v>
      </c>
      <c r="AV171" s="87">
        <v>4.3783862937472495E-2</v>
      </c>
      <c r="AW171" s="270">
        <v>9.259259259259256E-2</v>
      </c>
      <c r="AX171" s="35">
        <v>0.14076461110297345</v>
      </c>
      <c r="AY171" s="793"/>
      <c r="AZ171" s="779"/>
      <c r="BA171" s="21">
        <v>14175.000000000002</v>
      </c>
      <c r="BB171" s="87">
        <v>0.93313314779551781</v>
      </c>
      <c r="BC171" s="795"/>
    </row>
    <row r="172" spans="1:55" ht="19">
      <c r="A172" s="156" t="s">
        <v>30</v>
      </c>
      <c r="B172" s="159" t="s">
        <v>121</v>
      </c>
      <c r="C172" s="797" t="s">
        <v>38</v>
      </c>
      <c r="D172" s="15" t="s">
        <v>39</v>
      </c>
      <c r="E172" s="21">
        <v>121060</v>
      </c>
      <c r="F172" s="7">
        <v>124140</v>
      </c>
      <c r="G172" s="7">
        <v>125630</v>
      </c>
      <c r="H172" s="7">
        <v>126660</v>
      </c>
      <c r="I172" s="7">
        <v>127910</v>
      </c>
      <c r="J172" s="7">
        <v>128090</v>
      </c>
      <c r="K172" s="7">
        <v>126610</v>
      </c>
      <c r="L172" s="7">
        <v>128100</v>
      </c>
      <c r="M172" s="22">
        <v>129510</v>
      </c>
      <c r="N172" s="22">
        <v>135260</v>
      </c>
      <c r="O172" s="284">
        <v>147740</v>
      </c>
      <c r="P172" s="18">
        <v>1100</v>
      </c>
      <c r="Q172" s="7">
        <v>1140</v>
      </c>
      <c r="R172" s="7">
        <v>1140</v>
      </c>
      <c r="S172" s="7">
        <v>1160</v>
      </c>
      <c r="T172" s="7">
        <v>1170</v>
      </c>
      <c r="U172" s="7">
        <v>1170</v>
      </c>
      <c r="V172" s="7">
        <v>1150</v>
      </c>
      <c r="W172" s="7">
        <v>1170</v>
      </c>
      <c r="X172" s="25">
        <v>1180</v>
      </c>
      <c r="Y172" s="25">
        <v>1230</v>
      </c>
      <c r="Z172" s="262">
        <v>1360</v>
      </c>
      <c r="AA172" s="20" t="s">
        <v>70</v>
      </c>
      <c r="AB172" s="8">
        <v>3080</v>
      </c>
      <c r="AC172" s="8">
        <v>1490</v>
      </c>
      <c r="AD172" s="8">
        <v>1030</v>
      </c>
      <c r="AE172" s="8">
        <v>1250</v>
      </c>
      <c r="AF172" s="8">
        <v>180</v>
      </c>
      <c r="AG172" s="8">
        <v>-1480</v>
      </c>
      <c r="AH172" s="8">
        <v>1490</v>
      </c>
      <c r="AI172" s="29">
        <v>1410</v>
      </c>
      <c r="AJ172" s="29">
        <v>5750</v>
      </c>
      <c r="AK172" s="276">
        <v>12480</v>
      </c>
      <c r="AL172" s="31">
        <v>26680</v>
      </c>
      <c r="AM172" s="17" t="s">
        <v>70</v>
      </c>
      <c r="AN172" s="9">
        <v>2.5441929621675241E-2</v>
      </c>
      <c r="AO172" s="9">
        <v>1.2002577734815612E-2</v>
      </c>
      <c r="AP172" s="9">
        <v>8.1986786595558137E-3</v>
      </c>
      <c r="AQ172" s="9">
        <v>9.8689404705509798E-3</v>
      </c>
      <c r="AR172" s="9">
        <v>1.4072394652488995E-3</v>
      </c>
      <c r="AS172" s="9">
        <v>-1.1554375829494923E-2</v>
      </c>
      <c r="AT172" s="9">
        <v>1.1768422715425331E-2</v>
      </c>
      <c r="AU172" s="33">
        <v>1.1007025761124112E-2</v>
      </c>
      <c r="AV172" s="87">
        <v>4.4398115975600394E-2</v>
      </c>
      <c r="AW172" s="270">
        <v>9.2266745527132876E-2</v>
      </c>
      <c r="AX172" s="35">
        <v>0.22038658516438137</v>
      </c>
      <c r="AY172" s="793"/>
      <c r="AZ172" s="779"/>
      <c r="BA172" s="21">
        <v>25704.000000000004</v>
      </c>
      <c r="BB172" s="87">
        <v>1.0080621179580374</v>
      </c>
      <c r="BC172" s="795"/>
    </row>
    <row r="173" spans="1:55" ht="19">
      <c r="A173" s="156" t="s">
        <v>30</v>
      </c>
      <c r="B173" s="159" t="s">
        <v>121</v>
      </c>
      <c r="C173" s="797"/>
      <c r="D173" s="15" t="s">
        <v>40</v>
      </c>
      <c r="E173" s="21">
        <v>191930</v>
      </c>
      <c r="F173" s="7">
        <v>197030</v>
      </c>
      <c r="G173" s="7">
        <v>199280</v>
      </c>
      <c r="H173" s="7">
        <v>200970</v>
      </c>
      <c r="I173" s="7">
        <v>203010</v>
      </c>
      <c r="J173" s="7">
        <v>203290</v>
      </c>
      <c r="K173" s="7">
        <v>200750</v>
      </c>
      <c r="L173" s="7">
        <v>203140</v>
      </c>
      <c r="M173" s="22">
        <v>205450</v>
      </c>
      <c r="N173" s="22">
        <v>214840</v>
      </c>
      <c r="O173" s="284">
        <v>235290</v>
      </c>
      <c r="P173" s="18">
        <v>1810</v>
      </c>
      <c r="Q173" s="7">
        <v>1870</v>
      </c>
      <c r="R173" s="7">
        <v>1880</v>
      </c>
      <c r="S173" s="7">
        <v>1900</v>
      </c>
      <c r="T173" s="7">
        <v>1920</v>
      </c>
      <c r="U173" s="7">
        <v>1920</v>
      </c>
      <c r="V173" s="7">
        <v>1890</v>
      </c>
      <c r="W173" s="7">
        <v>1920</v>
      </c>
      <c r="X173" s="25">
        <v>1940</v>
      </c>
      <c r="Y173" s="25">
        <v>2030</v>
      </c>
      <c r="Z173" s="262">
        <v>2230</v>
      </c>
      <c r="AA173" s="20" t="s">
        <v>70</v>
      </c>
      <c r="AB173" s="8">
        <v>5100</v>
      </c>
      <c r="AC173" s="8">
        <v>2250</v>
      </c>
      <c r="AD173" s="8">
        <v>1690</v>
      </c>
      <c r="AE173" s="8">
        <v>2040</v>
      </c>
      <c r="AF173" s="8">
        <v>280</v>
      </c>
      <c r="AG173" s="8">
        <v>-2540</v>
      </c>
      <c r="AH173" s="8">
        <v>2390</v>
      </c>
      <c r="AI173" s="29">
        <v>2310</v>
      </c>
      <c r="AJ173" s="29">
        <v>9390</v>
      </c>
      <c r="AK173" s="276">
        <v>20450</v>
      </c>
      <c r="AL173" s="31">
        <v>43360</v>
      </c>
      <c r="AM173" s="17" t="s">
        <v>70</v>
      </c>
      <c r="AN173" s="9">
        <v>2.657218777679371E-2</v>
      </c>
      <c r="AO173" s="9">
        <v>1.1419580774501448E-2</v>
      </c>
      <c r="AP173" s="9">
        <v>8.4805299076675666E-3</v>
      </c>
      <c r="AQ173" s="9">
        <v>1.0150768771458374E-2</v>
      </c>
      <c r="AR173" s="9">
        <v>1.3792424018521654E-3</v>
      </c>
      <c r="AS173" s="9">
        <v>-1.2494466033744933E-2</v>
      </c>
      <c r="AT173" s="9">
        <v>1.1905354919053535E-2</v>
      </c>
      <c r="AU173" s="33">
        <v>1.1371467953135816E-2</v>
      </c>
      <c r="AV173" s="87">
        <v>4.5704550985641301E-2</v>
      </c>
      <c r="AW173" s="270">
        <v>9.5187115993297322E-2</v>
      </c>
      <c r="AX173" s="35">
        <v>0.22591569843171988</v>
      </c>
      <c r="AY173" s="793"/>
      <c r="AZ173" s="779"/>
      <c r="BA173" s="21">
        <v>42147.000000000007</v>
      </c>
      <c r="BB173" s="87">
        <v>1.006320012504559</v>
      </c>
      <c r="BC173" s="795"/>
    </row>
    <row r="174" spans="1:55" ht="21" customHeight="1">
      <c r="A174" s="156" t="s">
        <v>30</v>
      </c>
      <c r="B174" s="148" t="s">
        <v>46</v>
      </c>
      <c r="C174" s="758" t="s">
        <v>37</v>
      </c>
      <c r="D174" s="15" t="s">
        <v>11</v>
      </c>
      <c r="E174" s="21">
        <v>55430</v>
      </c>
      <c r="F174" s="7">
        <v>56740</v>
      </c>
      <c r="G174" s="7">
        <v>57460</v>
      </c>
      <c r="H174" s="7">
        <v>57910</v>
      </c>
      <c r="I174" s="7">
        <v>58450</v>
      </c>
      <c r="J174" s="7">
        <v>54040</v>
      </c>
      <c r="K174" s="7">
        <v>53350</v>
      </c>
      <c r="L174" s="7">
        <v>53980</v>
      </c>
      <c r="M174" s="22">
        <v>54560</v>
      </c>
      <c r="N174" s="22">
        <v>56920</v>
      </c>
      <c r="O174" s="284">
        <v>62130</v>
      </c>
      <c r="P174" s="18">
        <v>480</v>
      </c>
      <c r="Q174" s="7">
        <v>500</v>
      </c>
      <c r="R174" s="7">
        <v>500</v>
      </c>
      <c r="S174" s="7">
        <v>510</v>
      </c>
      <c r="T174" s="7">
        <v>510</v>
      </c>
      <c r="U174" s="7">
        <v>510</v>
      </c>
      <c r="V174" s="7">
        <v>510</v>
      </c>
      <c r="W174" s="7">
        <v>520</v>
      </c>
      <c r="X174" s="25">
        <v>520</v>
      </c>
      <c r="Y174" s="25">
        <v>550</v>
      </c>
      <c r="Z174" s="262">
        <v>600</v>
      </c>
      <c r="AA174" s="20" t="s">
        <v>70</v>
      </c>
      <c r="AB174" s="8">
        <v>1310</v>
      </c>
      <c r="AC174" s="8">
        <v>720</v>
      </c>
      <c r="AD174" s="8">
        <v>450</v>
      </c>
      <c r="AE174" s="8">
        <v>540</v>
      </c>
      <c r="AF174" s="8">
        <v>-4410</v>
      </c>
      <c r="AG174" s="8">
        <v>-690</v>
      </c>
      <c r="AH174" s="8">
        <v>630</v>
      </c>
      <c r="AI174" s="29">
        <v>580</v>
      </c>
      <c r="AJ174" s="29">
        <v>2360</v>
      </c>
      <c r="AK174" s="276">
        <v>5210</v>
      </c>
      <c r="AL174" s="31">
        <v>6700</v>
      </c>
      <c r="AM174" s="17" t="s">
        <v>70</v>
      </c>
      <c r="AN174" s="9">
        <v>2.3633411510012525E-2</v>
      </c>
      <c r="AO174" s="9">
        <v>1.2689460697920429E-2</v>
      </c>
      <c r="AP174" s="9">
        <v>7.8315349808562029E-3</v>
      </c>
      <c r="AQ174" s="9">
        <v>9.3248143671214034E-3</v>
      </c>
      <c r="AR174" s="9">
        <v>-7.5449101796407181E-2</v>
      </c>
      <c r="AS174" s="9">
        <v>-1.2768319763138414E-2</v>
      </c>
      <c r="AT174" s="9">
        <v>1.1808809746953974E-2</v>
      </c>
      <c r="AU174" s="33">
        <v>1.0744720266765428E-2</v>
      </c>
      <c r="AV174" s="87">
        <v>4.3255131964809346E-2</v>
      </c>
      <c r="AW174" s="270">
        <v>9.1531974701335228E-2</v>
      </c>
      <c r="AX174" s="35">
        <v>0.12087317337182024</v>
      </c>
      <c r="AY174" s="793">
        <v>0.17541459589582686</v>
      </c>
      <c r="AZ174" s="779"/>
      <c r="BA174" s="21">
        <v>11340.000000000002</v>
      </c>
      <c r="BB174" s="87">
        <v>0.91629081724697814</v>
      </c>
      <c r="BC174" s="795">
        <v>0.96518410104713959</v>
      </c>
    </row>
    <row r="175" spans="1:55" ht="19">
      <c r="A175" s="156" t="s">
        <v>30</v>
      </c>
      <c r="B175" s="159" t="s">
        <v>122</v>
      </c>
      <c r="C175" s="758"/>
      <c r="D175" s="15" t="s">
        <v>12</v>
      </c>
      <c r="E175" s="21">
        <v>62510</v>
      </c>
      <c r="F175" s="7">
        <v>64020</v>
      </c>
      <c r="G175" s="7">
        <v>64820</v>
      </c>
      <c r="H175" s="7">
        <v>65340</v>
      </c>
      <c r="I175" s="7">
        <v>65960</v>
      </c>
      <c r="J175" s="7">
        <v>61560</v>
      </c>
      <c r="K175" s="7">
        <v>60760</v>
      </c>
      <c r="L175" s="7">
        <v>61480</v>
      </c>
      <c r="M175" s="22">
        <v>62150</v>
      </c>
      <c r="N175" s="22">
        <v>64870</v>
      </c>
      <c r="O175" s="284">
        <v>70880</v>
      </c>
      <c r="P175" s="18">
        <v>550</v>
      </c>
      <c r="Q175" s="7">
        <v>570</v>
      </c>
      <c r="R175" s="7">
        <v>570</v>
      </c>
      <c r="S175" s="7">
        <v>580</v>
      </c>
      <c r="T175" s="7">
        <v>580</v>
      </c>
      <c r="U175" s="7">
        <v>580</v>
      </c>
      <c r="V175" s="7">
        <v>580</v>
      </c>
      <c r="W175" s="7">
        <v>590</v>
      </c>
      <c r="X175" s="25">
        <v>590</v>
      </c>
      <c r="Y175" s="25">
        <v>620</v>
      </c>
      <c r="Z175" s="262">
        <v>680</v>
      </c>
      <c r="AA175" s="20" t="s">
        <v>70</v>
      </c>
      <c r="AB175" s="8">
        <v>1510</v>
      </c>
      <c r="AC175" s="8">
        <v>800</v>
      </c>
      <c r="AD175" s="8">
        <v>520</v>
      </c>
      <c r="AE175" s="8">
        <v>620</v>
      </c>
      <c r="AF175" s="8">
        <v>-4400</v>
      </c>
      <c r="AG175" s="8">
        <v>-800</v>
      </c>
      <c r="AH175" s="8">
        <v>720</v>
      </c>
      <c r="AI175" s="29">
        <v>670</v>
      </c>
      <c r="AJ175" s="29">
        <v>2720</v>
      </c>
      <c r="AK175" s="276">
        <v>6010</v>
      </c>
      <c r="AL175" s="31">
        <v>8370</v>
      </c>
      <c r="AM175" s="17" t="s">
        <v>70</v>
      </c>
      <c r="AN175" s="9">
        <v>2.4156135018396974E-2</v>
      </c>
      <c r="AO175" s="9">
        <v>1.2496094970321669E-2</v>
      </c>
      <c r="AP175" s="9">
        <v>8.0222153656279716E-3</v>
      </c>
      <c r="AQ175" s="9">
        <v>9.4888276706459607E-3</v>
      </c>
      <c r="AR175" s="9">
        <v>-6.6707095209217693E-2</v>
      </c>
      <c r="AS175" s="9">
        <v>-1.2995451591942819E-2</v>
      </c>
      <c r="AT175" s="9">
        <v>1.1849901250822859E-2</v>
      </c>
      <c r="AU175" s="33">
        <v>1.0897852960312315E-2</v>
      </c>
      <c r="AV175" s="87">
        <v>4.3765084473049054E-2</v>
      </c>
      <c r="AW175" s="270">
        <v>9.2646832125790057E-2</v>
      </c>
      <c r="AX175" s="35">
        <v>0.13389857622780355</v>
      </c>
      <c r="AY175" s="793"/>
      <c r="AZ175" s="779"/>
      <c r="BA175" s="21">
        <v>12852.000000000002</v>
      </c>
      <c r="BB175" s="87">
        <v>0.9282994720844665</v>
      </c>
      <c r="BC175" s="795"/>
    </row>
    <row r="176" spans="1:55" ht="19">
      <c r="A176" s="156" t="s">
        <v>30</v>
      </c>
      <c r="B176" s="159" t="s">
        <v>122</v>
      </c>
      <c r="C176" s="797" t="s">
        <v>38</v>
      </c>
      <c r="D176" s="15" t="s">
        <v>39</v>
      </c>
      <c r="E176" s="21">
        <v>115300</v>
      </c>
      <c r="F176" s="7">
        <v>118220</v>
      </c>
      <c r="G176" s="7">
        <v>119650</v>
      </c>
      <c r="H176" s="7">
        <v>120640</v>
      </c>
      <c r="I176" s="7">
        <v>121830</v>
      </c>
      <c r="J176" s="7">
        <v>122000</v>
      </c>
      <c r="K176" s="7">
        <v>120610</v>
      </c>
      <c r="L176" s="7">
        <v>122030</v>
      </c>
      <c r="M176" s="22">
        <v>123370</v>
      </c>
      <c r="N176" s="22">
        <v>128850</v>
      </c>
      <c r="O176" s="284">
        <v>140740</v>
      </c>
      <c r="P176" s="18">
        <v>1040</v>
      </c>
      <c r="Q176" s="7">
        <v>1080</v>
      </c>
      <c r="R176" s="7">
        <v>1080</v>
      </c>
      <c r="S176" s="7">
        <v>1100</v>
      </c>
      <c r="T176" s="7">
        <v>1110</v>
      </c>
      <c r="U176" s="7">
        <v>1110</v>
      </c>
      <c r="V176" s="7">
        <v>1090</v>
      </c>
      <c r="W176" s="7">
        <v>1110</v>
      </c>
      <c r="X176" s="25">
        <v>1120</v>
      </c>
      <c r="Y176" s="25">
        <v>1170</v>
      </c>
      <c r="Z176" s="262">
        <v>1290</v>
      </c>
      <c r="AA176" s="20" t="s">
        <v>70</v>
      </c>
      <c r="AB176" s="8">
        <v>2920</v>
      </c>
      <c r="AC176" s="8">
        <v>1430</v>
      </c>
      <c r="AD176" s="8">
        <v>990</v>
      </c>
      <c r="AE176" s="8">
        <v>1190</v>
      </c>
      <c r="AF176" s="8">
        <v>170</v>
      </c>
      <c r="AG176" s="8">
        <v>-1390</v>
      </c>
      <c r="AH176" s="8">
        <v>1420</v>
      </c>
      <c r="AI176" s="29">
        <v>1340</v>
      </c>
      <c r="AJ176" s="29">
        <v>5480</v>
      </c>
      <c r="AK176" s="276">
        <v>11890</v>
      </c>
      <c r="AL176" s="31">
        <v>25440</v>
      </c>
      <c r="AM176" s="17" t="s">
        <v>70</v>
      </c>
      <c r="AN176" s="9">
        <v>2.5325238508239423E-2</v>
      </c>
      <c r="AO176" s="9">
        <v>1.2096092031805172E-2</v>
      </c>
      <c r="AP176" s="9">
        <v>8.2741328875888254E-3</v>
      </c>
      <c r="AQ176" s="9">
        <v>9.8640583554376882E-3</v>
      </c>
      <c r="AR176" s="9">
        <v>1.3953870146925507E-3</v>
      </c>
      <c r="AS176" s="9">
        <v>-1.1393442622950833E-2</v>
      </c>
      <c r="AT176" s="9">
        <v>1.177348478567275E-2</v>
      </c>
      <c r="AU176" s="33">
        <v>1.0980906334507878E-2</v>
      </c>
      <c r="AV176" s="87">
        <v>4.4419226716381655E-2</v>
      </c>
      <c r="AW176" s="270">
        <v>9.2277842452464176E-2</v>
      </c>
      <c r="AX176" s="35">
        <v>0.22064180398959232</v>
      </c>
      <c r="AY176" s="793"/>
      <c r="AZ176" s="779"/>
      <c r="BA176" s="21">
        <v>24381.000000000004</v>
      </c>
      <c r="BB176" s="87">
        <v>1.00918473547268</v>
      </c>
      <c r="BC176" s="795"/>
    </row>
    <row r="177" spans="1:55" ht="19">
      <c r="A177" s="156" t="s">
        <v>30</v>
      </c>
      <c r="B177" s="159" t="s">
        <v>122</v>
      </c>
      <c r="C177" s="797"/>
      <c r="D177" s="15" t="s">
        <v>40</v>
      </c>
      <c r="E177" s="21">
        <v>186170</v>
      </c>
      <c r="F177" s="7">
        <v>191110</v>
      </c>
      <c r="G177" s="7">
        <v>193300</v>
      </c>
      <c r="H177" s="7">
        <v>194950</v>
      </c>
      <c r="I177" s="7">
        <v>196930</v>
      </c>
      <c r="J177" s="7">
        <v>197200</v>
      </c>
      <c r="K177" s="7">
        <v>194750</v>
      </c>
      <c r="L177" s="7">
        <v>197070</v>
      </c>
      <c r="M177" s="22">
        <v>199310</v>
      </c>
      <c r="N177" s="22">
        <v>208430</v>
      </c>
      <c r="O177" s="284">
        <v>228290</v>
      </c>
      <c r="P177" s="18">
        <v>1750</v>
      </c>
      <c r="Q177" s="7">
        <v>1810</v>
      </c>
      <c r="R177" s="7">
        <v>1820</v>
      </c>
      <c r="S177" s="7">
        <v>1840</v>
      </c>
      <c r="T177" s="7">
        <v>1860</v>
      </c>
      <c r="U177" s="7">
        <v>1860</v>
      </c>
      <c r="V177" s="7">
        <v>1830</v>
      </c>
      <c r="W177" s="7">
        <v>1860</v>
      </c>
      <c r="X177" s="25">
        <v>1880</v>
      </c>
      <c r="Y177" s="25">
        <v>1970</v>
      </c>
      <c r="Z177" s="262">
        <v>2160</v>
      </c>
      <c r="AA177" s="20" t="s">
        <v>70</v>
      </c>
      <c r="AB177" s="8">
        <v>4940</v>
      </c>
      <c r="AC177" s="8">
        <v>2190</v>
      </c>
      <c r="AD177" s="8">
        <v>1650</v>
      </c>
      <c r="AE177" s="8">
        <v>1980</v>
      </c>
      <c r="AF177" s="8">
        <v>270</v>
      </c>
      <c r="AG177" s="8">
        <v>-2450</v>
      </c>
      <c r="AH177" s="8">
        <v>2320</v>
      </c>
      <c r="AI177" s="29">
        <v>2240</v>
      </c>
      <c r="AJ177" s="29">
        <v>9120</v>
      </c>
      <c r="AK177" s="276">
        <v>19860</v>
      </c>
      <c r="AL177" s="31">
        <v>42120</v>
      </c>
      <c r="AM177" s="17" t="s">
        <v>70</v>
      </c>
      <c r="AN177" s="9">
        <v>2.6534887468442792E-2</v>
      </c>
      <c r="AO177" s="9">
        <v>1.1459368949819471E-2</v>
      </c>
      <c r="AP177" s="9">
        <v>8.5359544749095129E-3</v>
      </c>
      <c r="AQ177" s="9">
        <v>1.015645037189028E-2</v>
      </c>
      <c r="AR177" s="9">
        <v>1.3710455491799944E-3</v>
      </c>
      <c r="AS177" s="9">
        <v>-1.2423935091277927E-2</v>
      </c>
      <c r="AT177" s="9">
        <v>1.1912708600770205E-2</v>
      </c>
      <c r="AU177" s="33">
        <v>1.1366519510833673E-2</v>
      </c>
      <c r="AV177" s="87">
        <v>4.5757864632983702E-2</v>
      </c>
      <c r="AW177" s="270">
        <v>9.5283788322218399E-2</v>
      </c>
      <c r="AX177" s="35">
        <v>0.22624482999409135</v>
      </c>
      <c r="AY177" s="793"/>
      <c r="AZ177" s="779"/>
      <c r="BA177" s="21">
        <v>40824</v>
      </c>
      <c r="BB177" s="87">
        <v>1.0069613793844336</v>
      </c>
      <c r="BC177" s="795"/>
    </row>
    <row r="178" spans="1:55" ht="21" customHeight="1">
      <c r="A178" s="156" t="s">
        <v>30</v>
      </c>
      <c r="B178" s="148" t="s">
        <v>47</v>
      </c>
      <c r="C178" s="758" t="s">
        <v>37</v>
      </c>
      <c r="D178" s="15" t="s">
        <v>11</v>
      </c>
      <c r="E178" s="21">
        <v>51160</v>
      </c>
      <c r="F178" s="7">
        <v>52360</v>
      </c>
      <c r="G178" s="7">
        <v>53030</v>
      </c>
      <c r="H178" s="7">
        <v>53450</v>
      </c>
      <c r="I178" s="7">
        <v>53940</v>
      </c>
      <c r="J178" s="7">
        <v>49530</v>
      </c>
      <c r="K178" s="7">
        <v>48900</v>
      </c>
      <c r="L178" s="7">
        <v>49480</v>
      </c>
      <c r="M178" s="22">
        <v>50010</v>
      </c>
      <c r="N178" s="22">
        <v>52170</v>
      </c>
      <c r="O178" s="284">
        <v>56940</v>
      </c>
      <c r="P178" s="18">
        <v>440</v>
      </c>
      <c r="Q178" s="7">
        <v>450</v>
      </c>
      <c r="R178" s="7">
        <v>460</v>
      </c>
      <c r="S178" s="7">
        <v>460</v>
      </c>
      <c r="T178" s="7">
        <v>470</v>
      </c>
      <c r="U178" s="7">
        <v>470</v>
      </c>
      <c r="V178" s="7">
        <v>470</v>
      </c>
      <c r="W178" s="7">
        <v>470</v>
      </c>
      <c r="X178" s="25">
        <v>480</v>
      </c>
      <c r="Y178" s="25">
        <v>500</v>
      </c>
      <c r="Z178" s="262">
        <v>550</v>
      </c>
      <c r="AA178" s="20" t="s">
        <v>70</v>
      </c>
      <c r="AB178" s="8">
        <v>1200</v>
      </c>
      <c r="AC178" s="8">
        <v>670</v>
      </c>
      <c r="AD178" s="8">
        <v>420</v>
      </c>
      <c r="AE178" s="8">
        <v>490</v>
      </c>
      <c r="AF178" s="8">
        <v>-4410</v>
      </c>
      <c r="AG178" s="8">
        <v>-630</v>
      </c>
      <c r="AH178" s="8">
        <v>580</v>
      </c>
      <c r="AI178" s="29">
        <v>530</v>
      </c>
      <c r="AJ178" s="29">
        <v>2160</v>
      </c>
      <c r="AK178" s="276">
        <v>4770</v>
      </c>
      <c r="AL178" s="31">
        <v>5780</v>
      </c>
      <c r="AM178" s="17" t="s">
        <v>70</v>
      </c>
      <c r="AN178" s="9">
        <v>2.3455824863174435E-2</v>
      </c>
      <c r="AO178" s="9">
        <v>1.279602750190989E-2</v>
      </c>
      <c r="AP178" s="9">
        <v>7.9200452574015312E-3</v>
      </c>
      <c r="AQ178" s="9">
        <v>9.1674462114126332E-3</v>
      </c>
      <c r="AR178" s="9">
        <v>-8.1757508342602869E-2</v>
      </c>
      <c r="AS178" s="9">
        <v>-1.2719563900666309E-2</v>
      </c>
      <c r="AT178" s="9">
        <v>1.1860940695296529E-2</v>
      </c>
      <c r="AU178" s="33">
        <v>1.0711398544866579E-2</v>
      </c>
      <c r="AV178" s="87">
        <v>4.3191361727654476E-2</v>
      </c>
      <c r="AW178" s="270">
        <v>9.1431857389304261E-2</v>
      </c>
      <c r="AX178" s="35">
        <v>0.11297888975762316</v>
      </c>
      <c r="AY178" s="793">
        <v>0.17205928393843062</v>
      </c>
      <c r="AZ178" s="779"/>
      <c r="BA178" s="21">
        <v>10395.000000000002</v>
      </c>
      <c r="BB178" s="87">
        <v>0.90979280688037534</v>
      </c>
      <c r="BC178" s="795">
        <v>0.96257250165452213</v>
      </c>
    </row>
    <row r="179" spans="1:55" ht="19">
      <c r="A179" s="156" t="s">
        <v>30</v>
      </c>
      <c r="B179" s="159" t="s">
        <v>123</v>
      </c>
      <c r="C179" s="758"/>
      <c r="D179" s="15" t="s">
        <v>12</v>
      </c>
      <c r="E179" s="21">
        <v>58240</v>
      </c>
      <c r="F179" s="7">
        <v>59640</v>
      </c>
      <c r="G179" s="7">
        <v>60390</v>
      </c>
      <c r="H179" s="7">
        <v>60880</v>
      </c>
      <c r="I179" s="7">
        <v>61450</v>
      </c>
      <c r="J179" s="7">
        <v>57050</v>
      </c>
      <c r="K179" s="7">
        <v>56310</v>
      </c>
      <c r="L179" s="7">
        <v>56980</v>
      </c>
      <c r="M179" s="22">
        <v>57600</v>
      </c>
      <c r="N179" s="22">
        <v>60120</v>
      </c>
      <c r="O179" s="284">
        <v>65690</v>
      </c>
      <c r="P179" s="18">
        <v>510</v>
      </c>
      <c r="Q179" s="7">
        <v>520</v>
      </c>
      <c r="R179" s="7">
        <v>530</v>
      </c>
      <c r="S179" s="7">
        <v>530</v>
      </c>
      <c r="T179" s="7">
        <v>540</v>
      </c>
      <c r="U179" s="7">
        <v>540</v>
      </c>
      <c r="V179" s="7">
        <v>540</v>
      </c>
      <c r="W179" s="7">
        <v>540</v>
      </c>
      <c r="X179" s="25">
        <v>550</v>
      </c>
      <c r="Y179" s="25">
        <v>570</v>
      </c>
      <c r="Z179" s="262">
        <v>630</v>
      </c>
      <c r="AA179" s="20" t="s">
        <v>70</v>
      </c>
      <c r="AB179" s="8">
        <v>1400</v>
      </c>
      <c r="AC179" s="8">
        <v>750</v>
      </c>
      <c r="AD179" s="8">
        <v>490</v>
      </c>
      <c r="AE179" s="8">
        <v>570</v>
      </c>
      <c r="AF179" s="8">
        <v>-4400</v>
      </c>
      <c r="AG179" s="8">
        <v>-740</v>
      </c>
      <c r="AH179" s="8">
        <v>670</v>
      </c>
      <c r="AI179" s="29">
        <v>620</v>
      </c>
      <c r="AJ179" s="29">
        <v>2520</v>
      </c>
      <c r="AK179" s="276">
        <v>5570</v>
      </c>
      <c r="AL179" s="31">
        <v>7450</v>
      </c>
      <c r="AM179" s="17" t="s">
        <v>70</v>
      </c>
      <c r="AN179" s="9">
        <v>2.4038461538461453E-2</v>
      </c>
      <c r="AO179" s="9">
        <v>1.2575452716297786E-2</v>
      </c>
      <c r="AP179" s="9">
        <v>8.1139261467131352E-3</v>
      </c>
      <c r="AQ179" s="9">
        <v>9.362680683311364E-3</v>
      </c>
      <c r="AR179" s="9">
        <v>-7.1602929210740407E-2</v>
      </c>
      <c r="AS179" s="9">
        <v>-1.29710780017529E-2</v>
      </c>
      <c r="AT179" s="9">
        <v>1.1898419463683085E-2</v>
      </c>
      <c r="AU179" s="33">
        <v>1.08810108810109E-2</v>
      </c>
      <c r="AV179" s="87">
        <v>4.3749999999999956E-2</v>
      </c>
      <c r="AW179" s="270">
        <v>9.2648037258815652E-2</v>
      </c>
      <c r="AX179" s="35">
        <v>0.12791895604395598</v>
      </c>
      <c r="AY179" s="793"/>
      <c r="AZ179" s="779"/>
      <c r="BA179" s="21">
        <v>11907.000000000002</v>
      </c>
      <c r="BB179" s="87">
        <v>0.92347184065934063</v>
      </c>
      <c r="BC179" s="795"/>
    </row>
    <row r="180" spans="1:55" ht="19">
      <c r="A180" s="156" t="s">
        <v>30</v>
      </c>
      <c r="B180" s="159" t="s">
        <v>123</v>
      </c>
      <c r="C180" s="797" t="s">
        <v>38</v>
      </c>
      <c r="D180" s="15" t="s">
        <v>39</v>
      </c>
      <c r="E180" s="21">
        <v>111030</v>
      </c>
      <c r="F180" s="7">
        <v>113840</v>
      </c>
      <c r="G180" s="7">
        <v>115220</v>
      </c>
      <c r="H180" s="7">
        <v>116180</v>
      </c>
      <c r="I180" s="7">
        <v>117320</v>
      </c>
      <c r="J180" s="7">
        <v>117490</v>
      </c>
      <c r="K180" s="7">
        <v>116160</v>
      </c>
      <c r="L180" s="7">
        <v>117530</v>
      </c>
      <c r="M180" s="22">
        <v>118820</v>
      </c>
      <c r="N180" s="22">
        <v>124100</v>
      </c>
      <c r="O180" s="284">
        <v>135550</v>
      </c>
      <c r="P180" s="18">
        <v>1000</v>
      </c>
      <c r="Q180" s="7">
        <v>1030</v>
      </c>
      <c r="R180" s="7">
        <v>1040</v>
      </c>
      <c r="S180" s="7">
        <v>1050</v>
      </c>
      <c r="T180" s="7">
        <v>1070</v>
      </c>
      <c r="U180" s="7">
        <v>1070</v>
      </c>
      <c r="V180" s="7">
        <v>1050</v>
      </c>
      <c r="W180" s="7">
        <v>1060</v>
      </c>
      <c r="X180" s="25">
        <v>1070</v>
      </c>
      <c r="Y180" s="25">
        <v>1120</v>
      </c>
      <c r="Z180" s="262">
        <v>1240</v>
      </c>
      <c r="AA180" s="20" t="s">
        <v>70</v>
      </c>
      <c r="AB180" s="8">
        <v>2810</v>
      </c>
      <c r="AC180" s="8">
        <v>1380</v>
      </c>
      <c r="AD180" s="8">
        <v>960</v>
      </c>
      <c r="AE180" s="8">
        <v>1140</v>
      </c>
      <c r="AF180" s="8">
        <v>170</v>
      </c>
      <c r="AG180" s="8">
        <v>-1330</v>
      </c>
      <c r="AH180" s="8">
        <v>1370</v>
      </c>
      <c r="AI180" s="29">
        <v>1290</v>
      </c>
      <c r="AJ180" s="29">
        <v>5280</v>
      </c>
      <c r="AK180" s="276">
        <v>11450</v>
      </c>
      <c r="AL180" s="31">
        <v>24520</v>
      </c>
      <c r="AM180" s="17" t="s">
        <v>70</v>
      </c>
      <c r="AN180" s="9">
        <v>2.5308475186886392E-2</v>
      </c>
      <c r="AO180" s="9">
        <v>1.2122276879831251E-2</v>
      </c>
      <c r="AP180" s="9">
        <v>8.3318868252040268E-3</v>
      </c>
      <c r="AQ180" s="9">
        <v>9.8123601308315322E-3</v>
      </c>
      <c r="AR180" s="9">
        <v>1.4490282986703296E-3</v>
      </c>
      <c r="AS180" s="9">
        <v>-1.1320112349987199E-2</v>
      </c>
      <c r="AT180" s="9">
        <v>1.1794077134986258E-2</v>
      </c>
      <c r="AU180" s="33">
        <v>1.0975921041436187E-2</v>
      </c>
      <c r="AV180" s="87">
        <v>4.4436963474162594E-2</v>
      </c>
      <c r="AW180" s="270">
        <v>9.2264302981466484E-2</v>
      </c>
      <c r="AX180" s="35">
        <v>0.22084121408628299</v>
      </c>
      <c r="AY180" s="793"/>
      <c r="AZ180" s="779"/>
      <c r="BA180" s="21">
        <v>23436.000000000004</v>
      </c>
      <c r="BB180" s="87">
        <v>1.0097631270827705</v>
      </c>
      <c r="BC180" s="795"/>
    </row>
    <row r="181" spans="1:55" ht="19">
      <c r="A181" s="156" t="s">
        <v>30</v>
      </c>
      <c r="B181" s="159" t="s">
        <v>123</v>
      </c>
      <c r="C181" s="797"/>
      <c r="D181" s="15" t="s">
        <v>40</v>
      </c>
      <c r="E181" s="21">
        <v>181900</v>
      </c>
      <c r="F181" s="7">
        <v>186730</v>
      </c>
      <c r="G181" s="7">
        <v>188870</v>
      </c>
      <c r="H181" s="7">
        <v>190490</v>
      </c>
      <c r="I181" s="7">
        <v>192420</v>
      </c>
      <c r="J181" s="7">
        <v>192690</v>
      </c>
      <c r="K181" s="7">
        <v>190300</v>
      </c>
      <c r="L181" s="7">
        <v>192570</v>
      </c>
      <c r="M181" s="22">
        <v>194760</v>
      </c>
      <c r="N181" s="22">
        <v>203680</v>
      </c>
      <c r="O181" s="284">
        <v>223100</v>
      </c>
      <c r="P181" s="18">
        <v>1710</v>
      </c>
      <c r="Q181" s="7">
        <v>1760</v>
      </c>
      <c r="R181" s="7">
        <v>1780</v>
      </c>
      <c r="S181" s="7">
        <v>1790</v>
      </c>
      <c r="T181" s="7">
        <v>1820</v>
      </c>
      <c r="U181" s="7">
        <v>1820</v>
      </c>
      <c r="V181" s="7">
        <v>1790</v>
      </c>
      <c r="W181" s="7">
        <v>1810</v>
      </c>
      <c r="X181" s="25">
        <v>1830</v>
      </c>
      <c r="Y181" s="25">
        <v>1920</v>
      </c>
      <c r="Z181" s="262">
        <v>2110</v>
      </c>
      <c r="AA181" s="20" t="s">
        <v>70</v>
      </c>
      <c r="AB181" s="8">
        <v>4830</v>
      </c>
      <c r="AC181" s="8">
        <v>2140</v>
      </c>
      <c r="AD181" s="8">
        <v>1620</v>
      </c>
      <c r="AE181" s="8">
        <v>1930</v>
      </c>
      <c r="AF181" s="8">
        <v>270</v>
      </c>
      <c r="AG181" s="8">
        <v>-2390</v>
      </c>
      <c r="AH181" s="8">
        <v>2270</v>
      </c>
      <c r="AI181" s="29">
        <v>2190</v>
      </c>
      <c r="AJ181" s="29">
        <v>8920</v>
      </c>
      <c r="AK181" s="276">
        <v>19420</v>
      </c>
      <c r="AL181" s="31">
        <v>41200</v>
      </c>
      <c r="AM181" s="17" t="s">
        <v>70</v>
      </c>
      <c r="AN181" s="9">
        <v>2.655305112699291E-2</v>
      </c>
      <c r="AO181" s="9">
        <v>1.1460397365179675E-2</v>
      </c>
      <c r="AP181" s="9">
        <v>8.5773283210675011E-3</v>
      </c>
      <c r="AQ181" s="9">
        <v>1.0131765447005003E-2</v>
      </c>
      <c r="AR181" s="9">
        <v>1.4031805425631649E-3</v>
      </c>
      <c r="AS181" s="9">
        <v>-1.2403342155794306E-2</v>
      </c>
      <c r="AT181" s="9">
        <v>1.1928533893851734E-2</v>
      </c>
      <c r="AU181" s="33">
        <v>1.1372487926468278E-2</v>
      </c>
      <c r="AV181" s="87">
        <v>4.5799958923803619E-2</v>
      </c>
      <c r="AW181" s="270">
        <v>9.5345640219952843E-2</v>
      </c>
      <c r="AX181" s="35">
        <v>0.22649807586586035</v>
      </c>
      <c r="AY181" s="793"/>
      <c r="AZ181" s="779"/>
      <c r="BA181" s="21">
        <v>39879</v>
      </c>
      <c r="BB181" s="87">
        <v>1.0072622319956019</v>
      </c>
      <c r="BC181" s="795"/>
    </row>
    <row r="182" spans="1:55" ht="21" customHeight="1">
      <c r="A182" s="156" t="s">
        <v>30</v>
      </c>
      <c r="B182" s="148" t="s">
        <v>48</v>
      </c>
      <c r="C182" s="758" t="s">
        <v>37</v>
      </c>
      <c r="D182" s="15" t="s">
        <v>11</v>
      </c>
      <c r="E182" s="21">
        <v>47790</v>
      </c>
      <c r="F182" s="7">
        <v>48900</v>
      </c>
      <c r="G182" s="7">
        <v>49540</v>
      </c>
      <c r="H182" s="7">
        <v>49930</v>
      </c>
      <c r="I182" s="7">
        <v>50380</v>
      </c>
      <c r="J182" s="7">
        <v>45970</v>
      </c>
      <c r="K182" s="7">
        <v>45390</v>
      </c>
      <c r="L182" s="7">
        <v>45930</v>
      </c>
      <c r="M182" s="22">
        <v>46420</v>
      </c>
      <c r="N182" s="22">
        <v>48430</v>
      </c>
      <c r="O182" s="284">
        <v>52850</v>
      </c>
      <c r="P182" s="18">
        <v>410</v>
      </c>
      <c r="Q182" s="7">
        <v>420</v>
      </c>
      <c r="R182" s="7">
        <v>420</v>
      </c>
      <c r="S182" s="7">
        <v>430</v>
      </c>
      <c r="T182" s="7">
        <v>430</v>
      </c>
      <c r="U182" s="7">
        <v>430</v>
      </c>
      <c r="V182" s="7">
        <v>430</v>
      </c>
      <c r="W182" s="7">
        <v>440</v>
      </c>
      <c r="X182" s="25">
        <v>440</v>
      </c>
      <c r="Y182" s="25">
        <v>460</v>
      </c>
      <c r="Z182" s="262">
        <v>500</v>
      </c>
      <c r="AA182" s="20" t="s">
        <v>70</v>
      </c>
      <c r="AB182" s="8">
        <v>1110</v>
      </c>
      <c r="AC182" s="8">
        <v>640</v>
      </c>
      <c r="AD182" s="8">
        <v>390</v>
      </c>
      <c r="AE182" s="8">
        <v>450</v>
      </c>
      <c r="AF182" s="8">
        <v>-4410</v>
      </c>
      <c r="AG182" s="8">
        <v>-580</v>
      </c>
      <c r="AH182" s="8">
        <v>540</v>
      </c>
      <c r="AI182" s="29">
        <v>490</v>
      </c>
      <c r="AJ182" s="29">
        <v>2010</v>
      </c>
      <c r="AK182" s="276">
        <v>4420</v>
      </c>
      <c r="AL182" s="31">
        <v>5060</v>
      </c>
      <c r="AM182" s="17" t="s">
        <v>70</v>
      </c>
      <c r="AN182" s="9">
        <v>2.322661644695545E-2</v>
      </c>
      <c r="AO182" s="9">
        <v>1.3087934560327197E-2</v>
      </c>
      <c r="AP182" s="9">
        <v>7.8724263221638946E-3</v>
      </c>
      <c r="AQ182" s="9">
        <v>9.0126176647307155E-3</v>
      </c>
      <c r="AR182" s="9">
        <v>-8.7534736006351754E-2</v>
      </c>
      <c r="AS182" s="9">
        <v>-1.2616924080922298E-2</v>
      </c>
      <c r="AT182" s="9">
        <v>1.189689358889634E-2</v>
      </c>
      <c r="AU182" s="33">
        <v>1.0668408447637612E-2</v>
      </c>
      <c r="AV182" s="87">
        <v>4.3300301594140445E-2</v>
      </c>
      <c r="AW182" s="270">
        <v>9.1265744373322244E-2</v>
      </c>
      <c r="AX182" s="35">
        <v>0.10587989119062557</v>
      </c>
      <c r="AY182" s="793">
        <v>0.16908508991219962</v>
      </c>
      <c r="AZ182" s="779"/>
      <c r="BA182" s="21">
        <v>9450.0000000000018</v>
      </c>
      <c r="BB182" s="87">
        <v>0.90813977819627534</v>
      </c>
      <c r="BC182" s="795">
        <v>0.96225402651016756</v>
      </c>
    </row>
    <row r="183" spans="1:55" ht="19">
      <c r="A183" s="156" t="s">
        <v>30</v>
      </c>
      <c r="B183" s="159" t="s">
        <v>124</v>
      </c>
      <c r="C183" s="758"/>
      <c r="D183" s="15" t="s">
        <v>12</v>
      </c>
      <c r="E183" s="21">
        <v>54870</v>
      </c>
      <c r="F183" s="7">
        <v>56180</v>
      </c>
      <c r="G183" s="7">
        <v>56900</v>
      </c>
      <c r="H183" s="7">
        <v>57360</v>
      </c>
      <c r="I183" s="7">
        <v>57890</v>
      </c>
      <c r="J183" s="7">
        <v>53490</v>
      </c>
      <c r="K183" s="7">
        <v>52800</v>
      </c>
      <c r="L183" s="7">
        <v>53430</v>
      </c>
      <c r="M183" s="22">
        <v>54010</v>
      </c>
      <c r="N183" s="22">
        <v>56380</v>
      </c>
      <c r="O183" s="284">
        <v>61600</v>
      </c>
      <c r="P183" s="18">
        <v>480</v>
      </c>
      <c r="Q183" s="7">
        <v>490</v>
      </c>
      <c r="R183" s="7">
        <v>490</v>
      </c>
      <c r="S183" s="7">
        <v>500</v>
      </c>
      <c r="T183" s="7">
        <v>500</v>
      </c>
      <c r="U183" s="7">
        <v>500</v>
      </c>
      <c r="V183" s="7">
        <v>500</v>
      </c>
      <c r="W183" s="7">
        <v>510</v>
      </c>
      <c r="X183" s="25">
        <v>510</v>
      </c>
      <c r="Y183" s="25">
        <v>530</v>
      </c>
      <c r="Z183" s="262">
        <v>580</v>
      </c>
      <c r="AA183" s="20" t="s">
        <v>70</v>
      </c>
      <c r="AB183" s="8">
        <v>1310</v>
      </c>
      <c r="AC183" s="8">
        <v>720</v>
      </c>
      <c r="AD183" s="8">
        <v>460</v>
      </c>
      <c r="AE183" s="8">
        <v>530</v>
      </c>
      <c r="AF183" s="8">
        <v>-4400</v>
      </c>
      <c r="AG183" s="8">
        <v>-690</v>
      </c>
      <c r="AH183" s="8">
        <v>630</v>
      </c>
      <c r="AI183" s="29">
        <v>580</v>
      </c>
      <c r="AJ183" s="29">
        <v>2370</v>
      </c>
      <c r="AK183" s="276">
        <v>5220</v>
      </c>
      <c r="AL183" s="31">
        <v>6730</v>
      </c>
      <c r="AM183" s="17" t="s">
        <v>70</v>
      </c>
      <c r="AN183" s="9">
        <v>2.3874612720976796E-2</v>
      </c>
      <c r="AO183" s="9">
        <v>1.2815948736204952E-2</v>
      </c>
      <c r="AP183" s="9">
        <v>8.0843585237257987E-3</v>
      </c>
      <c r="AQ183" s="9">
        <v>9.2398884239888179E-3</v>
      </c>
      <c r="AR183" s="9">
        <v>-7.6006218690620186E-2</v>
      </c>
      <c r="AS183" s="9">
        <v>-1.2899607403252911E-2</v>
      </c>
      <c r="AT183" s="9">
        <v>1.193181818181821E-2</v>
      </c>
      <c r="AU183" s="33">
        <v>1.0855324723937798E-2</v>
      </c>
      <c r="AV183" s="87">
        <v>4.3880762821699726E-2</v>
      </c>
      <c r="AW183" s="270">
        <v>9.2586023412557727E-2</v>
      </c>
      <c r="AX183" s="35">
        <v>0.12265354474211776</v>
      </c>
      <c r="AY183" s="793"/>
      <c r="AZ183" s="779"/>
      <c r="BA183" s="21">
        <v>10962.000000000002</v>
      </c>
      <c r="BB183" s="87">
        <v>0.92287224348459995</v>
      </c>
      <c r="BC183" s="795"/>
    </row>
    <row r="184" spans="1:55" ht="19">
      <c r="A184" s="156" t="s">
        <v>30</v>
      </c>
      <c r="B184" s="159" t="s">
        <v>124</v>
      </c>
      <c r="C184" s="797" t="s">
        <v>38</v>
      </c>
      <c r="D184" s="15" t="s">
        <v>39</v>
      </c>
      <c r="E184" s="21">
        <v>107660</v>
      </c>
      <c r="F184" s="7">
        <v>110380</v>
      </c>
      <c r="G184" s="7">
        <v>111730</v>
      </c>
      <c r="H184" s="7">
        <v>112660</v>
      </c>
      <c r="I184" s="7">
        <v>113760</v>
      </c>
      <c r="J184" s="7">
        <v>113930</v>
      </c>
      <c r="K184" s="7">
        <v>112650</v>
      </c>
      <c r="L184" s="7">
        <v>113980</v>
      </c>
      <c r="M184" s="22">
        <v>115230</v>
      </c>
      <c r="N184" s="22">
        <v>120360</v>
      </c>
      <c r="O184" s="284">
        <v>131460</v>
      </c>
      <c r="P184" s="18">
        <v>970</v>
      </c>
      <c r="Q184" s="7">
        <v>1000</v>
      </c>
      <c r="R184" s="7">
        <v>1000</v>
      </c>
      <c r="S184" s="7">
        <v>1020</v>
      </c>
      <c r="T184" s="7">
        <v>1030</v>
      </c>
      <c r="U184" s="7">
        <v>1030</v>
      </c>
      <c r="V184" s="7">
        <v>1010</v>
      </c>
      <c r="W184" s="7">
        <v>1030</v>
      </c>
      <c r="X184" s="25">
        <v>1030</v>
      </c>
      <c r="Y184" s="25">
        <v>1080</v>
      </c>
      <c r="Z184" s="262">
        <v>1200</v>
      </c>
      <c r="AA184" s="20" t="s">
        <v>70</v>
      </c>
      <c r="AB184" s="8">
        <v>2720</v>
      </c>
      <c r="AC184" s="8">
        <v>1350</v>
      </c>
      <c r="AD184" s="8">
        <v>930</v>
      </c>
      <c r="AE184" s="8">
        <v>1100</v>
      </c>
      <c r="AF184" s="8">
        <v>170</v>
      </c>
      <c r="AG184" s="8">
        <v>-1280</v>
      </c>
      <c r="AH184" s="8">
        <v>1330</v>
      </c>
      <c r="AI184" s="29">
        <v>1250</v>
      </c>
      <c r="AJ184" s="29">
        <v>5130</v>
      </c>
      <c r="AK184" s="276">
        <v>11100</v>
      </c>
      <c r="AL184" s="31">
        <v>23800</v>
      </c>
      <c r="AM184" s="17" t="s">
        <v>70</v>
      </c>
      <c r="AN184" s="9">
        <v>2.5264722273824924E-2</v>
      </c>
      <c r="AO184" s="9">
        <v>1.2230476535604273E-2</v>
      </c>
      <c r="AP184" s="9">
        <v>8.3236373400161767E-3</v>
      </c>
      <c r="AQ184" s="9">
        <v>9.7638913545179395E-3</v>
      </c>
      <c r="AR184" s="9">
        <v>1.4943741209563211E-3</v>
      </c>
      <c r="AS184" s="9">
        <v>-1.1234968840516113E-2</v>
      </c>
      <c r="AT184" s="9">
        <v>1.1806480248557571E-2</v>
      </c>
      <c r="AU184" s="33">
        <v>1.0966836287067849E-2</v>
      </c>
      <c r="AV184" s="87">
        <v>4.4519656339494951E-2</v>
      </c>
      <c r="AW184" s="270">
        <v>9.2223330009970184E-2</v>
      </c>
      <c r="AX184" s="35">
        <v>0.22106631989596881</v>
      </c>
      <c r="AY184" s="793"/>
      <c r="AZ184" s="779"/>
      <c r="BA184" s="21">
        <v>22680.000000000004</v>
      </c>
      <c r="BB184" s="87">
        <v>1.0104031209362809</v>
      </c>
      <c r="BC184" s="795"/>
    </row>
    <row r="185" spans="1:55" ht="19">
      <c r="A185" s="156" t="s">
        <v>30</v>
      </c>
      <c r="B185" s="159" t="s">
        <v>124</v>
      </c>
      <c r="C185" s="797"/>
      <c r="D185" s="15" t="s">
        <v>40</v>
      </c>
      <c r="E185" s="21">
        <v>178530</v>
      </c>
      <c r="F185" s="7">
        <v>183270</v>
      </c>
      <c r="G185" s="7">
        <v>185380</v>
      </c>
      <c r="H185" s="7">
        <v>186970</v>
      </c>
      <c r="I185" s="7">
        <v>188860</v>
      </c>
      <c r="J185" s="7">
        <v>189130</v>
      </c>
      <c r="K185" s="7">
        <v>186790</v>
      </c>
      <c r="L185" s="7">
        <v>189020</v>
      </c>
      <c r="M185" s="22">
        <v>191170</v>
      </c>
      <c r="N185" s="22">
        <v>199940</v>
      </c>
      <c r="O185" s="284">
        <v>219010</v>
      </c>
      <c r="P185" s="18">
        <v>1680</v>
      </c>
      <c r="Q185" s="7">
        <v>1730</v>
      </c>
      <c r="R185" s="7">
        <v>1740</v>
      </c>
      <c r="S185" s="7">
        <v>1760</v>
      </c>
      <c r="T185" s="7">
        <v>1780</v>
      </c>
      <c r="U185" s="7">
        <v>1780</v>
      </c>
      <c r="V185" s="7">
        <v>1750</v>
      </c>
      <c r="W185" s="7">
        <v>1780</v>
      </c>
      <c r="X185" s="25">
        <v>1790</v>
      </c>
      <c r="Y185" s="25">
        <v>1880</v>
      </c>
      <c r="Z185" s="262">
        <v>2070</v>
      </c>
      <c r="AA185" s="20" t="s">
        <v>70</v>
      </c>
      <c r="AB185" s="8">
        <v>4740</v>
      </c>
      <c r="AC185" s="8">
        <v>2110</v>
      </c>
      <c r="AD185" s="8">
        <v>1590</v>
      </c>
      <c r="AE185" s="8">
        <v>1890</v>
      </c>
      <c r="AF185" s="8">
        <v>270</v>
      </c>
      <c r="AG185" s="8">
        <v>-2340</v>
      </c>
      <c r="AH185" s="8">
        <v>2230</v>
      </c>
      <c r="AI185" s="29">
        <v>2150</v>
      </c>
      <c r="AJ185" s="29">
        <v>8770</v>
      </c>
      <c r="AK185" s="276">
        <v>19070</v>
      </c>
      <c r="AL185" s="31">
        <v>40480</v>
      </c>
      <c r="AM185" s="17" t="s">
        <v>70</v>
      </c>
      <c r="AN185" s="9">
        <v>2.6550159637035886E-2</v>
      </c>
      <c r="AO185" s="9">
        <v>1.1513068150815764E-2</v>
      </c>
      <c r="AP185" s="9">
        <v>8.5769770201746809E-3</v>
      </c>
      <c r="AQ185" s="9">
        <v>1.0108573567952028E-2</v>
      </c>
      <c r="AR185" s="9">
        <v>1.4296304140632987E-3</v>
      </c>
      <c r="AS185" s="9">
        <v>-1.2372442235499381E-2</v>
      </c>
      <c r="AT185" s="9">
        <v>1.1938540607098869E-2</v>
      </c>
      <c r="AU185" s="33">
        <v>1.137445772934087E-2</v>
      </c>
      <c r="AV185" s="87">
        <v>4.5875398859653638E-2</v>
      </c>
      <c r="AW185" s="270">
        <v>9.5378613584075289E-2</v>
      </c>
      <c r="AX185" s="35">
        <v>0.22674060382008632</v>
      </c>
      <c r="AY185" s="793"/>
      <c r="AZ185" s="779"/>
      <c r="BA185" s="21">
        <v>39123.000000000007</v>
      </c>
      <c r="BB185" s="87">
        <v>1.0076009634235144</v>
      </c>
      <c r="BC185" s="795"/>
    </row>
    <row r="186" spans="1:55" ht="21" customHeight="1">
      <c r="A186" s="156" t="s">
        <v>30</v>
      </c>
      <c r="B186" s="148" t="s">
        <v>49</v>
      </c>
      <c r="C186" s="758" t="s">
        <v>37</v>
      </c>
      <c r="D186" s="15" t="s">
        <v>11</v>
      </c>
      <c r="E186" s="21">
        <v>42020</v>
      </c>
      <c r="F186" s="7">
        <v>42940</v>
      </c>
      <c r="G186" s="7">
        <v>43510</v>
      </c>
      <c r="H186" s="7">
        <v>43830</v>
      </c>
      <c r="I186" s="7">
        <v>44210</v>
      </c>
      <c r="J186" s="7">
        <v>39790</v>
      </c>
      <c r="K186" s="7">
        <v>39320</v>
      </c>
      <c r="L186" s="7">
        <v>39760</v>
      </c>
      <c r="M186" s="22">
        <v>40170</v>
      </c>
      <c r="N186" s="22">
        <v>41840</v>
      </c>
      <c r="O186" s="284">
        <v>45550</v>
      </c>
      <c r="P186" s="18">
        <v>350</v>
      </c>
      <c r="Q186" s="7">
        <v>360</v>
      </c>
      <c r="R186" s="7">
        <v>360</v>
      </c>
      <c r="S186" s="7">
        <v>360</v>
      </c>
      <c r="T186" s="7">
        <v>370</v>
      </c>
      <c r="U186" s="7">
        <v>370</v>
      </c>
      <c r="V186" s="7">
        <v>370</v>
      </c>
      <c r="W186" s="7">
        <v>370</v>
      </c>
      <c r="X186" s="25">
        <v>380</v>
      </c>
      <c r="Y186" s="25">
        <v>390</v>
      </c>
      <c r="Z186" s="262">
        <v>430</v>
      </c>
      <c r="AA186" s="20" t="s">
        <v>70</v>
      </c>
      <c r="AB186" s="8">
        <v>920</v>
      </c>
      <c r="AC186" s="8">
        <v>570</v>
      </c>
      <c r="AD186" s="8">
        <v>320</v>
      </c>
      <c r="AE186" s="8">
        <v>380</v>
      </c>
      <c r="AF186" s="8">
        <v>-4420</v>
      </c>
      <c r="AG186" s="8">
        <v>-470</v>
      </c>
      <c r="AH186" s="8">
        <v>440</v>
      </c>
      <c r="AI186" s="29">
        <v>410</v>
      </c>
      <c r="AJ186" s="29">
        <v>1670</v>
      </c>
      <c r="AK186" s="276">
        <v>3710</v>
      </c>
      <c r="AL186" s="31">
        <v>3530</v>
      </c>
      <c r="AM186" s="17" t="s">
        <v>70</v>
      </c>
      <c r="AN186" s="9">
        <v>2.1894336030461758E-2</v>
      </c>
      <c r="AO186" s="9">
        <v>1.327433628318575E-2</v>
      </c>
      <c r="AP186" s="9">
        <v>7.3546311192829172E-3</v>
      </c>
      <c r="AQ186" s="9">
        <v>8.6698608259183629E-3</v>
      </c>
      <c r="AR186" s="9">
        <v>-9.9977380683103356E-2</v>
      </c>
      <c r="AS186" s="9">
        <v>-1.1812013068610239E-2</v>
      </c>
      <c r="AT186" s="9">
        <v>1.1190233977619535E-2</v>
      </c>
      <c r="AU186" s="33">
        <v>1.0311871227364211E-2</v>
      </c>
      <c r="AV186" s="87">
        <v>4.1573313417973656E-2</v>
      </c>
      <c r="AW186" s="270">
        <v>8.867112810707467E-2</v>
      </c>
      <c r="AX186" s="35">
        <v>8.4007615421227921E-2</v>
      </c>
      <c r="AY186" s="793">
        <v>0.15848506397340506</v>
      </c>
      <c r="AZ186" s="779"/>
      <c r="BA186" s="21">
        <v>8127.0000000000009</v>
      </c>
      <c r="BB186" s="87">
        <v>0.89059971442170394</v>
      </c>
      <c r="BC186" s="795">
        <v>0.95468965115072013</v>
      </c>
    </row>
    <row r="187" spans="1:55" ht="19">
      <c r="A187" s="156" t="s">
        <v>30</v>
      </c>
      <c r="B187" s="159" t="s">
        <v>125</v>
      </c>
      <c r="C187" s="758"/>
      <c r="D187" s="15" t="s">
        <v>12</v>
      </c>
      <c r="E187" s="21">
        <v>49100</v>
      </c>
      <c r="F187" s="7">
        <v>50220</v>
      </c>
      <c r="G187" s="7">
        <v>50870</v>
      </c>
      <c r="H187" s="7">
        <v>51260</v>
      </c>
      <c r="I187" s="7">
        <v>51720</v>
      </c>
      <c r="J187" s="7">
        <v>47310</v>
      </c>
      <c r="K187" s="7">
        <v>46730</v>
      </c>
      <c r="L187" s="7">
        <v>47260</v>
      </c>
      <c r="M187" s="22">
        <v>47760</v>
      </c>
      <c r="N187" s="22">
        <v>49790</v>
      </c>
      <c r="O187" s="284">
        <v>54300</v>
      </c>
      <c r="P187" s="18">
        <v>420</v>
      </c>
      <c r="Q187" s="7">
        <v>430</v>
      </c>
      <c r="R187" s="7">
        <v>430</v>
      </c>
      <c r="S187" s="7">
        <v>430</v>
      </c>
      <c r="T187" s="7">
        <v>440</v>
      </c>
      <c r="U187" s="7">
        <v>440</v>
      </c>
      <c r="V187" s="7">
        <v>440</v>
      </c>
      <c r="W187" s="7">
        <v>440</v>
      </c>
      <c r="X187" s="25">
        <v>450</v>
      </c>
      <c r="Y187" s="25">
        <v>460</v>
      </c>
      <c r="Z187" s="262">
        <v>510</v>
      </c>
      <c r="AA187" s="20" t="s">
        <v>70</v>
      </c>
      <c r="AB187" s="8">
        <v>1120</v>
      </c>
      <c r="AC187" s="8">
        <v>650</v>
      </c>
      <c r="AD187" s="8">
        <v>390</v>
      </c>
      <c r="AE187" s="8">
        <v>460</v>
      </c>
      <c r="AF187" s="8">
        <v>-4410</v>
      </c>
      <c r="AG187" s="8">
        <v>-580</v>
      </c>
      <c r="AH187" s="8">
        <v>530</v>
      </c>
      <c r="AI187" s="29">
        <v>500</v>
      </c>
      <c r="AJ187" s="29">
        <v>2030</v>
      </c>
      <c r="AK187" s="276">
        <v>4510</v>
      </c>
      <c r="AL187" s="31">
        <v>5200</v>
      </c>
      <c r="AM187" s="17" t="s">
        <v>70</v>
      </c>
      <c r="AN187" s="9">
        <v>2.281059063136448E-2</v>
      </c>
      <c r="AO187" s="9">
        <v>1.2943050577459259E-2</v>
      </c>
      <c r="AP187" s="9">
        <v>7.6666011401611556E-3</v>
      </c>
      <c r="AQ187" s="9">
        <v>8.9738587592664842E-3</v>
      </c>
      <c r="AR187" s="9">
        <v>-8.5266821345707622E-2</v>
      </c>
      <c r="AS187" s="9">
        <v>-1.2259564574085835E-2</v>
      </c>
      <c r="AT187" s="9">
        <v>1.1341750481489443E-2</v>
      </c>
      <c r="AU187" s="33">
        <v>1.0579771476936006E-2</v>
      </c>
      <c r="AV187" s="87">
        <v>4.2504187604690102E-2</v>
      </c>
      <c r="AW187" s="270">
        <v>9.0580437838923444E-2</v>
      </c>
      <c r="AX187" s="35">
        <v>0.10590631364562109</v>
      </c>
      <c r="AY187" s="793"/>
      <c r="AZ187" s="779"/>
      <c r="BA187" s="21">
        <v>9639</v>
      </c>
      <c r="BB187" s="87">
        <v>0.90959266802443994</v>
      </c>
      <c r="BC187" s="795"/>
    </row>
    <row r="188" spans="1:55" ht="19">
      <c r="A188" s="156" t="s">
        <v>30</v>
      </c>
      <c r="B188" s="159" t="s">
        <v>125</v>
      </c>
      <c r="C188" s="797" t="s">
        <v>38</v>
      </c>
      <c r="D188" s="15" t="s">
        <v>39</v>
      </c>
      <c r="E188" s="21">
        <v>101890</v>
      </c>
      <c r="F188" s="7">
        <v>104420</v>
      </c>
      <c r="G188" s="7">
        <v>105700</v>
      </c>
      <c r="H188" s="7">
        <v>106560</v>
      </c>
      <c r="I188" s="7">
        <v>107590</v>
      </c>
      <c r="J188" s="7">
        <v>107750</v>
      </c>
      <c r="K188" s="7">
        <v>106580</v>
      </c>
      <c r="L188" s="7">
        <v>107810</v>
      </c>
      <c r="M188" s="22">
        <v>108980</v>
      </c>
      <c r="N188" s="22">
        <v>113770</v>
      </c>
      <c r="O188" s="284">
        <v>124160</v>
      </c>
      <c r="P188" s="18">
        <v>910</v>
      </c>
      <c r="Q188" s="7">
        <v>940</v>
      </c>
      <c r="R188" s="7">
        <v>940</v>
      </c>
      <c r="S188" s="7">
        <v>950</v>
      </c>
      <c r="T188" s="7">
        <v>970</v>
      </c>
      <c r="U188" s="7">
        <v>970</v>
      </c>
      <c r="V188" s="7">
        <v>950</v>
      </c>
      <c r="W188" s="7">
        <v>970</v>
      </c>
      <c r="X188" s="25">
        <v>970</v>
      </c>
      <c r="Y188" s="25">
        <v>1020</v>
      </c>
      <c r="Z188" s="262">
        <v>1120</v>
      </c>
      <c r="AA188" s="20" t="s">
        <v>70</v>
      </c>
      <c r="AB188" s="8">
        <v>2530</v>
      </c>
      <c r="AC188" s="8">
        <v>1280</v>
      </c>
      <c r="AD188" s="8">
        <v>860</v>
      </c>
      <c r="AE188" s="8">
        <v>1030</v>
      </c>
      <c r="AF188" s="8">
        <v>160</v>
      </c>
      <c r="AG188" s="8">
        <v>-1170</v>
      </c>
      <c r="AH188" s="8">
        <v>1230</v>
      </c>
      <c r="AI188" s="29">
        <v>1170</v>
      </c>
      <c r="AJ188" s="29">
        <v>4790</v>
      </c>
      <c r="AK188" s="276">
        <v>10390</v>
      </c>
      <c r="AL188" s="31">
        <v>22270</v>
      </c>
      <c r="AM188" s="17" t="s">
        <v>70</v>
      </c>
      <c r="AN188" s="9">
        <v>2.483069977426644E-2</v>
      </c>
      <c r="AO188" s="9">
        <v>1.2258188086573529E-2</v>
      </c>
      <c r="AP188" s="9">
        <v>8.1362346263007534E-3</v>
      </c>
      <c r="AQ188" s="9">
        <v>9.6659159159158126E-3</v>
      </c>
      <c r="AR188" s="9">
        <v>1.4871270564178474E-3</v>
      </c>
      <c r="AS188" s="9">
        <v>-1.0858468677494182E-2</v>
      </c>
      <c r="AT188" s="9">
        <v>1.1540626759241945E-2</v>
      </c>
      <c r="AU188" s="33">
        <v>1.0852425563491419E-2</v>
      </c>
      <c r="AV188" s="87">
        <v>4.3953018902550989E-2</v>
      </c>
      <c r="AW188" s="270">
        <v>9.1324602267733201E-2</v>
      </c>
      <c r="AX188" s="35">
        <v>0.21856904504858177</v>
      </c>
      <c r="AY188" s="793"/>
      <c r="AZ188" s="779"/>
      <c r="BA188" s="21">
        <v>21168</v>
      </c>
      <c r="BB188" s="87">
        <v>1.0108155854352734</v>
      </c>
      <c r="BC188" s="795"/>
    </row>
    <row r="189" spans="1:55" ht="19">
      <c r="A189" s="156" t="s">
        <v>30</v>
      </c>
      <c r="B189" s="159" t="s">
        <v>125</v>
      </c>
      <c r="C189" s="797"/>
      <c r="D189" s="15" t="s">
        <v>40</v>
      </c>
      <c r="E189" s="21">
        <v>172760</v>
      </c>
      <c r="F189" s="7">
        <v>177310</v>
      </c>
      <c r="G189" s="7">
        <v>179350</v>
      </c>
      <c r="H189" s="7">
        <v>180870</v>
      </c>
      <c r="I189" s="7">
        <v>182690</v>
      </c>
      <c r="J189" s="7">
        <v>182950</v>
      </c>
      <c r="K189" s="7">
        <v>180720</v>
      </c>
      <c r="L189" s="7">
        <v>182850</v>
      </c>
      <c r="M189" s="22">
        <v>184920</v>
      </c>
      <c r="N189" s="22">
        <v>193350</v>
      </c>
      <c r="O189" s="284">
        <v>211710</v>
      </c>
      <c r="P189" s="18">
        <v>1620</v>
      </c>
      <c r="Q189" s="7">
        <v>1670</v>
      </c>
      <c r="R189" s="7">
        <v>1680</v>
      </c>
      <c r="S189" s="7">
        <v>1690</v>
      </c>
      <c r="T189" s="7">
        <v>1720</v>
      </c>
      <c r="U189" s="7">
        <v>1720</v>
      </c>
      <c r="V189" s="7">
        <v>1690</v>
      </c>
      <c r="W189" s="7">
        <v>1720</v>
      </c>
      <c r="X189" s="25">
        <v>1730</v>
      </c>
      <c r="Y189" s="25">
        <v>1820</v>
      </c>
      <c r="Z189" s="262">
        <v>1990</v>
      </c>
      <c r="AA189" s="20" t="s">
        <v>70</v>
      </c>
      <c r="AB189" s="8">
        <v>4550</v>
      </c>
      <c r="AC189" s="8">
        <v>2040</v>
      </c>
      <c r="AD189" s="8">
        <v>1520</v>
      </c>
      <c r="AE189" s="8">
        <v>1820</v>
      </c>
      <c r="AF189" s="8">
        <v>260</v>
      </c>
      <c r="AG189" s="8">
        <v>-2230</v>
      </c>
      <c r="AH189" s="8">
        <v>2130</v>
      </c>
      <c r="AI189" s="29">
        <v>2070</v>
      </c>
      <c r="AJ189" s="29">
        <v>8430</v>
      </c>
      <c r="AK189" s="276">
        <v>18360</v>
      </c>
      <c r="AL189" s="31">
        <v>38950</v>
      </c>
      <c r="AM189" s="17" t="s">
        <v>70</v>
      </c>
      <c r="AN189" s="9">
        <v>2.6337115072933459E-2</v>
      </c>
      <c r="AO189" s="9">
        <v>1.1505273250239645E-2</v>
      </c>
      <c r="AP189" s="9">
        <v>8.4750487872873315E-3</v>
      </c>
      <c r="AQ189" s="9">
        <v>1.0062475811356331E-2</v>
      </c>
      <c r="AR189" s="9">
        <v>1.4231758716951592E-3</v>
      </c>
      <c r="AS189" s="9">
        <v>-1.2189122711123268E-2</v>
      </c>
      <c r="AT189" s="9">
        <v>1.1786188579017365E-2</v>
      </c>
      <c r="AU189" s="33">
        <v>1.132075471698113E-2</v>
      </c>
      <c r="AV189" s="87">
        <v>4.5587280986372436E-2</v>
      </c>
      <c r="AW189" s="270">
        <v>9.4957331264546196E-2</v>
      </c>
      <c r="AX189" s="35">
        <v>0.22545728177818947</v>
      </c>
      <c r="AY189" s="793"/>
      <c r="AZ189" s="779"/>
      <c r="BA189" s="21">
        <v>37611</v>
      </c>
      <c r="BB189" s="87">
        <v>1.0077506367214633</v>
      </c>
      <c r="BC189" s="795"/>
    </row>
    <row r="190" spans="1:55" ht="21" customHeight="1">
      <c r="A190" s="156" t="s">
        <v>30</v>
      </c>
      <c r="B190" s="148" t="s">
        <v>50</v>
      </c>
      <c r="C190" s="758" t="s">
        <v>37</v>
      </c>
      <c r="D190" s="15" t="s">
        <v>11</v>
      </c>
      <c r="E190" s="21">
        <v>40130</v>
      </c>
      <c r="F190" s="7">
        <v>41000</v>
      </c>
      <c r="G190" s="7">
        <v>41560</v>
      </c>
      <c r="H190" s="7">
        <v>41870</v>
      </c>
      <c r="I190" s="7">
        <v>42230</v>
      </c>
      <c r="J190" s="7">
        <v>37810</v>
      </c>
      <c r="K190" s="7">
        <v>37360</v>
      </c>
      <c r="L190" s="7">
        <v>37780</v>
      </c>
      <c r="M190" s="22">
        <v>38170</v>
      </c>
      <c r="N190" s="22">
        <v>39760</v>
      </c>
      <c r="O190" s="284">
        <v>43280</v>
      </c>
      <c r="P190" s="18">
        <v>330</v>
      </c>
      <c r="Q190" s="7">
        <v>340</v>
      </c>
      <c r="R190" s="7">
        <v>340</v>
      </c>
      <c r="S190" s="7">
        <v>340</v>
      </c>
      <c r="T190" s="7">
        <v>350</v>
      </c>
      <c r="U190" s="7">
        <v>350</v>
      </c>
      <c r="V190" s="7">
        <v>350</v>
      </c>
      <c r="W190" s="7">
        <v>350</v>
      </c>
      <c r="X190" s="25">
        <v>360</v>
      </c>
      <c r="Y190" s="25">
        <v>370</v>
      </c>
      <c r="Z190" s="262">
        <v>410</v>
      </c>
      <c r="AA190" s="20" t="s">
        <v>70</v>
      </c>
      <c r="AB190" s="8">
        <v>870</v>
      </c>
      <c r="AC190" s="8">
        <v>560</v>
      </c>
      <c r="AD190" s="8">
        <v>310</v>
      </c>
      <c r="AE190" s="8">
        <v>360</v>
      </c>
      <c r="AF190" s="8">
        <v>-4420</v>
      </c>
      <c r="AG190" s="8">
        <v>-450</v>
      </c>
      <c r="AH190" s="8">
        <v>420</v>
      </c>
      <c r="AI190" s="29">
        <v>390</v>
      </c>
      <c r="AJ190" s="29">
        <v>1590</v>
      </c>
      <c r="AK190" s="276">
        <v>3520</v>
      </c>
      <c r="AL190" s="31">
        <v>3150</v>
      </c>
      <c r="AM190" s="17" t="s">
        <v>70</v>
      </c>
      <c r="AN190" s="9">
        <v>2.1679541490156939E-2</v>
      </c>
      <c r="AO190" s="9">
        <v>1.3658536585365866E-2</v>
      </c>
      <c r="AP190" s="9">
        <v>7.4590952839268532E-3</v>
      </c>
      <c r="AQ190" s="9">
        <v>8.5980415572008972E-3</v>
      </c>
      <c r="AR190" s="9">
        <v>-0.10466493014444711</v>
      </c>
      <c r="AS190" s="9">
        <v>-1.1901613329806882E-2</v>
      </c>
      <c r="AT190" s="9">
        <v>1.124197002141325E-2</v>
      </c>
      <c r="AU190" s="33">
        <v>1.0322922181048133E-2</v>
      </c>
      <c r="AV190" s="87">
        <v>4.1655750589468132E-2</v>
      </c>
      <c r="AW190" s="270">
        <v>8.8531187122736332E-2</v>
      </c>
      <c r="AX190" s="35">
        <v>7.8494891602292505E-2</v>
      </c>
      <c r="AY190" s="793">
        <v>0.15630476648662833</v>
      </c>
      <c r="AZ190" s="779"/>
      <c r="BA190" s="21">
        <v>7749.0000000000009</v>
      </c>
      <c r="BB190" s="87">
        <v>0.88539745826065286</v>
      </c>
      <c r="BC190" s="795">
        <v>0.95253826677942777</v>
      </c>
    </row>
    <row r="191" spans="1:55" ht="19">
      <c r="A191" s="156" t="s">
        <v>30</v>
      </c>
      <c r="B191" s="159" t="s">
        <v>126</v>
      </c>
      <c r="C191" s="758"/>
      <c r="D191" s="15" t="s">
        <v>12</v>
      </c>
      <c r="E191" s="21">
        <v>47210</v>
      </c>
      <c r="F191" s="7">
        <v>48280</v>
      </c>
      <c r="G191" s="7">
        <v>48920</v>
      </c>
      <c r="H191" s="7">
        <v>49300</v>
      </c>
      <c r="I191" s="7">
        <v>49740</v>
      </c>
      <c r="J191" s="7">
        <v>45330</v>
      </c>
      <c r="K191" s="7">
        <v>44770</v>
      </c>
      <c r="L191" s="7">
        <v>45280</v>
      </c>
      <c r="M191" s="22">
        <v>45760</v>
      </c>
      <c r="N191" s="22">
        <v>47710</v>
      </c>
      <c r="O191" s="284">
        <v>52030</v>
      </c>
      <c r="P191" s="18">
        <v>400</v>
      </c>
      <c r="Q191" s="7">
        <v>410</v>
      </c>
      <c r="R191" s="7">
        <v>410</v>
      </c>
      <c r="S191" s="7">
        <v>410</v>
      </c>
      <c r="T191" s="7">
        <v>420</v>
      </c>
      <c r="U191" s="7">
        <v>420</v>
      </c>
      <c r="V191" s="7">
        <v>420</v>
      </c>
      <c r="W191" s="7">
        <v>420</v>
      </c>
      <c r="X191" s="25">
        <v>430</v>
      </c>
      <c r="Y191" s="25">
        <v>440</v>
      </c>
      <c r="Z191" s="262">
        <v>490</v>
      </c>
      <c r="AA191" s="20" t="s">
        <v>70</v>
      </c>
      <c r="AB191" s="8">
        <v>1070</v>
      </c>
      <c r="AC191" s="8">
        <v>640</v>
      </c>
      <c r="AD191" s="8">
        <v>380</v>
      </c>
      <c r="AE191" s="8">
        <v>440</v>
      </c>
      <c r="AF191" s="8">
        <v>-4410</v>
      </c>
      <c r="AG191" s="8">
        <v>-560</v>
      </c>
      <c r="AH191" s="8">
        <v>510</v>
      </c>
      <c r="AI191" s="29">
        <v>480</v>
      </c>
      <c r="AJ191" s="29">
        <v>1950</v>
      </c>
      <c r="AK191" s="276">
        <v>4320</v>
      </c>
      <c r="AL191" s="31">
        <v>4820</v>
      </c>
      <c r="AM191" s="17" t="s">
        <v>70</v>
      </c>
      <c r="AN191" s="9">
        <v>2.266468968438895E-2</v>
      </c>
      <c r="AO191" s="9">
        <v>1.3256006628003414E-2</v>
      </c>
      <c r="AP191" s="9">
        <v>7.7677841373671175E-3</v>
      </c>
      <c r="AQ191" s="9">
        <v>8.9249492900609351E-3</v>
      </c>
      <c r="AR191" s="9">
        <v>-8.8661037394451192E-2</v>
      </c>
      <c r="AS191" s="9">
        <v>-1.2353849547760865E-2</v>
      </c>
      <c r="AT191" s="9">
        <v>1.1391556846102269E-2</v>
      </c>
      <c r="AU191" s="33">
        <v>1.0600706713780994E-2</v>
      </c>
      <c r="AV191" s="87">
        <v>4.2613636363636465E-2</v>
      </c>
      <c r="AW191" s="270">
        <v>9.0547055124711839E-2</v>
      </c>
      <c r="AX191" s="35">
        <v>0.10209701334463039</v>
      </c>
      <c r="AY191" s="793"/>
      <c r="AZ191" s="779"/>
      <c r="BA191" s="21">
        <v>9261</v>
      </c>
      <c r="BB191" s="87">
        <v>0.905930946833298</v>
      </c>
      <c r="BC191" s="795"/>
    </row>
    <row r="192" spans="1:55" ht="19">
      <c r="A192" s="156" t="s">
        <v>30</v>
      </c>
      <c r="B192" s="159" t="s">
        <v>126</v>
      </c>
      <c r="C192" s="797" t="s">
        <v>38</v>
      </c>
      <c r="D192" s="15" t="s">
        <v>39</v>
      </c>
      <c r="E192" s="21">
        <v>100000</v>
      </c>
      <c r="F192" s="7">
        <v>102480</v>
      </c>
      <c r="G192" s="7">
        <v>103750</v>
      </c>
      <c r="H192" s="7">
        <v>104600</v>
      </c>
      <c r="I192" s="7">
        <v>105610</v>
      </c>
      <c r="J192" s="7">
        <v>105770</v>
      </c>
      <c r="K192" s="7">
        <v>104620</v>
      </c>
      <c r="L192" s="7">
        <v>105830</v>
      </c>
      <c r="M192" s="22">
        <v>106980</v>
      </c>
      <c r="N192" s="22">
        <v>111690</v>
      </c>
      <c r="O192" s="284">
        <v>121890</v>
      </c>
      <c r="P192" s="18">
        <v>890</v>
      </c>
      <c r="Q192" s="7">
        <v>920</v>
      </c>
      <c r="R192" s="7">
        <v>920</v>
      </c>
      <c r="S192" s="7">
        <v>930</v>
      </c>
      <c r="T192" s="7">
        <v>950</v>
      </c>
      <c r="U192" s="7">
        <v>950</v>
      </c>
      <c r="V192" s="7">
        <v>930</v>
      </c>
      <c r="W192" s="7">
        <v>950</v>
      </c>
      <c r="X192" s="25">
        <v>950</v>
      </c>
      <c r="Y192" s="25">
        <v>1000</v>
      </c>
      <c r="Z192" s="262">
        <v>1100</v>
      </c>
      <c r="AA192" s="20" t="s">
        <v>70</v>
      </c>
      <c r="AB192" s="8">
        <v>2480</v>
      </c>
      <c r="AC192" s="8">
        <v>1270</v>
      </c>
      <c r="AD192" s="8">
        <v>850</v>
      </c>
      <c r="AE192" s="8">
        <v>1010</v>
      </c>
      <c r="AF192" s="8">
        <v>160</v>
      </c>
      <c r="AG192" s="8">
        <v>-1150</v>
      </c>
      <c r="AH192" s="8">
        <v>1210</v>
      </c>
      <c r="AI192" s="29">
        <v>1150</v>
      </c>
      <c r="AJ192" s="29">
        <v>4710</v>
      </c>
      <c r="AK192" s="276">
        <v>10200</v>
      </c>
      <c r="AL192" s="31">
        <v>21890</v>
      </c>
      <c r="AM192" s="17" t="s">
        <v>70</v>
      </c>
      <c r="AN192" s="9">
        <v>2.4799999999999933E-2</v>
      </c>
      <c r="AO192" s="9">
        <v>1.2392661982825848E-2</v>
      </c>
      <c r="AP192" s="9">
        <v>8.192771084337247E-3</v>
      </c>
      <c r="AQ192" s="9">
        <v>9.6558317399617621E-3</v>
      </c>
      <c r="AR192" s="9">
        <v>1.5150080484802597E-3</v>
      </c>
      <c r="AS192" s="9">
        <v>-1.0872648198922197E-2</v>
      </c>
      <c r="AT192" s="9">
        <v>1.156566622060784E-2</v>
      </c>
      <c r="AU192" s="33">
        <v>1.0866483983747566E-2</v>
      </c>
      <c r="AV192" s="87">
        <v>4.4026920919798096E-2</v>
      </c>
      <c r="AW192" s="270">
        <v>9.1324200913242004E-2</v>
      </c>
      <c r="AX192" s="35">
        <v>0.21890000000000009</v>
      </c>
      <c r="AY192" s="793"/>
      <c r="AZ192" s="779"/>
      <c r="BA192" s="21">
        <v>20790.000000000004</v>
      </c>
      <c r="BB192" s="87">
        <v>1.0109999999999999</v>
      </c>
      <c r="BC192" s="795"/>
    </row>
    <row r="193" spans="1:55" ht="19">
      <c r="A193" s="156" t="s">
        <v>30</v>
      </c>
      <c r="B193" s="159" t="s">
        <v>126</v>
      </c>
      <c r="C193" s="797"/>
      <c r="D193" s="15" t="s">
        <v>40</v>
      </c>
      <c r="E193" s="21">
        <v>170870</v>
      </c>
      <c r="F193" s="7">
        <v>175370</v>
      </c>
      <c r="G193" s="7">
        <v>177400</v>
      </c>
      <c r="H193" s="7">
        <v>178910</v>
      </c>
      <c r="I193" s="7">
        <v>180710</v>
      </c>
      <c r="J193" s="7">
        <v>180970</v>
      </c>
      <c r="K193" s="7">
        <v>178760</v>
      </c>
      <c r="L193" s="7">
        <v>180870</v>
      </c>
      <c r="M193" s="22">
        <v>182920</v>
      </c>
      <c r="N193" s="22">
        <v>191270</v>
      </c>
      <c r="O193" s="284">
        <v>209440</v>
      </c>
      <c r="P193" s="18">
        <v>1600</v>
      </c>
      <c r="Q193" s="7">
        <v>1650</v>
      </c>
      <c r="R193" s="7">
        <v>1660</v>
      </c>
      <c r="S193" s="7">
        <v>1670</v>
      </c>
      <c r="T193" s="7">
        <v>1700</v>
      </c>
      <c r="U193" s="7">
        <v>1700</v>
      </c>
      <c r="V193" s="7">
        <v>1670</v>
      </c>
      <c r="W193" s="7">
        <v>1700</v>
      </c>
      <c r="X193" s="25">
        <v>1710</v>
      </c>
      <c r="Y193" s="25">
        <v>1800</v>
      </c>
      <c r="Z193" s="262">
        <v>1970</v>
      </c>
      <c r="AA193" s="20" t="s">
        <v>70</v>
      </c>
      <c r="AB193" s="8">
        <v>4500</v>
      </c>
      <c r="AC193" s="8">
        <v>2030</v>
      </c>
      <c r="AD193" s="8">
        <v>1510</v>
      </c>
      <c r="AE193" s="8">
        <v>1800</v>
      </c>
      <c r="AF193" s="8">
        <v>260</v>
      </c>
      <c r="AG193" s="8">
        <v>-2210</v>
      </c>
      <c r="AH193" s="8">
        <v>2110</v>
      </c>
      <c r="AI193" s="29">
        <v>2050</v>
      </c>
      <c r="AJ193" s="29">
        <v>8350</v>
      </c>
      <c r="AK193" s="276">
        <v>18170</v>
      </c>
      <c r="AL193" s="31">
        <v>38570</v>
      </c>
      <c r="AM193" s="17" t="s">
        <v>70</v>
      </c>
      <c r="AN193" s="9">
        <v>2.6335810850353969E-2</v>
      </c>
      <c r="AO193" s="9">
        <v>1.1575526030678018E-2</v>
      </c>
      <c r="AP193" s="9">
        <v>8.5118376550168406E-3</v>
      </c>
      <c r="AQ193" s="9">
        <v>1.0060924487172329E-2</v>
      </c>
      <c r="AR193" s="9">
        <v>1.4387692988766521E-3</v>
      </c>
      <c r="AS193" s="9">
        <v>-1.2211968834613507E-2</v>
      </c>
      <c r="AT193" s="9">
        <v>1.1803535466547332E-2</v>
      </c>
      <c r="AU193" s="33">
        <v>1.1334107369934232E-2</v>
      </c>
      <c r="AV193" s="87">
        <v>4.5648370872512611E-2</v>
      </c>
      <c r="AW193" s="270">
        <v>9.4996601662571178E-2</v>
      </c>
      <c r="AX193" s="35">
        <v>0.22572716099959034</v>
      </c>
      <c r="AY193" s="793"/>
      <c r="AZ193" s="779"/>
      <c r="BA193" s="21">
        <v>37233.000000000007</v>
      </c>
      <c r="BB193" s="87">
        <v>1.0078246620237608</v>
      </c>
      <c r="BC193" s="795"/>
    </row>
    <row r="194" spans="1:55" ht="21" customHeight="1">
      <c r="A194" s="156" t="s">
        <v>30</v>
      </c>
      <c r="B194" s="148" t="s">
        <v>51</v>
      </c>
      <c r="C194" s="758" t="s">
        <v>37</v>
      </c>
      <c r="D194" s="15" t="s">
        <v>11</v>
      </c>
      <c r="E194" s="21">
        <v>38520</v>
      </c>
      <c r="F194" s="7">
        <v>39360</v>
      </c>
      <c r="G194" s="7">
        <v>39890</v>
      </c>
      <c r="H194" s="7">
        <v>40190</v>
      </c>
      <c r="I194" s="7">
        <v>40540</v>
      </c>
      <c r="J194" s="7">
        <v>36120</v>
      </c>
      <c r="K194" s="7">
        <v>35690</v>
      </c>
      <c r="L194" s="7">
        <v>36090</v>
      </c>
      <c r="M194" s="22">
        <v>36470</v>
      </c>
      <c r="N194" s="22">
        <v>37980</v>
      </c>
      <c r="O194" s="284">
        <v>41350</v>
      </c>
      <c r="P194" s="18">
        <v>310</v>
      </c>
      <c r="Q194" s="7">
        <v>320</v>
      </c>
      <c r="R194" s="7">
        <v>330</v>
      </c>
      <c r="S194" s="7">
        <v>330</v>
      </c>
      <c r="T194" s="7">
        <v>330</v>
      </c>
      <c r="U194" s="7">
        <v>330</v>
      </c>
      <c r="V194" s="7">
        <v>330</v>
      </c>
      <c r="W194" s="7">
        <v>340</v>
      </c>
      <c r="X194" s="25">
        <v>340</v>
      </c>
      <c r="Y194" s="25">
        <v>360</v>
      </c>
      <c r="Z194" s="262">
        <v>390</v>
      </c>
      <c r="AA194" s="20" t="s">
        <v>70</v>
      </c>
      <c r="AB194" s="8">
        <v>840</v>
      </c>
      <c r="AC194" s="8">
        <v>530</v>
      </c>
      <c r="AD194" s="8">
        <v>300</v>
      </c>
      <c r="AE194" s="8">
        <v>350</v>
      </c>
      <c r="AF194" s="8">
        <v>-4420</v>
      </c>
      <c r="AG194" s="8">
        <v>-430</v>
      </c>
      <c r="AH194" s="8">
        <v>400</v>
      </c>
      <c r="AI194" s="29">
        <v>380</v>
      </c>
      <c r="AJ194" s="29">
        <v>1510</v>
      </c>
      <c r="AK194" s="276">
        <v>3370</v>
      </c>
      <c r="AL194" s="31">
        <v>2830</v>
      </c>
      <c r="AM194" s="17" t="s">
        <v>70</v>
      </c>
      <c r="AN194" s="9">
        <v>2.1806853582554409E-2</v>
      </c>
      <c r="AO194" s="9">
        <v>1.346544715447151E-2</v>
      </c>
      <c r="AP194" s="9">
        <v>7.5206818751567539E-3</v>
      </c>
      <c r="AQ194" s="9">
        <v>8.7086339885542596E-3</v>
      </c>
      <c r="AR194" s="9">
        <v>-0.10902812037493836</v>
      </c>
      <c r="AS194" s="9">
        <v>-1.1904761904761862E-2</v>
      </c>
      <c r="AT194" s="9">
        <v>1.1207621182403926E-2</v>
      </c>
      <c r="AU194" s="33">
        <v>1.0529232474369543E-2</v>
      </c>
      <c r="AV194" s="87">
        <v>4.1403893611187348E-2</v>
      </c>
      <c r="AW194" s="270">
        <v>8.8730911005792557E-2</v>
      </c>
      <c r="AX194" s="35">
        <v>7.3468328141225392E-2</v>
      </c>
      <c r="AY194" s="793">
        <v>0.15434145722421999</v>
      </c>
      <c r="AZ194" s="779"/>
      <c r="BA194" s="21">
        <v>7371.0000000000009</v>
      </c>
      <c r="BB194" s="87">
        <v>0.88211318795430949</v>
      </c>
      <c r="BC194" s="795">
        <v>0.95150150347815499</v>
      </c>
    </row>
    <row r="195" spans="1:55" ht="19">
      <c r="A195" s="156" t="s">
        <v>30</v>
      </c>
      <c r="B195" s="159" t="s">
        <v>127</v>
      </c>
      <c r="C195" s="758"/>
      <c r="D195" s="15" t="s">
        <v>12</v>
      </c>
      <c r="E195" s="21">
        <v>45600</v>
      </c>
      <c r="F195" s="7">
        <v>46640</v>
      </c>
      <c r="G195" s="7">
        <v>47250</v>
      </c>
      <c r="H195" s="7">
        <v>47620</v>
      </c>
      <c r="I195" s="7">
        <v>48050</v>
      </c>
      <c r="J195" s="7">
        <v>43640</v>
      </c>
      <c r="K195" s="7">
        <v>43100</v>
      </c>
      <c r="L195" s="7">
        <v>43590</v>
      </c>
      <c r="M195" s="22">
        <v>44060</v>
      </c>
      <c r="N195" s="22">
        <v>45930</v>
      </c>
      <c r="O195" s="284">
        <v>50100</v>
      </c>
      <c r="P195" s="18">
        <v>380</v>
      </c>
      <c r="Q195" s="7">
        <v>390</v>
      </c>
      <c r="R195" s="7">
        <v>400</v>
      </c>
      <c r="S195" s="7">
        <v>400</v>
      </c>
      <c r="T195" s="7">
        <v>400</v>
      </c>
      <c r="U195" s="7">
        <v>400</v>
      </c>
      <c r="V195" s="7">
        <v>400</v>
      </c>
      <c r="W195" s="7">
        <v>410</v>
      </c>
      <c r="X195" s="25">
        <v>410</v>
      </c>
      <c r="Y195" s="25">
        <v>430</v>
      </c>
      <c r="Z195" s="262">
        <v>470</v>
      </c>
      <c r="AA195" s="20" t="s">
        <v>70</v>
      </c>
      <c r="AB195" s="8">
        <v>1040</v>
      </c>
      <c r="AC195" s="8">
        <v>610</v>
      </c>
      <c r="AD195" s="8">
        <v>370</v>
      </c>
      <c r="AE195" s="8">
        <v>430</v>
      </c>
      <c r="AF195" s="8">
        <v>-4410</v>
      </c>
      <c r="AG195" s="8">
        <v>-540</v>
      </c>
      <c r="AH195" s="8">
        <v>490</v>
      </c>
      <c r="AI195" s="29">
        <v>470</v>
      </c>
      <c r="AJ195" s="29">
        <v>1870</v>
      </c>
      <c r="AK195" s="276">
        <v>4170</v>
      </c>
      <c r="AL195" s="31">
        <v>4500</v>
      </c>
      <c r="AM195" s="17" t="s">
        <v>70</v>
      </c>
      <c r="AN195" s="9">
        <v>2.280701754385972E-2</v>
      </c>
      <c r="AO195" s="9">
        <v>1.3078902229845646E-2</v>
      </c>
      <c r="AP195" s="9">
        <v>7.8306878306877437E-3</v>
      </c>
      <c r="AQ195" s="9">
        <v>9.0298194036120272E-3</v>
      </c>
      <c r="AR195" s="9">
        <v>-9.1779396462018714E-2</v>
      </c>
      <c r="AS195" s="9">
        <v>-1.2373968835930338E-2</v>
      </c>
      <c r="AT195" s="9">
        <v>1.1368909512760927E-2</v>
      </c>
      <c r="AU195" s="33">
        <v>1.0782289515943955E-2</v>
      </c>
      <c r="AV195" s="87">
        <v>4.2442124375851042E-2</v>
      </c>
      <c r="AW195" s="270">
        <v>9.07903331156108E-2</v>
      </c>
      <c r="AX195" s="35">
        <v>9.8684210526315708E-2</v>
      </c>
      <c r="AY195" s="793"/>
      <c r="AZ195" s="779"/>
      <c r="BA195" s="21">
        <v>8883</v>
      </c>
      <c r="BB195" s="87">
        <v>0.90388157894736842</v>
      </c>
      <c r="BC195" s="795"/>
    </row>
    <row r="196" spans="1:55" ht="19">
      <c r="A196" s="156" t="s">
        <v>30</v>
      </c>
      <c r="B196" s="159" t="s">
        <v>127</v>
      </c>
      <c r="C196" s="797" t="s">
        <v>38</v>
      </c>
      <c r="D196" s="15" t="s">
        <v>39</v>
      </c>
      <c r="E196" s="21">
        <v>98390</v>
      </c>
      <c r="F196" s="7">
        <v>100840</v>
      </c>
      <c r="G196" s="7">
        <v>102080</v>
      </c>
      <c r="H196" s="7">
        <v>102920</v>
      </c>
      <c r="I196" s="7">
        <v>103920</v>
      </c>
      <c r="J196" s="7">
        <v>104080</v>
      </c>
      <c r="K196" s="7">
        <v>102950</v>
      </c>
      <c r="L196" s="7">
        <v>104140</v>
      </c>
      <c r="M196" s="22">
        <v>105280</v>
      </c>
      <c r="N196" s="22">
        <v>109910</v>
      </c>
      <c r="O196" s="284">
        <v>119960</v>
      </c>
      <c r="P196" s="18">
        <v>870</v>
      </c>
      <c r="Q196" s="7">
        <v>900</v>
      </c>
      <c r="R196" s="7">
        <v>910</v>
      </c>
      <c r="S196" s="7">
        <v>920</v>
      </c>
      <c r="T196" s="7">
        <v>930</v>
      </c>
      <c r="U196" s="7">
        <v>930</v>
      </c>
      <c r="V196" s="7">
        <v>920</v>
      </c>
      <c r="W196" s="7">
        <v>930</v>
      </c>
      <c r="X196" s="25">
        <v>930</v>
      </c>
      <c r="Y196" s="25">
        <v>980</v>
      </c>
      <c r="Z196" s="262">
        <v>1080</v>
      </c>
      <c r="AA196" s="20" t="s">
        <v>70</v>
      </c>
      <c r="AB196" s="8">
        <v>2450</v>
      </c>
      <c r="AC196" s="8">
        <v>1240</v>
      </c>
      <c r="AD196" s="8">
        <v>840</v>
      </c>
      <c r="AE196" s="8">
        <v>1000</v>
      </c>
      <c r="AF196" s="8">
        <v>160</v>
      </c>
      <c r="AG196" s="8">
        <v>-1130</v>
      </c>
      <c r="AH196" s="8">
        <v>1190</v>
      </c>
      <c r="AI196" s="29">
        <v>1140</v>
      </c>
      <c r="AJ196" s="29">
        <v>4630</v>
      </c>
      <c r="AK196" s="276">
        <v>10050</v>
      </c>
      <c r="AL196" s="31">
        <v>21570</v>
      </c>
      <c r="AM196" s="17" t="s">
        <v>70</v>
      </c>
      <c r="AN196" s="9">
        <v>2.4900904563471826E-2</v>
      </c>
      <c r="AO196" s="9">
        <v>1.229670765569213E-2</v>
      </c>
      <c r="AP196" s="9">
        <v>8.2288401253918231E-3</v>
      </c>
      <c r="AQ196" s="9">
        <v>9.7162844928100345E-3</v>
      </c>
      <c r="AR196" s="9">
        <v>1.5396458814471714E-3</v>
      </c>
      <c r="AS196" s="9">
        <v>-1.0857033051498877E-2</v>
      </c>
      <c r="AT196" s="9">
        <v>1.1559009227780415E-2</v>
      </c>
      <c r="AU196" s="33">
        <v>1.0946802381409659E-2</v>
      </c>
      <c r="AV196" s="87">
        <v>4.3977963525835939E-2</v>
      </c>
      <c r="AW196" s="270">
        <v>9.1438449640615094E-2</v>
      </c>
      <c r="AX196" s="35">
        <v>0.21922959650370966</v>
      </c>
      <c r="AY196" s="793"/>
      <c r="AZ196" s="779"/>
      <c r="BA196" s="21">
        <v>20412</v>
      </c>
      <c r="BB196" s="87">
        <v>1.0117694887691839</v>
      </c>
      <c r="BC196" s="795"/>
    </row>
    <row r="197" spans="1:55" ht="19">
      <c r="A197" s="156" t="s">
        <v>30</v>
      </c>
      <c r="B197" s="159" t="s">
        <v>127</v>
      </c>
      <c r="C197" s="797"/>
      <c r="D197" s="15" t="s">
        <v>40</v>
      </c>
      <c r="E197" s="21">
        <v>169260</v>
      </c>
      <c r="F197" s="7">
        <v>173730</v>
      </c>
      <c r="G197" s="7">
        <v>175730</v>
      </c>
      <c r="H197" s="7">
        <v>177230</v>
      </c>
      <c r="I197" s="7">
        <v>179020</v>
      </c>
      <c r="J197" s="7">
        <v>179280</v>
      </c>
      <c r="K197" s="7">
        <v>177090</v>
      </c>
      <c r="L197" s="7">
        <v>179180</v>
      </c>
      <c r="M197" s="22">
        <v>181220</v>
      </c>
      <c r="N197" s="22">
        <v>189490</v>
      </c>
      <c r="O197" s="284">
        <v>207510</v>
      </c>
      <c r="P197" s="18">
        <v>1580</v>
      </c>
      <c r="Q197" s="7">
        <v>1630</v>
      </c>
      <c r="R197" s="7">
        <v>1650</v>
      </c>
      <c r="S197" s="7">
        <v>1660</v>
      </c>
      <c r="T197" s="7">
        <v>1680</v>
      </c>
      <c r="U197" s="7">
        <v>1680</v>
      </c>
      <c r="V197" s="7">
        <v>1660</v>
      </c>
      <c r="W197" s="7">
        <v>1680</v>
      </c>
      <c r="X197" s="25">
        <v>1690</v>
      </c>
      <c r="Y197" s="25">
        <v>1780</v>
      </c>
      <c r="Z197" s="262">
        <v>1950</v>
      </c>
      <c r="AA197" s="20" t="s">
        <v>70</v>
      </c>
      <c r="AB197" s="8">
        <v>4470</v>
      </c>
      <c r="AC197" s="8">
        <v>2000</v>
      </c>
      <c r="AD197" s="8">
        <v>1500</v>
      </c>
      <c r="AE197" s="8">
        <v>1790</v>
      </c>
      <c r="AF197" s="8">
        <v>260</v>
      </c>
      <c r="AG197" s="8">
        <v>-2190</v>
      </c>
      <c r="AH197" s="8">
        <v>2090</v>
      </c>
      <c r="AI197" s="29">
        <v>2040</v>
      </c>
      <c r="AJ197" s="29">
        <v>8270</v>
      </c>
      <c r="AK197" s="276">
        <v>18020</v>
      </c>
      <c r="AL197" s="31">
        <v>38250</v>
      </c>
      <c r="AM197" s="17" t="s">
        <v>70</v>
      </c>
      <c r="AN197" s="9">
        <v>2.6409074796171605E-2</v>
      </c>
      <c r="AO197" s="9">
        <v>1.1512116502619074E-2</v>
      </c>
      <c r="AP197" s="9">
        <v>8.5358219996585216E-3</v>
      </c>
      <c r="AQ197" s="9">
        <v>1.0099870225131147E-2</v>
      </c>
      <c r="AR197" s="9">
        <v>1.4523516925484259E-3</v>
      </c>
      <c r="AS197" s="9">
        <v>-1.2215528781793883E-2</v>
      </c>
      <c r="AT197" s="9">
        <v>1.1801908634027969E-2</v>
      </c>
      <c r="AU197" s="33">
        <v>1.1385199240986799E-2</v>
      </c>
      <c r="AV197" s="87">
        <v>4.5635139609314646E-2</v>
      </c>
      <c r="AW197" s="270">
        <v>9.509736661565249E-2</v>
      </c>
      <c r="AX197" s="35">
        <v>0.22598369372562921</v>
      </c>
      <c r="AY197" s="793"/>
      <c r="AZ197" s="779"/>
      <c r="BA197" s="21">
        <v>36855.000000000007</v>
      </c>
      <c r="BB197" s="87">
        <v>1.0082417582417582</v>
      </c>
      <c r="BC197" s="795"/>
    </row>
    <row r="198" spans="1:55" ht="21" customHeight="1">
      <c r="A198" s="156" t="s">
        <v>30</v>
      </c>
      <c r="B198" s="148" t="s">
        <v>52</v>
      </c>
      <c r="C198" s="758" t="s">
        <v>37</v>
      </c>
      <c r="D198" s="15" t="s">
        <v>11</v>
      </c>
      <c r="E198" s="21">
        <v>37160</v>
      </c>
      <c r="F198" s="7">
        <v>37960</v>
      </c>
      <c r="G198" s="7">
        <v>38490</v>
      </c>
      <c r="H198" s="7">
        <v>38770</v>
      </c>
      <c r="I198" s="7">
        <v>39110</v>
      </c>
      <c r="J198" s="7">
        <v>34680</v>
      </c>
      <c r="K198" s="7">
        <v>34280</v>
      </c>
      <c r="L198" s="7">
        <v>34660</v>
      </c>
      <c r="M198" s="22">
        <v>35020</v>
      </c>
      <c r="N198" s="22">
        <v>36480</v>
      </c>
      <c r="O198" s="284">
        <v>39720</v>
      </c>
      <c r="P198" s="18">
        <v>300</v>
      </c>
      <c r="Q198" s="7">
        <v>310</v>
      </c>
      <c r="R198" s="7">
        <v>310</v>
      </c>
      <c r="S198" s="7">
        <v>310</v>
      </c>
      <c r="T198" s="7">
        <v>320</v>
      </c>
      <c r="U198" s="7">
        <v>320</v>
      </c>
      <c r="V198" s="7">
        <v>320</v>
      </c>
      <c r="W198" s="7">
        <v>320</v>
      </c>
      <c r="X198" s="25">
        <v>330</v>
      </c>
      <c r="Y198" s="25">
        <v>340</v>
      </c>
      <c r="Z198" s="262">
        <v>370</v>
      </c>
      <c r="AA198" s="20" t="s">
        <v>70</v>
      </c>
      <c r="AB198" s="8">
        <v>800</v>
      </c>
      <c r="AC198" s="8">
        <v>530</v>
      </c>
      <c r="AD198" s="8">
        <v>280</v>
      </c>
      <c r="AE198" s="8">
        <v>340</v>
      </c>
      <c r="AF198" s="8">
        <v>-4430</v>
      </c>
      <c r="AG198" s="8">
        <v>-400</v>
      </c>
      <c r="AH198" s="8">
        <v>380</v>
      </c>
      <c r="AI198" s="29">
        <v>360</v>
      </c>
      <c r="AJ198" s="29">
        <v>1460</v>
      </c>
      <c r="AK198" s="276">
        <v>3240</v>
      </c>
      <c r="AL198" s="31">
        <v>2560</v>
      </c>
      <c r="AM198" s="17" t="s">
        <v>70</v>
      </c>
      <c r="AN198" s="9">
        <v>2.152852529601712E-2</v>
      </c>
      <c r="AO198" s="9">
        <v>1.3962065331928342E-2</v>
      </c>
      <c r="AP198" s="9">
        <v>7.2746167835802122E-3</v>
      </c>
      <c r="AQ198" s="9">
        <v>8.7696672685064758E-3</v>
      </c>
      <c r="AR198" s="9">
        <v>-0.11327026335975454</v>
      </c>
      <c r="AS198" s="9">
        <v>-1.1534025374855816E-2</v>
      </c>
      <c r="AT198" s="9">
        <v>1.1085180863477317E-2</v>
      </c>
      <c r="AU198" s="33">
        <v>1.0386612810155738E-2</v>
      </c>
      <c r="AV198" s="87">
        <v>4.1690462592804067E-2</v>
      </c>
      <c r="AW198" s="270">
        <v>8.8815789473684292E-2</v>
      </c>
      <c r="AX198" s="35">
        <v>6.8891280947255051E-2</v>
      </c>
      <c r="AY198" s="793">
        <v>0.15255798009144061</v>
      </c>
      <c r="AZ198" s="779"/>
      <c r="BA198" s="21">
        <v>6993</v>
      </c>
      <c r="BB198" s="87">
        <v>0.88070505920344455</v>
      </c>
      <c r="BC198" s="795">
        <v>0.95074969970642331</v>
      </c>
    </row>
    <row r="199" spans="1:55" ht="19">
      <c r="A199" s="156" t="s">
        <v>30</v>
      </c>
      <c r="B199" s="159" t="s">
        <v>128</v>
      </c>
      <c r="C199" s="758"/>
      <c r="D199" s="15" t="s">
        <v>12</v>
      </c>
      <c r="E199" s="21">
        <v>44240</v>
      </c>
      <c r="F199" s="7">
        <v>45240</v>
      </c>
      <c r="G199" s="7">
        <v>45850</v>
      </c>
      <c r="H199" s="7">
        <v>46200</v>
      </c>
      <c r="I199" s="7">
        <v>46620</v>
      </c>
      <c r="J199" s="7">
        <v>42200</v>
      </c>
      <c r="K199" s="7">
        <v>41690</v>
      </c>
      <c r="L199" s="7">
        <v>42160</v>
      </c>
      <c r="M199" s="22">
        <v>42610</v>
      </c>
      <c r="N199" s="22">
        <v>44430</v>
      </c>
      <c r="O199" s="284">
        <v>48470</v>
      </c>
      <c r="P199" s="18">
        <v>370</v>
      </c>
      <c r="Q199" s="7">
        <v>380</v>
      </c>
      <c r="R199" s="7">
        <v>380</v>
      </c>
      <c r="S199" s="7">
        <v>380</v>
      </c>
      <c r="T199" s="7">
        <v>390</v>
      </c>
      <c r="U199" s="7">
        <v>390</v>
      </c>
      <c r="V199" s="7">
        <v>390</v>
      </c>
      <c r="W199" s="7">
        <v>390</v>
      </c>
      <c r="X199" s="25">
        <v>400</v>
      </c>
      <c r="Y199" s="25">
        <v>410</v>
      </c>
      <c r="Z199" s="262">
        <v>450</v>
      </c>
      <c r="AA199" s="20" t="s">
        <v>70</v>
      </c>
      <c r="AB199" s="8">
        <v>1000</v>
      </c>
      <c r="AC199" s="8">
        <v>610</v>
      </c>
      <c r="AD199" s="8">
        <v>350</v>
      </c>
      <c r="AE199" s="8">
        <v>420</v>
      </c>
      <c r="AF199" s="8">
        <v>-4420</v>
      </c>
      <c r="AG199" s="8">
        <v>-510</v>
      </c>
      <c r="AH199" s="8">
        <v>470</v>
      </c>
      <c r="AI199" s="29">
        <v>450</v>
      </c>
      <c r="AJ199" s="29">
        <v>1820</v>
      </c>
      <c r="AK199" s="276">
        <v>4040</v>
      </c>
      <c r="AL199" s="31">
        <v>4230</v>
      </c>
      <c r="AM199" s="17" t="s">
        <v>70</v>
      </c>
      <c r="AN199" s="9">
        <v>2.2603978300180794E-2</v>
      </c>
      <c r="AO199" s="9">
        <v>1.3483642793987727E-2</v>
      </c>
      <c r="AP199" s="9">
        <v>7.6335877862594437E-3</v>
      </c>
      <c r="AQ199" s="9">
        <v>9.0909090909090384E-3</v>
      </c>
      <c r="AR199" s="9">
        <v>-9.4809094809094829E-2</v>
      </c>
      <c r="AS199" s="9">
        <v>-1.2085308056872024E-2</v>
      </c>
      <c r="AT199" s="9">
        <v>1.1273686735428168E-2</v>
      </c>
      <c r="AU199" s="33">
        <v>1.067362428842511E-2</v>
      </c>
      <c r="AV199" s="87">
        <v>4.271297817413755E-2</v>
      </c>
      <c r="AW199" s="270">
        <v>9.0929552104433986E-2</v>
      </c>
      <c r="AX199" s="35">
        <v>9.5614828209764857E-2</v>
      </c>
      <c r="AY199" s="793"/>
      <c r="AZ199" s="779"/>
      <c r="BA199" s="21">
        <v>8505.0000000000018</v>
      </c>
      <c r="BB199" s="87">
        <v>0.90336799276672697</v>
      </c>
      <c r="BC199" s="795"/>
    </row>
    <row r="200" spans="1:55" ht="19">
      <c r="A200" s="156" t="s">
        <v>30</v>
      </c>
      <c r="B200" s="159" t="s">
        <v>128</v>
      </c>
      <c r="C200" s="797" t="s">
        <v>38</v>
      </c>
      <c r="D200" s="15" t="s">
        <v>39</v>
      </c>
      <c r="E200" s="21">
        <v>97030</v>
      </c>
      <c r="F200" s="7">
        <v>99440</v>
      </c>
      <c r="G200" s="7">
        <v>100680</v>
      </c>
      <c r="H200" s="7">
        <v>101500</v>
      </c>
      <c r="I200" s="7">
        <v>102490</v>
      </c>
      <c r="J200" s="7">
        <v>102640</v>
      </c>
      <c r="K200" s="7">
        <v>101540</v>
      </c>
      <c r="L200" s="7">
        <v>102710</v>
      </c>
      <c r="M200" s="22">
        <v>103830</v>
      </c>
      <c r="N200" s="22">
        <v>108410</v>
      </c>
      <c r="O200" s="284">
        <v>118330</v>
      </c>
      <c r="P200" s="18">
        <v>860</v>
      </c>
      <c r="Q200" s="7">
        <v>890</v>
      </c>
      <c r="R200" s="7">
        <v>890</v>
      </c>
      <c r="S200" s="7">
        <v>900</v>
      </c>
      <c r="T200" s="7">
        <v>920</v>
      </c>
      <c r="U200" s="7">
        <v>920</v>
      </c>
      <c r="V200" s="7">
        <v>900</v>
      </c>
      <c r="W200" s="7">
        <v>920</v>
      </c>
      <c r="X200" s="25">
        <v>920</v>
      </c>
      <c r="Y200" s="25">
        <v>960</v>
      </c>
      <c r="Z200" s="262">
        <v>1070</v>
      </c>
      <c r="AA200" s="20" t="s">
        <v>70</v>
      </c>
      <c r="AB200" s="8">
        <v>2410</v>
      </c>
      <c r="AC200" s="8">
        <v>1240</v>
      </c>
      <c r="AD200" s="8">
        <v>820</v>
      </c>
      <c r="AE200" s="8">
        <v>990</v>
      </c>
      <c r="AF200" s="8">
        <v>150</v>
      </c>
      <c r="AG200" s="8">
        <v>-1100</v>
      </c>
      <c r="AH200" s="8">
        <v>1170</v>
      </c>
      <c r="AI200" s="29">
        <v>1120</v>
      </c>
      <c r="AJ200" s="29">
        <v>4580</v>
      </c>
      <c r="AK200" s="276">
        <v>9920</v>
      </c>
      <c r="AL200" s="31">
        <v>21300</v>
      </c>
      <c r="AM200" s="17" t="s">
        <v>70</v>
      </c>
      <c r="AN200" s="9">
        <v>2.4837679068329344E-2</v>
      </c>
      <c r="AO200" s="9">
        <v>1.2469831053901759E-2</v>
      </c>
      <c r="AP200" s="9">
        <v>8.1446166070719972E-3</v>
      </c>
      <c r="AQ200" s="9">
        <v>9.7536945812808362E-3</v>
      </c>
      <c r="AR200" s="9">
        <v>1.4635574202361834E-3</v>
      </c>
      <c r="AS200" s="9">
        <v>-1.0717069368667231E-2</v>
      </c>
      <c r="AT200" s="9">
        <v>1.1522552688595589E-2</v>
      </c>
      <c r="AU200" s="33">
        <v>1.0904488365300447E-2</v>
      </c>
      <c r="AV200" s="87">
        <v>4.4110565347202257E-2</v>
      </c>
      <c r="AW200" s="270">
        <v>9.1504473757033411E-2</v>
      </c>
      <c r="AX200" s="35">
        <v>0.21951973616407305</v>
      </c>
      <c r="AY200" s="793"/>
      <c r="AZ200" s="779"/>
      <c r="BA200" s="21">
        <v>20223</v>
      </c>
      <c r="BB200" s="87">
        <v>1.0110996598990003</v>
      </c>
      <c r="BC200" s="795"/>
    </row>
    <row r="201" spans="1:55" ht="19">
      <c r="A201" s="156" t="s">
        <v>30</v>
      </c>
      <c r="B201" s="159" t="s">
        <v>128</v>
      </c>
      <c r="C201" s="797"/>
      <c r="D201" s="15" t="s">
        <v>40</v>
      </c>
      <c r="E201" s="21">
        <v>167900</v>
      </c>
      <c r="F201" s="7">
        <v>172330</v>
      </c>
      <c r="G201" s="7">
        <v>174330</v>
      </c>
      <c r="H201" s="7">
        <v>175810</v>
      </c>
      <c r="I201" s="7">
        <v>177590</v>
      </c>
      <c r="J201" s="7">
        <v>177840</v>
      </c>
      <c r="K201" s="7">
        <v>175680</v>
      </c>
      <c r="L201" s="7">
        <v>177750</v>
      </c>
      <c r="M201" s="22">
        <v>179770</v>
      </c>
      <c r="N201" s="22">
        <v>187990</v>
      </c>
      <c r="O201" s="284">
        <v>205880</v>
      </c>
      <c r="P201" s="18">
        <v>1570</v>
      </c>
      <c r="Q201" s="7">
        <v>1620</v>
      </c>
      <c r="R201" s="7">
        <v>1630</v>
      </c>
      <c r="S201" s="7">
        <v>1640</v>
      </c>
      <c r="T201" s="7">
        <v>1670</v>
      </c>
      <c r="U201" s="7">
        <v>1670</v>
      </c>
      <c r="V201" s="7">
        <v>1640</v>
      </c>
      <c r="W201" s="7">
        <v>1670</v>
      </c>
      <c r="X201" s="25">
        <v>1680</v>
      </c>
      <c r="Y201" s="25">
        <v>1760</v>
      </c>
      <c r="Z201" s="262">
        <v>1940</v>
      </c>
      <c r="AA201" s="20" t="s">
        <v>70</v>
      </c>
      <c r="AB201" s="8">
        <v>4430</v>
      </c>
      <c r="AC201" s="8">
        <v>2000</v>
      </c>
      <c r="AD201" s="8">
        <v>1480</v>
      </c>
      <c r="AE201" s="8">
        <v>1780</v>
      </c>
      <c r="AF201" s="8">
        <v>250</v>
      </c>
      <c r="AG201" s="8">
        <v>-2160</v>
      </c>
      <c r="AH201" s="8">
        <v>2070</v>
      </c>
      <c r="AI201" s="29">
        <v>2020</v>
      </c>
      <c r="AJ201" s="29">
        <v>8220</v>
      </c>
      <c r="AK201" s="276">
        <v>17890</v>
      </c>
      <c r="AL201" s="31">
        <v>37980</v>
      </c>
      <c r="AM201" s="17" t="s">
        <v>70</v>
      </c>
      <c r="AN201" s="9">
        <v>2.6384752829064828E-2</v>
      </c>
      <c r="AO201" s="9">
        <v>1.1605640341205925E-2</v>
      </c>
      <c r="AP201" s="9">
        <v>8.489646073538637E-3</v>
      </c>
      <c r="AQ201" s="9">
        <v>1.0124566293157278E-2</v>
      </c>
      <c r="AR201" s="9">
        <v>1.4077369221239255E-3</v>
      </c>
      <c r="AS201" s="9">
        <v>-1.2145748987854255E-2</v>
      </c>
      <c r="AT201" s="9">
        <v>1.1782786885245811E-2</v>
      </c>
      <c r="AU201" s="33">
        <v>1.1364275668073187E-2</v>
      </c>
      <c r="AV201" s="87">
        <v>4.5725093174612041E-2</v>
      </c>
      <c r="AW201" s="270">
        <v>9.5164636416830595E-2</v>
      </c>
      <c r="AX201" s="35">
        <v>0.2262060750446695</v>
      </c>
      <c r="AY201" s="793"/>
      <c r="AZ201" s="779"/>
      <c r="BA201" s="21">
        <v>36666</v>
      </c>
      <c r="BB201" s="87">
        <v>1.0078260869565216</v>
      </c>
      <c r="BC201" s="795"/>
    </row>
    <row r="202" spans="1:55" ht="21" customHeight="1">
      <c r="A202" s="156" t="s">
        <v>30</v>
      </c>
      <c r="B202" s="148" t="s">
        <v>53</v>
      </c>
      <c r="C202" s="758" t="s">
        <v>37</v>
      </c>
      <c r="D202" s="15" t="s">
        <v>11</v>
      </c>
      <c r="E202" s="21">
        <v>36020</v>
      </c>
      <c r="F202" s="7">
        <v>36800</v>
      </c>
      <c r="G202" s="7">
        <v>37310</v>
      </c>
      <c r="H202" s="7">
        <v>37590</v>
      </c>
      <c r="I202" s="7">
        <v>37920</v>
      </c>
      <c r="J202" s="7">
        <v>33490</v>
      </c>
      <c r="K202" s="7">
        <v>33100</v>
      </c>
      <c r="L202" s="7">
        <v>33470</v>
      </c>
      <c r="M202" s="22">
        <v>33820</v>
      </c>
      <c r="N202" s="22">
        <v>35230</v>
      </c>
      <c r="O202" s="284">
        <v>38350</v>
      </c>
      <c r="P202" s="18">
        <v>290</v>
      </c>
      <c r="Q202" s="7">
        <v>300</v>
      </c>
      <c r="R202" s="7">
        <v>300</v>
      </c>
      <c r="S202" s="7">
        <v>300</v>
      </c>
      <c r="T202" s="7">
        <v>310</v>
      </c>
      <c r="U202" s="7">
        <v>310</v>
      </c>
      <c r="V202" s="7">
        <v>310</v>
      </c>
      <c r="W202" s="7">
        <v>310</v>
      </c>
      <c r="X202" s="25">
        <v>310</v>
      </c>
      <c r="Y202" s="25">
        <v>330</v>
      </c>
      <c r="Z202" s="262">
        <v>360</v>
      </c>
      <c r="AA202" s="20" t="s">
        <v>70</v>
      </c>
      <c r="AB202" s="8">
        <v>780</v>
      </c>
      <c r="AC202" s="8">
        <v>510</v>
      </c>
      <c r="AD202" s="8">
        <v>280</v>
      </c>
      <c r="AE202" s="8">
        <v>330</v>
      </c>
      <c r="AF202" s="8">
        <v>-4430</v>
      </c>
      <c r="AG202" s="8">
        <v>-390</v>
      </c>
      <c r="AH202" s="8">
        <v>370</v>
      </c>
      <c r="AI202" s="29">
        <v>350</v>
      </c>
      <c r="AJ202" s="29">
        <v>1410</v>
      </c>
      <c r="AK202" s="276">
        <v>3120</v>
      </c>
      <c r="AL202" s="31">
        <v>2330</v>
      </c>
      <c r="AM202" s="17" t="s">
        <v>70</v>
      </c>
      <c r="AN202" s="9">
        <v>2.1654636313159337E-2</v>
      </c>
      <c r="AO202" s="9">
        <v>1.3858695652174013E-2</v>
      </c>
      <c r="AP202" s="9">
        <v>7.5046904315196894E-3</v>
      </c>
      <c r="AQ202" s="9">
        <v>8.7789305666401418E-3</v>
      </c>
      <c r="AR202" s="9">
        <v>-0.11682489451476796</v>
      </c>
      <c r="AS202" s="9">
        <v>-1.1645267243953428E-2</v>
      </c>
      <c r="AT202" s="9">
        <v>1.1178247734138891E-2</v>
      </c>
      <c r="AU202" s="33">
        <v>1.0457125784284482E-2</v>
      </c>
      <c r="AV202" s="87">
        <v>4.1691306918982818E-2</v>
      </c>
      <c r="AW202" s="270">
        <v>8.8560885608855999E-2</v>
      </c>
      <c r="AX202" s="35">
        <v>6.4686285397001608E-2</v>
      </c>
      <c r="AY202" s="793">
        <v>0.15089947067141257</v>
      </c>
      <c r="AZ202" s="779"/>
      <c r="BA202" s="21">
        <v>6804.0000000000009</v>
      </c>
      <c r="BB202" s="87">
        <v>0.87579122709605772</v>
      </c>
      <c r="BC202" s="795">
        <v>0.9492985402846903</v>
      </c>
    </row>
    <row r="203" spans="1:55" ht="19">
      <c r="A203" s="156" t="s">
        <v>30</v>
      </c>
      <c r="B203" s="159" t="s">
        <v>129</v>
      </c>
      <c r="C203" s="758"/>
      <c r="D203" s="15" t="s">
        <v>12</v>
      </c>
      <c r="E203" s="21">
        <v>43100</v>
      </c>
      <c r="F203" s="7">
        <v>44080</v>
      </c>
      <c r="G203" s="7">
        <v>44670</v>
      </c>
      <c r="H203" s="7">
        <v>45020</v>
      </c>
      <c r="I203" s="7">
        <v>45430</v>
      </c>
      <c r="J203" s="7">
        <v>41010</v>
      </c>
      <c r="K203" s="7">
        <v>40510</v>
      </c>
      <c r="L203" s="7">
        <v>40970</v>
      </c>
      <c r="M203" s="22">
        <v>41410</v>
      </c>
      <c r="N203" s="22">
        <v>43180</v>
      </c>
      <c r="O203" s="284">
        <v>47100</v>
      </c>
      <c r="P203" s="18">
        <v>360</v>
      </c>
      <c r="Q203" s="7">
        <v>370</v>
      </c>
      <c r="R203" s="7">
        <v>370</v>
      </c>
      <c r="S203" s="7">
        <v>370</v>
      </c>
      <c r="T203" s="7">
        <v>380</v>
      </c>
      <c r="U203" s="7">
        <v>380</v>
      </c>
      <c r="V203" s="7">
        <v>380</v>
      </c>
      <c r="W203" s="7">
        <v>380</v>
      </c>
      <c r="X203" s="25">
        <v>380</v>
      </c>
      <c r="Y203" s="25">
        <v>400</v>
      </c>
      <c r="Z203" s="262">
        <v>440</v>
      </c>
      <c r="AA203" s="20" t="s">
        <v>70</v>
      </c>
      <c r="AB203" s="8">
        <v>980</v>
      </c>
      <c r="AC203" s="8">
        <v>590</v>
      </c>
      <c r="AD203" s="8">
        <v>350</v>
      </c>
      <c r="AE203" s="8">
        <v>410</v>
      </c>
      <c r="AF203" s="8">
        <v>-4420</v>
      </c>
      <c r="AG203" s="8">
        <v>-500</v>
      </c>
      <c r="AH203" s="8">
        <v>460</v>
      </c>
      <c r="AI203" s="29">
        <v>440</v>
      </c>
      <c r="AJ203" s="29">
        <v>1770</v>
      </c>
      <c r="AK203" s="276">
        <v>3920</v>
      </c>
      <c r="AL203" s="31">
        <v>4000</v>
      </c>
      <c r="AM203" s="17" t="s">
        <v>70</v>
      </c>
      <c r="AN203" s="9">
        <v>2.2737819025522077E-2</v>
      </c>
      <c r="AO203" s="9">
        <v>1.3384754990925618E-2</v>
      </c>
      <c r="AP203" s="9">
        <v>7.8352361764046918E-3</v>
      </c>
      <c r="AQ203" s="9">
        <v>9.1070635273211575E-3</v>
      </c>
      <c r="AR203" s="9">
        <v>-9.7292537970504078E-2</v>
      </c>
      <c r="AS203" s="9">
        <v>-1.2192148256522817E-2</v>
      </c>
      <c r="AT203" s="9">
        <v>1.1355220933102927E-2</v>
      </c>
      <c r="AU203" s="33">
        <v>1.0739565535757833E-2</v>
      </c>
      <c r="AV203" s="87">
        <v>4.2743298720115952E-2</v>
      </c>
      <c r="AW203" s="270">
        <v>9.0782769800833663E-2</v>
      </c>
      <c r="AX203" s="35">
        <v>9.2807424593967625E-2</v>
      </c>
      <c r="AY203" s="793"/>
      <c r="AZ203" s="779"/>
      <c r="BA203" s="21">
        <v>8316</v>
      </c>
      <c r="BB203" s="87">
        <v>0.89986078886310905</v>
      </c>
      <c r="BC203" s="795"/>
    </row>
    <row r="204" spans="1:55" ht="19">
      <c r="A204" s="156" t="s">
        <v>30</v>
      </c>
      <c r="B204" s="159" t="s">
        <v>129</v>
      </c>
      <c r="C204" s="797" t="s">
        <v>38</v>
      </c>
      <c r="D204" s="15" t="s">
        <v>39</v>
      </c>
      <c r="E204" s="21">
        <v>95890</v>
      </c>
      <c r="F204" s="7">
        <v>98280</v>
      </c>
      <c r="G204" s="7">
        <v>99500</v>
      </c>
      <c r="H204" s="7">
        <v>100320</v>
      </c>
      <c r="I204" s="7">
        <v>101300</v>
      </c>
      <c r="J204" s="7">
        <v>101450</v>
      </c>
      <c r="K204" s="7">
        <v>100360</v>
      </c>
      <c r="L204" s="7">
        <v>101520</v>
      </c>
      <c r="M204" s="22">
        <v>102630</v>
      </c>
      <c r="N204" s="22">
        <v>107160</v>
      </c>
      <c r="O204" s="284">
        <v>116960</v>
      </c>
      <c r="P204" s="18">
        <v>850</v>
      </c>
      <c r="Q204" s="7">
        <v>880</v>
      </c>
      <c r="R204" s="7">
        <v>880</v>
      </c>
      <c r="S204" s="7">
        <v>890</v>
      </c>
      <c r="T204" s="7">
        <v>910</v>
      </c>
      <c r="U204" s="7">
        <v>910</v>
      </c>
      <c r="V204" s="7">
        <v>890</v>
      </c>
      <c r="W204" s="7">
        <v>900</v>
      </c>
      <c r="X204" s="25">
        <v>910</v>
      </c>
      <c r="Y204" s="25">
        <v>950</v>
      </c>
      <c r="Z204" s="262">
        <v>1050</v>
      </c>
      <c r="AA204" s="20" t="s">
        <v>70</v>
      </c>
      <c r="AB204" s="8">
        <v>2390</v>
      </c>
      <c r="AC204" s="8">
        <v>1220</v>
      </c>
      <c r="AD204" s="8">
        <v>820</v>
      </c>
      <c r="AE204" s="8">
        <v>980</v>
      </c>
      <c r="AF204" s="8">
        <v>150</v>
      </c>
      <c r="AG204" s="8">
        <v>-1090</v>
      </c>
      <c r="AH204" s="8">
        <v>1160</v>
      </c>
      <c r="AI204" s="29">
        <v>1110</v>
      </c>
      <c r="AJ204" s="29">
        <v>4530</v>
      </c>
      <c r="AK204" s="276">
        <v>9800</v>
      </c>
      <c r="AL204" s="31">
        <v>21070</v>
      </c>
      <c r="AM204" s="17" t="s">
        <v>70</v>
      </c>
      <c r="AN204" s="9">
        <v>2.4924392533110851E-2</v>
      </c>
      <c r="AO204" s="9">
        <v>1.2413512413512517E-2</v>
      </c>
      <c r="AP204" s="9">
        <v>8.2412060301506607E-3</v>
      </c>
      <c r="AQ204" s="9">
        <v>9.7687400318979822E-3</v>
      </c>
      <c r="AR204" s="9">
        <v>1.4807502467917288E-3</v>
      </c>
      <c r="AS204" s="9">
        <v>-1.0744208969935887E-2</v>
      </c>
      <c r="AT204" s="9">
        <v>1.1558389796731738E-2</v>
      </c>
      <c r="AU204" s="33">
        <v>1.0933806146572023E-2</v>
      </c>
      <c r="AV204" s="87">
        <v>4.4139140602163174E-2</v>
      </c>
      <c r="AW204" s="270">
        <v>9.1452034341171995E-2</v>
      </c>
      <c r="AX204" s="35">
        <v>0.21973094170403584</v>
      </c>
      <c r="AY204" s="793"/>
      <c r="AZ204" s="779"/>
      <c r="BA204" s="21">
        <v>19845.000000000004</v>
      </c>
      <c r="BB204" s="87">
        <v>1.0127750547502345</v>
      </c>
      <c r="BC204" s="795"/>
    </row>
    <row r="205" spans="1:55" ht="19">
      <c r="A205" s="156" t="s">
        <v>30</v>
      </c>
      <c r="B205" s="159" t="s">
        <v>129</v>
      </c>
      <c r="C205" s="797"/>
      <c r="D205" s="15" t="s">
        <v>40</v>
      </c>
      <c r="E205" s="21">
        <v>166760</v>
      </c>
      <c r="F205" s="7">
        <v>171170</v>
      </c>
      <c r="G205" s="7">
        <v>173150</v>
      </c>
      <c r="H205" s="7">
        <v>174630</v>
      </c>
      <c r="I205" s="7">
        <v>176400</v>
      </c>
      <c r="J205" s="7">
        <v>176650</v>
      </c>
      <c r="K205" s="7">
        <v>174500</v>
      </c>
      <c r="L205" s="7">
        <v>176560</v>
      </c>
      <c r="M205" s="22">
        <v>178570</v>
      </c>
      <c r="N205" s="22">
        <v>186740</v>
      </c>
      <c r="O205" s="284">
        <v>204510</v>
      </c>
      <c r="P205" s="18">
        <v>1560</v>
      </c>
      <c r="Q205" s="7">
        <v>1610</v>
      </c>
      <c r="R205" s="7">
        <v>1620</v>
      </c>
      <c r="S205" s="7">
        <v>1630</v>
      </c>
      <c r="T205" s="7">
        <v>1660</v>
      </c>
      <c r="U205" s="7">
        <v>1660</v>
      </c>
      <c r="V205" s="7">
        <v>1630</v>
      </c>
      <c r="W205" s="7">
        <v>1650</v>
      </c>
      <c r="X205" s="25">
        <v>1670</v>
      </c>
      <c r="Y205" s="25">
        <v>1750</v>
      </c>
      <c r="Z205" s="262">
        <v>1920</v>
      </c>
      <c r="AA205" s="20" t="s">
        <v>70</v>
      </c>
      <c r="AB205" s="8">
        <v>4410</v>
      </c>
      <c r="AC205" s="8">
        <v>1980</v>
      </c>
      <c r="AD205" s="8">
        <v>1480</v>
      </c>
      <c r="AE205" s="8">
        <v>1770</v>
      </c>
      <c r="AF205" s="8">
        <v>250</v>
      </c>
      <c r="AG205" s="8">
        <v>-2150</v>
      </c>
      <c r="AH205" s="8">
        <v>2060</v>
      </c>
      <c r="AI205" s="29">
        <v>2010</v>
      </c>
      <c r="AJ205" s="29">
        <v>8170</v>
      </c>
      <c r="AK205" s="276">
        <v>17770</v>
      </c>
      <c r="AL205" s="31">
        <v>37750</v>
      </c>
      <c r="AM205" s="17" t="s">
        <v>70</v>
      </c>
      <c r="AN205" s="9">
        <v>2.6445190693211718E-2</v>
      </c>
      <c r="AO205" s="9">
        <v>1.1567447566746436E-2</v>
      </c>
      <c r="AP205" s="9">
        <v>8.5475021657521744E-3</v>
      </c>
      <c r="AQ205" s="9">
        <v>1.0135715512798571E-2</v>
      </c>
      <c r="AR205" s="9">
        <v>1.4172335600906028E-3</v>
      </c>
      <c r="AS205" s="9">
        <v>-1.2170959524483438E-2</v>
      </c>
      <c r="AT205" s="9">
        <v>1.1805157593123283E-2</v>
      </c>
      <c r="AU205" s="33">
        <v>1.1384231989125526E-2</v>
      </c>
      <c r="AV205" s="87">
        <v>4.575236601892807E-2</v>
      </c>
      <c r="AW205" s="270">
        <v>9.5159044661025982E-2</v>
      </c>
      <c r="AX205" s="35">
        <v>0.22637323099064521</v>
      </c>
      <c r="AY205" s="793"/>
      <c r="AZ205" s="779"/>
      <c r="BA205" s="21">
        <v>36288.000000000007</v>
      </c>
      <c r="BB205" s="87">
        <v>1.0087670904293595</v>
      </c>
      <c r="BC205" s="795"/>
    </row>
    <row r="206" spans="1:55" ht="21" customHeight="1">
      <c r="A206" s="156" t="s">
        <v>30</v>
      </c>
      <c r="B206" s="148" t="s">
        <v>54</v>
      </c>
      <c r="C206" s="758" t="s">
        <v>37</v>
      </c>
      <c r="D206" s="15" t="s">
        <v>11</v>
      </c>
      <c r="E206" s="21">
        <v>35020</v>
      </c>
      <c r="F206" s="7">
        <v>35760</v>
      </c>
      <c r="G206" s="7">
        <v>36270</v>
      </c>
      <c r="H206" s="7">
        <v>36540</v>
      </c>
      <c r="I206" s="7">
        <v>36860</v>
      </c>
      <c r="J206" s="7">
        <v>32430</v>
      </c>
      <c r="K206" s="7">
        <v>32050</v>
      </c>
      <c r="L206" s="7">
        <v>32410</v>
      </c>
      <c r="M206" s="22">
        <v>32750</v>
      </c>
      <c r="N206" s="22">
        <v>34120</v>
      </c>
      <c r="O206" s="284">
        <v>37150</v>
      </c>
      <c r="P206" s="18">
        <v>280</v>
      </c>
      <c r="Q206" s="7">
        <v>290</v>
      </c>
      <c r="R206" s="7">
        <v>290</v>
      </c>
      <c r="S206" s="7">
        <v>290</v>
      </c>
      <c r="T206" s="7">
        <v>290</v>
      </c>
      <c r="U206" s="7">
        <v>290</v>
      </c>
      <c r="V206" s="7">
        <v>300</v>
      </c>
      <c r="W206" s="7">
        <v>300</v>
      </c>
      <c r="X206" s="25">
        <v>300</v>
      </c>
      <c r="Y206" s="25">
        <v>320</v>
      </c>
      <c r="Z206" s="262">
        <v>350</v>
      </c>
      <c r="AA206" s="20" t="s">
        <v>70</v>
      </c>
      <c r="AB206" s="8">
        <v>740</v>
      </c>
      <c r="AC206" s="8">
        <v>510</v>
      </c>
      <c r="AD206" s="8">
        <v>270</v>
      </c>
      <c r="AE206" s="8">
        <v>320</v>
      </c>
      <c r="AF206" s="8">
        <v>-4430</v>
      </c>
      <c r="AG206" s="8">
        <v>-380</v>
      </c>
      <c r="AH206" s="8">
        <v>360</v>
      </c>
      <c r="AI206" s="29">
        <v>340</v>
      </c>
      <c r="AJ206" s="29">
        <v>1370</v>
      </c>
      <c r="AK206" s="276">
        <v>3030</v>
      </c>
      <c r="AL206" s="31">
        <v>2130</v>
      </c>
      <c r="AM206" s="17" t="s">
        <v>70</v>
      </c>
      <c r="AN206" s="9">
        <v>2.1130782410051507E-2</v>
      </c>
      <c r="AO206" s="9">
        <v>1.4261744966443057E-2</v>
      </c>
      <c r="AP206" s="9">
        <v>7.4441687344912744E-3</v>
      </c>
      <c r="AQ206" s="9">
        <v>8.7575259989052245E-3</v>
      </c>
      <c r="AR206" s="9">
        <v>-0.12018448182311448</v>
      </c>
      <c r="AS206" s="9">
        <v>-1.1717545482577862E-2</v>
      </c>
      <c r="AT206" s="9">
        <v>1.1232449297971847E-2</v>
      </c>
      <c r="AU206" s="33">
        <v>1.0490589324282595E-2</v>
      </c>
      <c r="AV206" s="87">
        <v>4.1832061068702187E-2</v>
      </c>
      <c r="AW206" s="270">
        <v>8.8804220398593259E-2</v>
      </c>
      <c r="AX206" s="35">
        <v>6.0822387207310147E-2</v>
      </c>
      <c r="AY206" s="793">
        <v>0.1493887205922324</v>
      </c>
      <c r="AZ206" s="779"/>
      <c r="BA206" s="21">
        <v>6615</v>
      </c>
      <c r="BB206" s="87">
        <v>0.87193032552826955</v>
      </c>
      <c r="BC206" s="795">
        <v>0.94767465225734793</v>
      </c>
    </row>
    <row r="207" spans="1:55" ht="19">
      <c r="A207" s="156" t="s">
        <v>30</v>
      </c>
      <c r="B207" s="159" t="s">
        <v>130</v>
      </c>
      <c r="C207" s="758"/>
      <c r="D207" s="15" t="s">
        <v>12</v>
      </c>
      <c r="E207" s="21">
        <v>42100</v>
      </c>
      <c r="F207" s="7">
        <v>43040</v>
      </c>
      <c r="G207" s="7">
        <v>43630</v>
      </c>
      <c r="H207" s="7">
        <v>43970</v>
      </c>
      <c r="I207" s="7">
        <v>44370</v>
      </c>
      <c r="J207" s="7">
        <v>39950</v>
      </c>
      <c r="K207" s="7">
        <v>39460</v>
      </c>
      <c r="L207" s="7">
        <v>39910</v>
      </c>
      <c r="M207" s="22">
        <v>40340</v>
      </c>
      <c r="N207" s="22">
        <v>42070</v>
      </c>
      <c r="O207" s="284">
        <v>45900</v>
      </c>
      <c r="P207" s="18">
        <v>350</v>
      </c>
      <c r="Q207" s="7">
        <v>360</v>
      </c>
      <c r="R207" s="7">
        <v>360</v>
      </c>
      <c r="S207" s="7">
        <v>360</v>
      </c>
      <c r="T207" s="7">
        <v>360</v>
      </c>
      <c r="U207" s="7">
        <v>360</v>
      </c>
      <c r="V207" s="7">
        <v>370</v>
      </c>
      <c r="W207" s="7">
        <v>370</v>
      </c>
      <c r="X207" s="25">
        <v>370</v>
      </c>
      <c r="Y207" s="25">
        <v>390</v>
      </c>
      <c r="Z207" s="262">
        <v>430</v>
      </c>
      <c r="AA207" s="20" t="s">
        <v>70</v>
      </c>
      <c r="AB207" s="8">
        <v>940</v>
      </c>
      <c r="AC207" s="8">
        <v>590</v>
      </c>
      <c r="AD207" s="8">
        <v>340</v>
      </c>
      <c r="AE207" s="8">
        <v>400</v>
      </c>
      <c r="AF207" s="8">
        <v>-4420</v>
      </c>
      <c r="AG207" s="8">
        <v>-490</v>
      </c>
      <c r="AH207" s="8">
        <v>450</v>
      </c>
      <c r="AI207" s="29">
        <v>430</v>
      </c>
      <c r="AJ207" s="29">
        <v>1730</v>
      </c>
      <c r="AK207" s="276">
        <v>3830</v>
      </c>
      <c r="AL207" s="31">
        <v>3800</v>
      </c>
      <c r="AM207" s="17" t="s">
        <v>70</v>
      </c>
      <c r="AN207" s="9">
        <v>2.232779097387172E-2</v>
      </c>
      <c r="AO207" s="9">
        <v>1.3708178438661678E-2</v>
      </c>
      <c r="AP207" s="9">
        <v>7.7928031171212719E-3</v>
      </c>
      <c r="AQ207" s="9">
        <v>9.097111667045743E-3</v>
      </c>
      <c r="AR207" s="9">
        <v>-9.9616858237547845E-2</v>
      </c>
      <c r="AS207" s="9">
        <v>-1.226533166458077E-2</v>
      </c>
      <c r="AT207" s="9">
        <v>1.1403953370501707E-2</v>
      </c>
      <c r="AU207" s="33">
        <v>1.0774242044600424E-2</v>
      </c>
      <c r="AV207" s="87">
        <v>4.288547347545868E-2</v>
      </c>
      <c r="AW207" s="270">
        <v>9.1038744948894745E-2</v>
      </c>
      <c r="AX207" s="35">
        <v>9.026128266033262E-2</v>
      </c>
      <c r="AY207" s="793"/>
      <c r="AZ207" s="779"/>
      <c r="BA207" s="21">
        <v>8127.0000000000009</v>
      </c>
      <c r="BB207" s="87">
        <v>0.89722090261282661</v>
      </c>
      <c r="BC207" s="795"/>
    </row>
    <row r="208" spans="1:55" ht="19">
      <c r="A208" s="156" t="s">
        <v>30</v>
      </c>
      <c r="B208" s="159" t="s">
        <v>130</v>
      </c>
      <c r="C208" s="797" t="s">
        <v>38</v>
      </c>
      <c r="D208" s="15" t="s">
        <v>39</v>
      </c>
      <c r="E208" s="21">
        <v>94890</v>
      </c>
      <c r="F208" s="7">
        <v>97240</v>
      </c>
      <c r="G208" s="7">
        <v>98460</v>
      </c>
      <c r="H208" s="7">
        <v>99270</v>
      </c>
      <c r="I208" s="7">
        <v>100240</v>
      </c>
      <c r="J208" s="7">
        <v>100390</v>
      </c>
      <c r="K208" s="7">
        <v>99310</v>
      </c>
      <c r="L208" s="7">
        <v>100460</v>
      </c>
      <c r="M208" s="22">
        <v>101560</v>
      </c>
      <c r="N208" s="22">
        <v>106050</v>
      </c>
      <c r="O208" s="284">
        <v>115760</v>
      </c>
      <c r="P208" s="18">
        <v>840</v>
      </c>
      <c r="Q208" s="7">
        <v>870</v>
      </c>
      <c r="R208" s="7">
        <v>870</v>
      </c>
      <c r="S208" s="7">
        <v>880</v>
      </c>
      <c r="T208" s="7">
        <v>890</v>
      </c>
      <c r="U208" s="7">
        <v>890</v>
      </c>
      <c r="V208" s="7">
        <v>880</v>
      </c>
      <c r="W208" s="7">
        <v>890</v>
      </c>
      <c r="X208" s="25">
        <v>900</v>
      </c>
      <c r="Y208" s="25">
        <v>940</v>
      </c>
      <c r="Z208" s="262">
        <v>1040</v>
      </c>
      <c r="AA208" s="20" t="s">
        <v>70</v>
      </c>
      <c r="AB208" s="8">
        <v>2350</v>
      </c>
      <c r="AC208" s="8">
        <v>1220</v>
      </c>
      <c r="AD208" s="8">
        <v>810</v>
      </c>
      <c r="AE208" s="8">
        <v>970</v>
      </c>
      <c r="AF208" s="8">
        <v>150</v>
      </c>
      <c r="AG208" s="8">
        <v>-1080</v>
      </c>
      <c r="AH208" s="8">
        <v>1150</v>
      </c>
      <c r="AI208" s="29">
        <v>1100</v>
      </c>
      <c r="AJ208" s="29">
        <v>4490</v>
      </c>
      <c r="AK208" s="276">
        <v>9710</v>
      </c>
      <c r="AL208" s="31">
        <v>20870</v>
      </c>
      <c r="AM208" s="17" t="s">
        <v>70</v>
      </c>
      <c r="AN208" s="9">
        <v>2.4765517968173612E-2</v>
      </c>
      <c r="AO208" s="9">
        <v>1.2546277252159621E-2</v>
      </c>
      <c r="AP208" s="9">
        <v>8.2266910420474293E-3</v>
      </c>
      <c r="AQ208" s="9">
        <v>9.7713307142137662E-3</v>
      </c>
      <c r="AR208" s="9">
        <v>1.4964086193136605E-3</v>
      </c>
      <c r="AS208" s="9">
        <v>-1.0758043629843561E-2</v>
      </c>
      <c r="AT208" s="9">
        <v>1.1579901319101804E-2</v>
      </c>
      <c r="AU208" s="33">
        <v>1.0949631694206596E-2</v>
      </c>
      <c r="AV208" s="87">
        <v>4.4210319023237465E-2</v>
      </c>
      <c r="AW208" s="270">
        <v>9.1560584629891473E-2</v>
      </c>
      <c r="AX208" s="35">
        <v>0.21993887659395095</v>
      </c>
      <c r="AY208" s="793"/>
      <c r="AZ208" s="779"/>
      <c r="BA208" s="21">
        <v>19656.000000000004</v>
      </c>
      <c r="BB208" s="87">
        <v>1.0127937611971756</v>
      </c>
      <c r="BC208" s="795"/>
    </row>
    <row r="209" spans="1:55" ht="19">
      <c r="A209" s="156" t="s">
        <v>30</v>
      </c>
      <c r="B209" s="159" t="s">
        <v>130</v>
      </c>
      <c r="C209" s="797"/>
      <c r="D209" s="15" t="s">
        <v>40</v>
      </c>
      <c r="E209" s="21">
        <v>165760</v>
      </c>
      <c r="F209" s="7">
        <v>170130</v>
      </c>
      <c r="G209" s="7">
        <v>172110</v>
      </c>
      <c r="H209" s="7">
        <v>173580</v>
      </c>
      <c r="I209" s="7">
        <v>175340</v>
      </c>
      <c r="J209" s="7">
        <v>175590</v>
      </c>
      <c r="K209" s="7">
        <v>173450</v>
      </c>
      <c r="L209" s="7">
        <v>175500</v>
      </c>
      <c r="M209" s="22">
        <v>177500</v>
      </c>
      <c r="N209" s="22">
        <v>185630</v>
      </c>
      <c r="O209" s="284">
        <v>203310</v>
      </c>
      <c r="P209" s="18">
        <v>1550</v>
      </c>
      <c r="Q209" s="7">
        <v>1600</v>
      </c>
      <c r="R209" s="7">
        <v>1610</v>
      </c>
      <c r="S209" s="7">
        <v>1620</v>
      </c>
      <c r="T209" s="7">
        <v>1640</v>
      </c>
      <c r="U209" s="7">
        <v>1640</v>
      </c>
      <c r="V209" s="7">
        <v>1620</v>
      </c>
      <c r="W209" s="7">
        <v>1640</v>
      </c>
      <c r="X209" s="25">
        <v>1660</v>
      </c>
      <c r="Y209" s="25">
        <v>1740</v>
      </c>
      <c r="Z209" s="262">
        <v>1910</v>
      </c>
      <c r="AA209" s="20" t="s">
        <v>70</v>
      </c>
      <c r="AB209" s="8">
        <v>4370</v>
      </c>
      <c r="AC209" s="8">
        <v>1980</v>
      </c>
      <c r="AD209" s="8">
        <v>1470</v>
      </c>
      <c r="AE209" s="8">
        <v>1760</v>
      </c>
      <c r="AF209" s="8">
        <v>250</v>
      </c>
      <c r="AG209" s="8">
        <v>-2140</v>
      </c>
      <c r="AH209" s="8">
        <v>2050</v>
      </c>
      <c r="AI209" s="29">
        <v>2000</v>
      </c>
      <c r="AJ209" s="29">
        <v>8130</v>
      </c>
      <c r="AK209" s="276">
        <v>17680</v>
      </c>
      <c r="AL209" s="31">
        <v>37550</v>
      </c>
      <c r="AM209" s="17" t="s">
        <v>70</v>
      </c>
      <c r="AN209" s="9">
        <v>2.6363416988417043E-2</v>
      </c>
      <c r="AO209" s="9">
        <v>1.1638159054840447E-2</v>
      </c>
      <c r="AP209" s="9">
        <v>8.5410493289175271E-3</v>
      </c>
      <c r="AQ209" s="9">
        <v>1.0139416983523386E-2</v>
      </c>
      <c r="AR209" s="9">
        <v>1.4258013003307646E-3</v>
      </c>
      <c r="AS209" s="9">
        <v>-1.2187482202858924E-2</v>
      </c>
      <c r="AT209" s="9">
        <v>1.1818968002306196E-2</v>
      </c>
      <c r="AU209" s="33">
        <v>1.139601139601143E-2</v>
      </c>
      <c r="AV209" s="87">
        <v>4.5802816901408416E-2</v>
      </c>
      <c r="AW209" s="270">
        <v>9.5243225771696416E-2</v>
      </c>
      <c r="AX209" s="35">
        <v>0.2265323359073359</v>
      </c>
      <c r="AY209" s="793"/>
      <c r="AZ209" s="779"/>
      <c r="BA209" s="21">
        <v>36099</v>
      </c>
      <c r="BB209" s="87">
        <v>1.0087536196911198</v>
      </c>
      <c r="BC209" s="795"/>
    </row>
    <row r="210" spans="1:55" ht="21" customHeight="1">
      <c r="A210" s="156" t="s">
        <v>30</v>
      </c>
      <c r="B210" s="148" t="s">
        <v>55</v>
      </c>
      <c r="C210" s="758" t="s">
        <v>37</v>
      </c>
      <c r="D210" s="15" t="s">
        <v>11</v>
      </c>
      <c r="E210" s="21">
        <v>35000</v>
      </c>
      <c r="F210" s="7">
        <v>35730</v>
      </c>
      <c r="G210" s="7">
        <v>36220</v>
      </c>
      <c r="H210" s="7">
        <v>36490</v>
      </c>
      <c r="I210" s="7">
        <v>36800</v>
      </c>
      <c r="J210" s="7">
        <v>32370</v>
      </c>
      <c r="K210" s="7">
        <v>32000</v>
      </c>
      <c r="L210" s="7">
        <v>32350</v>
      </c>
      <c r="M210" s="22">
        <v>32680</v>
      </c>
      <c r="N210" s="22">
        <v>34010</v>
      </c>
      <c r="O210" s="284">
        <v>36990</v>
      </c>
      <c r="P210" s="18">
        <v>280</v>
      </c>
      <c r="Q210" s="7">
        <v>290</v>
      </c>
      <c r="R210" s="7">
        <v>290</v>
      </c>
      <c r="S210" s="7">
        <v>290</v>
      </c>
      <c r="T210" s="7">
        <v>290</v>
      </c>
      <c r="U210" s="7">
        <v>290</v>
      </c>
      <c r="V210" s="7">
        <v>300</v>
      </c>
      <c r="W210" s="7">
        <v>300</v>
      </c>
      <c r="X210" s="25">
        <v>300</v>
      </c>
      <c r="Y210" s="25">
        <v>320</v>
      </c>
      <c r="Z210" s="262">
        <v>350</v>
      </c>
      <c r="AA210" s="20" t="s">
        <v>70</v>
      </c>
      <c r="AB210" s="8">
        <v>730</v>
      </c>
      <c r="AC210" s="8">
        <v>490</v>
      </c>
      <c r="AD210" s="8">
        <v>270</v>
      </c>
      <c r="AE210" s="8">
        <v>310</v>
      </c>
      <c r="AF210" s="8">
        <v>-4430</v>
      </c>
      <c r="AG210" s="8">
        <v>-370</v>
      </c>
      <c r="AH210" s="8">
        <v>350</v>
      </c>
      <c r="AI210" s="29">
        <v>330</v>
      </c>
      <c r="AJ210" s="29">
        <v>1330</v>
      </c>
      <c r="AK210" s="276">
        <v>2980</v>
      </c>
      <c r="AL210" s="31">
        <v>1990</v>
      </c>
      <c r="AM210" s="17" t="s">
        <v>70</v>
      </c>
      <c r="AN210" s="9">
        <v>2.0857142857142907E-2</v>
      </c>
      <c r="AO210" s="9">
        <v>1.3713965855023824E-2</v>
      </c>
      <c r="AP210" s="9">
        <v>7.4544450579789867E-3</v>
      </c>
      <c r="AQ210" s="9">
        <v>8.4954782132091733E-3</v>
      </c>
      <c r="AR210" s="9">
        <v>-0.12038043478260874</v>
      </c>
      <c r="AS210" s="9">
        <v>-1.143033673154159E-2</v>
      </c>
      <c r="AT210" s="9">
        <v>1.0937500000000044E-2</v>
      </c>
      <c r="AU210" s="33">
        <v>1.0200927357032485E-2</v>
      </c>
      <c r="AV210" s="87">
        <v>4.0697674418604723E-2</v>
      </c>
      <c r="AW210" s="270">
        <v>8.7621287856512797E-2</v>
      </c>
      <c r="AX210" s="35">
        <v>5.6857142857142939E-2</v>
      </c>
      <c r="AY210" s="793">
        <v>0.14701471095026319</v>
      </c>
      <c r="AZ210" s="779"/>
      <c r="BA210" s="21">
        <v>6615</v>
      </c>
      <c r="BB210" s="87">
        <v>0.86785714285714288</v>
      </c>
      <c r="BC210" s="795">
        <v>0.94523323352357158</v>
      </c>
    </row>
    <row r="211" spans="1:55" ht="19">
      <c r="A211" s="156" t="s">
        <v>30</v>
      </c>
      <c r="B211" s="159" t="s">
        <v>131</v>
      </c>
      <c r="C211" s="758"/>
      <c r="D211" s="15" t="s">
        <v>12</v>
      </c>
      <c r="E211" s="21">
        <v>42080</v>
      </c>
      <c r="F211" s="7">
        <v>43010</v>
      </c>
      <c r="G211" s="7">
        <v>43580</v>
      </c>
      <c r="H211" s="7">
        <v>43920</v>
      </c>
      <c r="I211" s="7">
        <v>44310</v>
      </c>
      <c r="J211" s="7">
        <v>39890</v>
      </c>
      <c r="K211" s="7">
        <v>39410</v>
      </c>
      <c r="L211" s="7">
        <v>39850</v>
      </c>
      <c r="M211" s="22">
        <v>40270</v>
      </c>
      <c r="N211" s="22">
        <v>41960</v>
      </c>
      <c r="O211" s="284">
        <v>45740</v>
      </c>
      <c r="P211" s="18">
        <v>350</v>
      </c>
      <c r="Q211" s="7">
        <v>360</v>
      </c>
      <c r="R211" s="7">
        <v>360</v>
      </c>
      <c r="S211" s="7">
        <v>360</v>
      </c>
      <c r="T211" s="7">
        <v>360</v>
      </c>
      <c r="U211" s="7">
        <v>360</v>
      </c>
      <c r="V211" s="7">
        <v>370</v>
      </c>
      <c r="W211" s="7">
        <v>370</v>
      </c>
      <c r="X211" s="25">
        <v>370</v>
      </c>
      <c r="Y211" s="25">
        <v>390</v>
      </c>
      <c r="Z211" s="262">
        <v>430</v>
      </c>
      <c r="AA211" s="20" t="s">
        <v>70</v>
      </c>
      <c r="AB211" s="8">
        <v>930</v>
      </c>
      <c r="AC211" s="8">
        <v>570</v>
      </c>
      <c r="AD211" s="8">
        <v>340</v>
      </c>
      <c r="AE211" s="8">
        <v>390</v>
      </c>
      <c r="AF211" s="8">
        <v>-4420</v>
      </c>
      <c r="AG211" s="8">
        <v>-480</v>
      </c>
      <c r="AH211" s="8">
        <v>440</v>
      </c>
      <c r="AI211" s="29">
        <v>420</v>
      </c>
      <c r="AJ211" s="29">
        <v>1690</v>
      </c>
      <c r="AK211" s="276">
        <v>3780</v>
      </c>
      <c r="AL211" s="31">
        <v>3660</v>
      </c>
      <c r="AM211" s="17" t="s">
        <v>70</v>
      </c>
      <c r="AN211" s="9">
        <v>2.2100760456273738E-2</v>
      </c>
      <c r="AO211" s="9">
        <v>1.3252731922808625E-2</v>
      </c>
      <c r="AP211" s="9">
        <v>7.8017439192290539E-3</v>
      </c>
      <c r="AQ211" s="9">
        <v>8.8797814207650649E-3</v>
      </c>
      <c r="AR211" s="9">
        <v>-9.9751749040848603E-2</v>
      </c>
      <c r="AS211" s="9">
        <v>-1.203309100025074E-2</v>
      </c>
      <c r="AT211" s="9">
        <v>1.116467901547824E-2</v>
      </c>
      <c r="AU211" s="33">
        <v>1.0539523212045099E-2</v>
      </c>
      <c r="AV211" s="87">
        <v>4.1966724608889949E-2</v>
      </c>
      <c r="AW211" s="270">
        <v>9.0085795996186935E-2</v>
      </c>
      <c r="AX211" s="35">
        <v>8.6977186311786969E-2</v>
      </c>
      <c r="AY211" s="793"/>
      <c r="AZ211" s="779"/>
      <c r="BA211" s="21">
        <v>8127.0000000000009</v>
      </c>
      <c r="BB211" s="87">
        <v>0.89384505703422057</v>
      </c>
      <c r="BC211" s="795"/>
    </row>
    <row r="212" spans="1:55" ht="19">
      <c r="A212" s="156" t="s">
        <v>30</v>
      </c>
      <c r="B212" s="159" t="s">
        <v>131</v>
      </c>
      <c r="C212" s="797" t="s">
        <v>38</v>
      </c>
      <c r="D212" s="15" t="s">
        <v>39</v>
      </c>
      <c r="E212" s="21">
        <v>94870</v>
      </c>
      <c r="F212" s="7">
        <v>97210</v>
      </c>
      <c r="G212" s="7">
        <v>98410</v>
      </c>
      <c r="H212" s="7">
        <v>99220</v>
      </c>
      <c r="I212" s="7">
        <v>100180</v>
      </c>
      <c r="J212" s="7">
        <v>100330</v>
      </c>
      <c r="K212" s="7">
        <v>99260</v>
      </c>
      <c r="L212" s="7">
        <v>100400</v>
      </c>
      <c r="M212" s="22">
        <v>101490</v>
      </c>
      <c r="N212" s="22">
        <v>105940</v>
      </c>
      <c r="O212" s="284">
        <v>115600</v>
      </c>
      <c r="P212" s="18">
        <v>840</v>
      </c>
      <c r="Q212" s="7">
        <v>870</v>
      </c>
      <c r="R212" s="7">
        <v>870</v>
      </c>
      <c r="S212" s="7">
        <v>880</v>
      </c>
      <c r="T212" s="7">
        <v>890</v>
      </c>
      <c r="U212" s="7">
        <v>890</v>
      </c>
      <c r="V212" s="7">
        <v>880</v>
      </c>
      <c r="W212" s="7">
        <v>890</v>
      </c>
      <c r="X212" s="25">
        <v>900</v>
      </c>
      <c r="Y212" s="25">
        <v>940</v>
      </c>
      <c r="Z212" s="262">
        <v>1040</v>
      </c>
      <c r="AA212" s="20" t="s">
        <v>70</v>
      </c>
      <c r="AB212" s="8">
        <v>2340</v>
      </c>
      <c r="AC212" s="8">
        <v>1200</v>
      </c>
      <c r="AD212" s="8">
        <v>810</v>
      </c>
      <c r="AE212" s="8">
        <v>960</v>
      </c>
      <c r="AF212" s="8">
        <v>150</v>
      </c>
      <c r="AG212" s="8">
        <v>-1070</v>
      </c>
      <c r="AH212" s="8">
        <v>1140</v>
      </c>
      <c r="AI212" s="29">
        <v>1090</v>
      </c>
      <c r="AJ212" s="29">
        <v>4450</v>
      </c>
      <c r="AK212" s="276">
        <v>9660</v>
      </c>
      <c r="AL212" s="31">
        <v>20730</v>
      </c>
      <c r="AM212" s="17" t="s">
        <v>70</v>
      </c>
      <c r="AN212" s="9">
        <v>2.4665331506271704E-2</v>
      </c>
      <c r="AO212" s="9">
        <v>1.2344409011418644E-2</v>
      </c>
      <c r="AP212" s="9">
        <v>8.2308708464586822E-3</v>
      </c>
      <c r="AQ212" s="9">
        <v>9.6754686555129421E-3</v>
      </c>
      <c r="AR212" s="9">
        <v>1.4973048512676446E-3</v>
      </c>
      <c r="AS212" s="9">
        <v>-1.0664806139738858E-2</v>
      </c>
      <c r="AT212" s="9">
        <v>1.14849889179931E-2</v>
      </c>
      <c r="AU212" s="33">
        <v>1.085657370517934E-2</v>
      </c>
      <c r="AV212" s="87">
        <v>4.3846684402404135E-2</v>
      </c>
      <c r="AW212" s="270">
        <v>9.1183688880498437E-2</v>
      </c>
      <c r="AX212" s="35">
        <v>0.21850953936966366</v>
      </c>
      <c r="AY212" s="793"/>
      <c r="AZ212" s="779"/>
      <c r="BA212" s="21">
        <v>19656.000000000004</v>
      </c>
      <c r="BB212" s="87">
        <v>1.0113207547169811</v>
      </c>
      <c r="BC212" s="795"/>
    </row>
    <row r="213" spans="1:55" ht="19">
      <c r="A213" s="156" t="s">
        <v>30</v>
      </c>
      <c r="B213" s="159" t="s">
        <v>131</v>
      </c>
      <c r="C213" s="797"/>
      <c r="D213" s="15" t="s">
        <v>40</v>
      </c>
      <c r="E213" s="21">
        <v>165740</v>
      </c>
      <c r="F213" s="7">
        <v>170100</v>
      </c>
      <c r="G213" s="7">
        <v>172060</v>
      </c>
      <c r="H213" s="7">
        <v>173530</v>
      </c>
      <c r="I213" s="7">
        <v>175280</v>
      </c>
      <c r="J213" s="7">
        <v>175530</v>
      </c>
      <c r="K213" s="7">
        <v>173400</v>
      </c>
      <c r="L213" s="7">
        <v>175440</v>
      </c>
      <c r="M213" s="22">
        <v>177430</v>
      </c>
      <c r="N213" s="22">
        <v>185520</v>
      </c>
      <c r="O213" s="284">
        <v>203150</v>
      </c>
      <c r="P213" s="18">
        <v>1550</v>
      </c>
      <c r="Q213" s="7">
        <v>1600</v>
      </c>
      <c r="R213" s="7">
        <v>1610</v>
      </c>
      <c r="S213" s="7">
        <v>1620</v>
      </c>
      <c r="T213" s="7">
        <v>1640</v>
      </c>
      <c r="U213" s="7">
        <v>1640</v>
      </c>
      <c r="V213" s="7">
        <v>1620</v>
      </c>
      <c r="W213" s="7">
        <v>1640</v>
      </c>
      <c r="X213" s="25">
        <v>1660</v>
      </c>
      <c r="Y213" s="25">
        <v>1740</v>
      </c>
      <c r="Z213" s="262">
        <v>1910</v>
      </c>
      <c r="AA213" s="20" t="s">
        <v>70</v>
      </c>
      <c r="AB213" s="8">
        <v>4360</v>
      </c>
      <c r="AC213" s="8">
        <v>1960</v>
      </c>
      <c r="AD213" s="8">
        <v>1470</v>
      </c>
      <c r="AE213" s="8">
        <v>1750</v>
      </c>
      <c r="AF213" s="8">
        <v>250</v>
      </c>
      <c r="AG213" s="8">
        <v>-2130</v>
      </c>
      <c r="AH213" s="8">
        <v>2040</v>
      </c>
      <c r="AI213" s="29">
        <v>1990</v>
      </c>
      <c r="AJ213" s="29">
        <v>8090</v>
      </c>
      <c r="AK213" s="276">
        <v>17630</v>
      </c>
      <c r="AL213" s="31">
        <v>37410</v>
      </c>
      <c r="AM213" s="17" t="s">
        <v>70</v>
      </c>
      <c r="AN213" s="9">
        <v>2.6306262821286452E-2</v>
      </c>
      <c r="AO213" s="9">
        <v>1.1522633744855959E-2</v>
      </c>
      <c r="AP213" s="9">
        <v>8.5435313262816059E-3</v>
      </c>
      <c r="AQ213" s="9">
        <v>1.0084711577248884E-2</v>
      </c>
      <c r="AR213" s="9">
        <v>1.4262893655865305E-3</v>
      </c>
      <c r="AS213" s="9">
        <v>-1.213467783284905E-2</v>
      </c>
      <c r="AT213" s="9">
        <v>1.1764705882352899E-2</v>
      </c>
      <c r="AU213" s="33">
        <v>1.1342909256725875E-2</v>
      </c>
      <c r="AV213" s="87">
        <v>4.5595446091416303E-2</v>
      </c>
      <c r="AW213" s="270">
        <v>9.5030185424751945E-2</v>
      </c>
      <c r="AX213" s="35">
        <v>0.22571497526245921</v>
      </c>
      <c r="AY213" s="793"/>
      <c r="AZ213" s="779"/>
      <c r="BA213" s="21">
        <v>36099</v>
      </c>
      <c r="BB213" s="87">
        <v>1.0079099794859419</v>
      </c>
      <c r="BC213" s="795"/>
    </row>
    <row r="214" spans="1:55" ht="21" customHeight="1">
      <c r="A214" s="156" t="s">
        <v>30</v>
      </c>
      <c r="B214" s="148" t="s">
        <v>56</v>
      </c>
      <c r="C214" s="758" t="s">
        <v>37</v>
      </c>
      <c r="D214" s="15" t="s">
        <v>11</v>
      </c>
      <c r="E214" s="21">
        <v>34190</v>
      </c>
      <c r="F214" s="7">
        <v>34900</v>
      </c>
      <c r="G214" s="7">
        <v>35390</v>
      </c>
      <c r="H214" s="7">
        <v>35650</v>
      </c>
      <c r="I214" s="7">
        <v>35950</v>
      </c>
      <c r="J214" s="7">
        <v>31520</v>
      </c>
      <c r="K214" s="7">
        <v>31160</v>
      </c>
      <c r="L214" s="7">
        <v>31510</v>
      </c>
      <c r="M214" s="22">
        <v>31830</v>
      </c>
      <c r="N214" s="22">
        <v>33120</v>
      </c>
      <c r="O214" s="284">
        <v>36030</v>
      </c>
      <c r="P214" s="18">
        <v>270</v>
      </c>
      <c r="Q214" s="7">
        <v>280</v>
      </c>
      <c r="R214" s="7">
        <v>280</v>
      </c>
      <c r="S214" s="7">
        <v>280</v>
      </c>
      <c r="T214" s="7">
        <v>290</v>
      </c>
      <c r="U214" s="7">
        <v>290</v>
      </c>
      <c r="V214" s="7">
        <v>290</v>
      </c>
      <c r="W214" s="7">
        <v>290</v>
      </c>
      <c r="X214" s="25">
        <v>300</v>
      </c>
      <c r="Y214" s="25">
        <v>310</v>
      </c>
      <c r="Z214" s="262">
        <v>340</v>
      </c>
      <c r="AA214" s="20" t="s">
        <v>70</v>
      </c>
      <c r="AB214" s="8">
        <v>710</v>
      </c>
      <c r="AC214" s="8">
        <v>490</v>
      </c>
      <c r="AD214" s="8">
        <v>260</v>
      </c>
      <c r="AE214" s="8">
        <v>300</v>
      </c>
      <c r="AF214" s="8">
        <v>-4430</v>
      </c>
      <c r="AG214" s="8">
        <v>-360</v>
      </c>
      <c r="AH214" s="8">
        <v>350</v>
      </c>
      <c r="AI214" s="29">
        <v>320</v>
      </c>
      <c r="AJ214" s="29">
        <v>1290</v>
      </c>
      <c r="AK214" s="276">
        <v>2910</v>
      </c>
      <c r="AL214" s="31">
        <v>1840</v>
      </c>
      <c r="AM214" s="17" t="s">
        <v>70</v>
      </c>
      <c r="AN214" s="9">
        <v>2.076630593740858E-2</v>
      </c>
      <c r="AO214" s="9">
        <v>1.4040114613180554E-2</v>
      </c>
      <c r="AP214" s="9">
        <v>7.346708109635447E-3</v>
      </c>
      <c r="AQ214" s="9">
        <v>8.4151472650770831E-3</v>
      </c>
      <c r="AR214" s="9">
        <v>-0.12322670375521561</v>
      </c>
      <c r="AS214" s="9">
        <v>-1.1421319796954266E-2</v>
      </c>
      <c r="AT214" s="9">
        <v>1.1232349165597011E-2</v>
      </c>
      <c r="AU214" s="33">
        <v>1.0155506188511687E-2</v>
      </c>
      <c r="AV214" s="87">
        <v>4.0527803958529729E-2</v>
      </c>
      <c r="AW214" s="270">
        <v>8.7862318840579601E-2</v>
      </c>
      <c r="AX214" s="35">
        <v>5.3816905527932057E-2</v>
      </c>
      <c r="AY214" s="793">
        <v>0.14589427885234618</v>
      </c>
      <c r="AZ214" s="779"/>
      <c r="BA214" s="21">
        <v>6426.0000000000009</v>
      </c>
      <c r="BB214" s="87">
        <v>0.86586721263527344</v>
      </c>
      <c r="BC214" s="795">
        <v>0.94464798562809205</v>
      </c>
    </row>
    <row r="215" spans="1:55" ht="19">
      <c r="A215" s="156" t="s">
        <v>30</v>
      </c>
      <c r="B215" s="159" t="s">
        <v>132</v>
      </c>
      <c r="C215" s="758"/>
      <c r="D215" s="15" t="s">
        <v>12</v>
      </c>
      <c r="E215" s="21">
        <v>41270</v>
      </c>
      <c r="F215" s="7">
        <v>42180</v>
      </c>
      <c r="G215" s="7">
        <v>42750</v>
      </c>
      <c r="H215" s="7">
        <v>43080</v>
      </c>
      <c r="I215" s="7">
        <v>43460</v>
      </c>
      <c r="J215" s="7">
        <v>39040</v>
      </c>
      <c r="K215" s="7">
        <v>38570</v>
      </c>
      <c r="L215" s="7">
        <v>39010</v>
      </c>
      <c r="M215" s="22">
        <v>39420</v>
      </c>
      <c r="N215" s="22">
        <v>41070</v>
      </c>
      <c r="O215" s="284">
        <v>44780</v>
      </c>
      <c r="P215" s="18">
        <v>340</v>
      </c>
      <c r="Q215" s="7">
        <v>350</v>
      </c>
      <c r="R215" s="7">
        <v>350</v>
      </c>
      <c r="S215" s="7">
        <v>350</v>
      </c>
      <c r="T215" s="7">
        <v>360</v>
      </c>
      <c r="U215" s="7">
        <v>360</v>
      </c>
      <c r="V215" s="7">
        <v>360</v>
      </c>
      <c r="W215" s="7">
        <v>360</v>
      </c>
      <c r="X215" s="25">
        <v>370</v>
      </c>
      <c r="Y215" s="25">
        <v>380</v>
      </c>
      <c r="Z215" s="262">
        <v>420</v>
      </c>
      <c r="AA215" s="20" t="s">
        <v>70</v>
      </c>
      <c r="AB215" s="8">
        <v>910</v>
      </c>
      <c r="AC215" s="8">
        <v>570</v>
      </c>
      <c r="AD215" s="8">
        <v>330</v>
      </c>
      <c r="AE215" s="8">
        <v>380</v>
      </c>
      <c r="AF215" s="8">
        <v>-4420</v>
      </c>
      <c r="AG215" s="8">
        <v>-470</v>
      </c>
      <c r="AH215" s="8">
        <v>440</v>
      </c>
      <c r="AI215" s="29">
        <v>410</v>
      </c>
      <c r="AJ215" s="29">
        <v>1650</v>
      </c>
      <c r="AK215" s="276">
        <v>3710</v>
      </c>
      <c r="AL215" s="31">
        <v>3510</v>
      </c>
      <c r="AM215" s="17" t="s">
        <v>70</v>
      </c>
      <c r="AN215" s="9">
        <v>2.2049915192633884E-2</v>
      </c>
      <c r="AO215" s="9">
        <v>1.3513513513513598E-2</v>
      </c>
      <c r="AP215" s="9">
        <v>7.7192982456140147E-3</v>
      </c>
      <c r="AQ215" s="9">
        <v>8.82079851439177E-3</v>
      </c>
      <c r="AR215" s="9">
        <v>-0.101702715140359</v>
      </c>
      <c r="AS215" s="9">
        <v>-1.2038934426229497E-2</v>
      </c>
      <c r="AT215" s="9">
        <v>1.1407829919626744E-2</v>
      </c>
      <c r="AU215" s="33">
        <v>1.0510125608818255E-2</v>
      </c>
      <c r="AV215" s="87">
        <v>4.1856925418569224E-2</v>
      </c>
      <c r="AW215" s="270">
        <v>9.0333576820063266E-2</v>
      </c>
      <c r="AX215" s="35">
        <v>8.5049672885873617E-2</v>
      </c>
      <c r="AY215" s="793"/>
      <c r="AZ215" s="779"/>
      <c r="BA215" s="21">
        <v>7938</v>
      </c>
      <c r="BB215" s="87">
        <v>0.89270656651320568</v>
      </c>
      <c r="BC215" s="795"/>
    </row>
    <row r="216" spans="1:55" ht="19">
      <c r="A216" s="156" t="s">
        <v>30</v>
      </c>
      <c r="B216" s="159" t="s">
        <v>132</v>
      </c>
      <c r="C216" s="797" t="s">
        <v>38</v>
      </c>
      <c r="D216" s="15" t="s">
        <v>39</v>
      </c>
      <c r="E216" s="21">
        <v>94060</v>
      </c>
      <c r="F216" s="7">
        <v>96380</v>
      </c>
      <c r="G216" s="7">
        <v>97580</v>
      </c>
      <c r="H216" s="7">
        <v>98380</v>
      </c>
      <c r="I216" s="7">
        <v>99330</v>
      </c>
      <c r="J216" s="7">
        <v>99480</v>
      </c>
      <c r="K216" s="7">
        <v>98420</v>
      </c>
      <c r="L216" s="7">
        <v>99560</v>
      </c>
      <c r="M216" s="22">
        <v>100640</v>
      </c>
      <c r="N216" s="22">
        <v>105050</v>
      </c>
      <c r="O216" s="284">
        <v>114640</v>
      </c>
      <c r="P216" s="18">
        <v>830</v>
      </c>
      <c r="Q216" s="7">
        <v>860</v>
      </c>
      <c r="R216" s="7">
        <v>860</v>
      </c>
      <c r="S216" s="7">
        <v>870</v>
      </c>
      <c r="T216" s="7">
        <v>890</v>
      </c>
      <c r="U216" s="7">
        <v>890</v>
      </c>
      <c r="V216" s="7">
        <v>870</v>
      </c>
      <c r="W216" s="7">
        <v>890</v>
      </c>
      <c r="X216" s="25">
        <v>890</v>
      </c>
      <c r="Y216" s="25">
        <v>930</v>
      </c>
      <c r="Z216" s="262">
        <v>1030</v>
      </c>
      <c r="AA216" s="20" t="s">
        <v>70</v>
      </c>
      <c r="AB216" s="8">
        <v>2320</v>
      </c>
      <c r="AC216" s="8">
        <v>1200</v>
      </c>
      <c r="AD216" s="8">
        <v>800</v>
      </c>
      <c r="AE216" s="8">
        <v>950</v>
      </c>
      <c r="AF216" s="8">
        <v>150</v>
      </c>
      <c r="AG216" s="8">
        <v>-1060</v>
      </c>
      <c r="AH216" s="8">
        <v>1140</v>
      </c>
      <c r="AI216" s="29">
        <v>1080</v>
      </c>
      <c r="AJ216" s="29">
        <v>4410</v>
      </c>
      <c r="AK216" s="276">
        <v>9590</v>
      </c>
      <c r="AL216" s="31">
        <v>20580</v>
      </c>
      <c r="AM216" s="17" t="s">
        <v>70</v>
      </c>
      <c r="AN216" s="9">
        <v>2.4665107378269102E-2</v>
      </c>
      <c r="AO216" s="9">
        <v>1.2450715916165089E-2</v>
      </c>
      <c r="AP216" s="9">
        <v>8.1984013117442078E-3</v>
      </c>
      <c r="AQ216" s="9">
        <v>9.6564342346006082E-3</v>
      </c>
      <c r="AR216" s="9">
        <v>1.5101177891876372E-3</v>
      </c>
      <c r="AS216" s="9">
        <v>-1.0655408122235643E-2</v>
      </c>
      <c r="AT216" s="9">
        <v>1.158301158301156E-2</v>
      </c>
      <c r="AU216" s="33">
        <v>1.0847730012053081E-2</v>
      </c>
      <c r="AV216" s="87">
        <v>4.3819554848966602E-2</v>
      </c>
      <c r="AW216" s="270">
        <v>9.1289861970490271E-2</v>
      </c>
      <c r="AX216" s="35">
        <v>0.21879651286412938</v>
      </c>
      <c r="AY216" s="793"/>
      <c r="AZ216" s="779"/>
      <c r="BA216" s="21">
        <v>19467</v>
      </c>
      <c r="BB216" s="87">
        <v>1.0118328726344887</v>
      </c>
      <c r="BC216" s="795"/>
    </row>
    <row r="217" spans="1:55" ht="19">
      <c r="A217" s="156" t="s">
        <v>30</v>
      </c>
      <c r="B217" s="159" t="s">
        <v>132</v>
      </c>
      <c r="C217" s="797"/>
      <c r="D217" s="15" t="s">
        <v>40</v>
      </c>
      <c r="E217" s="21">
        <v>164930</v>
      </c>
      <c r="F217" s="7">
        <v>169270</v>
      </c>
      <c r="G217" s="7">
        <v>171230</v>
      </c>
      <c r="H217" s="7">
        <v>172690</v>
      </c>
      <c r="I217" s="7">
        <v>174430</v>
      </c>
      <c r="J217" s="7">
        <v>174680</v>
      </c>
      <c r="K217" s="7">
        <v>172560</v>
      </c>
      <c r="L217" s="7">
        <v>174600</v>
      </c>
      <c r="M217" s="22">
        <v>176580</v>
      </c>
      <c r="N217" s="22">
        <v>184630</v>
      </c>
      <c r="O217" s="284">
        <v>202190</v>
      </c>
      <c r="P217" s="18">
        <v>1540</v>
      </c>
      <c r="Q217" s="7">
        <v>1590</v>
      </c>
      <c r="R217" s="7">
        <v>1600</v>
      </c>
      <c r="S217" s="7">
        <v>1610</v>
      </c>
      <c r="T217" s="7">
        <v>1640</v>
      </c>
      <c r="U217" s="7">
        <v>1640</v>
      </c>
      <c r="V217" s="7">
        <v>1610</v>
      </c>
      <c r="W217" s="7">
        <v>1640</v>
      </c>
      <c r="X217" s="25">
        <v>1650</v>
      </c>
      <c r="Y217" s="25">
        <v>1730</v>
      </c>
      <c r="Z217" s="262">
        <v>1900</v>
      </c>
      <c r="AA217" s="20" t="s">
        <v>70</v>
      </c>
      <c r="AB217" s="8">
        <v>4340</v>
      </c>
      <c r="AC217" s="8">
        <v>1960</v>
      </c>
      <c r="AD217" s="8">
        <v>1460</v>
      </c>
      <c r="AE217" s="8">
        <v>1740</v>
      </c>
      <c r="AF217" s="8">
        <v>250</v>
      </c>
      <c r="AG217" s="8">
        <v>-2120</v>
      </c>
      <c r="AH217" s="8">
        <v>2040</v>
      </c>
      <c r="AI217" s="29">
        <v>1980</v>
      </c>
      <c r="AJ217" s="29">
        <v>8050</v>
      </c>
      <c r="AK217" s="276">
        <v>17560</v>
      </c>
      <c r="AL217" s="31">
        <v>37260</v>
      </c>
      <c r="AM217" s="17" t="s">
        <v>70</v>
      </c>
      <c r="AN217" s="9">
        <v>2.631419390044254E-2</v>
      </c>
      <c r="AO217" s="9">
        <v>1.1579133928043994E-2</v>
      </c>
      <c r="AP217" s="9">
        <v>8.5265432459264989E-3</v>
      </c>
      <c r="AQ217" s="9">
        <v>1.0075858474723587E-2</v>
      </c>
      <c r="AR217" s="9">
        <v>1.4332396950065274E-3</v>
      </c>
      <c r="AS217" s="9">
        <v>-1.2136478131440365E-2</v>
      </c>
      <c r="AT217" s="9">
        <v>1.182197496522952E-2</v>
      </c>
      <c r="AU217" s="33">
        <v>1.134020618556697E-2</v>
      </c>
      <c r="AV217" s="87">
        <v>4.5588401857515004E-2</v>
      </c>
      <c r="AW217" s="270">
        <v>9.5109137193305493E-2</v>
      </c>
      <c r="AX217" s="35">
        <v>0.22591402413144968</v>
      </c>
      <c r="AY217" s="793"/>
      <c r="AZ217" s="779"/>
      <c r="BA217" s="21">
        <v>35910.000000000007</v>
      </c>
      <c r="BB217" s="87">
        <v>1.0081852907294004</v>
      </c>
      <c r="BC217" s="795"/>
    </row>
    <row r="218" spans="1:55" ht="19">
      <c r="A218" s="156" t="s">
        <v>30</v>
      </c>
      <c r="B218" s="148" t="s">
        <v>57</v>
      </c>
      <c r="C218" s="758" t="s">
        <v>37</v>
      </c>
      <c r="D218" s="15" t="s">
        <v>11</v>
      </c>
      <c r="E218" s="21">
        <v>33450</v>
      </c>
      <c r="F218" s="7">
        <v>34140</v>
      </c>
      <c r="G218" s="7">
        <v>34620</v>
      </c>
      <c r="H218" s="7">
        <v>34880</v>
      </c>
      <c r="I218" s="7">
        <v>35170</v>
      </c>
      <c r="J218" s="7">
        <v>30740</v>
      </c>
      <c r="K218" s="7">
        <v>30400</v>
      </c>
      <c r="L218" s="7">
        <v>30730</v>
      </c>
      <c r="M218" s="22">
        <v>31050</v>
      </c>
      <c r="N218" s="22">
        <v>32310</v>
      </c>
      <c r="O218" s="284">
        <v>35150</v>
      </c>
      <c r="P218" s="18">
        <v>260</v>
      </c>
      <c r="Q218" s="7">
        <v>270</v>
      </c>
      <c r="R218" s="7">
        <v>270</v>
      </c>
      <c r="S218" s="7">
        <v>270</v>
      </c>
      <c r="T218" s="7">
        <v>280</v>
      </c>
      <c r="U218" s="7">
        <v>280</v>
      </c>
      <c r="V218" s="7">
        <v>280</v>
      </c>
      <c r="W218" s="7">
        <v>280</v>
      </c>
      <c r="X218" s="25">
        <v>290</v>
      </c>
      <c r="Y218" s="25">
        <v>300</v>
      </c>
      <c r="Z218" s="262">
        <v>330</v>
      </c>
      <c r="AA218" s="20" t="s">
        <v>70</v>
      </c>
      <c r="AB218" s="8">
        <v>690</v>
      </c>
      <c r="AC218" s="8">
        <v>480</v>
      </c>
      <c r="AD218" s="8">
        <v>260</v>
      </c>
      <c r="AE218" s="8">
        <v>290</v>
      </c>
      <c r="AF218" s="8">
        <v>-4430</v>
      </c>
      <c r="AG218" s="8">
        <v>-340</v>
      </c>
      <c r="AH218" s="8">
        <v>330</v>
      </c>
      <c r="AI218" s="29">
        <v>320</v>
      </c>
      <c r="AJ218" s="29">
        <v>1260</v>
      </c>
      <c r="AK218" s="276">
        <v>2840</v>
      </c>
      <c r="AL218" s="31">
        <v>1700</v>
      </c>
      <c r="AM218" s="17" t="s">
        <v>70</v>
      </c>
      <c r="AN218" s="9">
        <v>2.0627802690583064E-2</v>
      </c>
      <c r="AO218" s="9">
        <v>1.4059753954305698E-2</v>
      </c>
      <c r="AP218" s="9">
        <v>7.5101097631427027E-3</v>
      </c>
      <c r="AQ218" s="9">
        <v>8.314220183486265E-3</v>
      </c>
      <c r="AR218" s="9">
        <v>-0.12595962468012512</v>
      </c>
      <c r="AS218" s="9">
        <v>-1.1060507482107962E-2</v>
      </c>
      <c r="AT218" s="9">
        <v>1.0855263157894646E-2</v>
      </c>
      <c r="AU218" s="33">
        <v>1.0413276928083359E-2</v>
      </c>
      <c r="AV218" s="87">
        <v>4.057971014492745E-2</v>
      </c>
      <c r="AW218" s="270">
        <v>8.7898483441658959E-2</v>
      </c>
      <c r="AX218" s="35">
        <v>5.0822122571001493E-2</v>
      </c>
      <c r="AY218" s="793">
        <v>0.14477030999254226</v>
      </c>
      <c r="AZ218" s="779"/>
      <c r="BA218" s="21">
        <v>6237.0000000000009</v>
      </c>
      <c r="BB218" s="87">
        <v>0.86436472346786253</v>
      </c>
      <c r="BC218" s="795">
        <v>0.94432342350719245</v>
      </c>
    </row>
    <row r="219" spans="1:55" ht="19">
      <c r="A219" s="156" t="s">
        <v>30</v>
      </c>
      <c r="B219" s="153" t="s">
        <v>133</v>
      </c>
      <c r="C219" s="758"/>
      <c r="D219" s="15" t="s">
        <v>12</v>
      </c>
      <c r="E219" s="21">
        <v>40530</v>
      </c>
      <c r="F219" s="7">
        <v>41420</v>
      </c>
      <c r="G219" s="7">
        <v>41980</v>
      </c>
      <c r="H219" s="7">
        <v>42310</v>
      </c>
      <c r="I219" s="7">
        <v>42680</v>
      </c>
      <c r="J219" s="7">
        <v>38260</v>
      </c>
      <c r="K219" s="7">
        <v>37810</v>
      </c>
      <c r="L219" s="7">
        <v>38230</v>
      </c>
      <c r="M219" s="22">
        <v>38640</v>
      </c>
      <c r="N219" s="22">
        <v>40260</v>
      </c>
      <c r="O219" s="284">
        <v>43900</v>
      </c>
      <c r="P219" s="18">
        <v>330</v>
      </c>
      <c r="Q219" s="7">
        <v>340</v>
      </c>
      <c r="R219" s="7">
        <v>340</v>
      </c>
      <c r="S219" s="7">
        <v>340</v>
      </c>
      <c r="T219" s="7">
        <v>350</v>
      </c>
      <c r="U219" s="7">
        <v>350</v>
      </c>
      <c r="V219" s="7">
        <v>350</v>
      </c>
      <c r="W219" s="7">
        <v>350</v>
      </c>
      <c r="X219" s="25">
        <v>360</v>
      </c>
      <c r="Y219" s="25">
        <v>370</v>
      </c>
      <c r="Z219" s="262">
        <v>410</v>
      </c>
      <c r="AA219" s="20" t="s">
        <v>70</v>
      </c>
      <c r="AB219" s="8">
        <v>890</v>
      </c>
      <c r="AC219" s="8">
        <v>560</v>
      </c>
      <c r="AD219" s="8">
        <v>330</v>
      </c>
      <c r="AE219" s="8">
        <v>370</v>
      </c>
      <c r="AF219" s="8">
        <v>-4420</v>
      </c>
      <c r="AG219" s="8">
        <v>-450</v>
      </c>
      <c r="AH219" s="8">
        <v>420</v>
      </c>
      <c r="AI219" s="29">
        <v>410</v>
      </c>
      <c r="AJ219" s="29">
        <v>1620</v>
      </c>
      <c r="AK219" s="276">
        <v>3640</v>
      </c>
      <c r="AL219" s="31">
        <v>3370</v>
      </c>
      <c r="AM219" s="17" t="s">
        <v>70</v>
      </c>
      <c r="AN219" s="9">
        <v>2.1959042684431385E-2</v>
      </c>
      <c r="AO219" s="9">
        <v>1.3520038628681785E-2</v>
      </c>
      <c r="AP219" s="9">
        <v>7.8608861362554627E-3</v>
      </c>
      <c r="AQ219" s="9">
        <v>8.7449775466792445E-3</v>
      </c>
      <c r="AR219" s="9">
        <v>-0.10356138706654172</v>
      </c>
      <c r="AS219" s="9">
        <v>-1.1761630946157897E-2</v>
      </c>
      <c r="AT219" s="9">
        <v>1.110817244115303E-2</v>
      </c>
      <c r="AU219" s="33">
        <v>1.0724561862411663E-2</v>
      </c>
      <c r="AV219" s="87">
        <v>4.1925465838509313E-2</v>
      </c>
      <c r="AW219" s="270">
        <v>9.0412319920516682E-2</v>
      </c>
      <c r="AX219" s="35">
        <v>8.314828522082407E-2</v>
      </c>
      <c r="AY219" s="793"/>
      <c r="AZ219" s="779"/>
      <c r="BA219" s="21">
        <v>7749.0000000000009</v>
      </c>
      <c r="BB219" s="87">
        <v>0.89195657537626449</v>
      </c>
      <c r="BC219" s="795"/>
    </row>
    <row r="220" spans="1:55" ht="19">
      <c r="A220" s="156" t="s">
        <v>30</v>
      </c>
      <c r="B220" s="153" t="s">
        <v>133</v>
      </c>
      <c r="C220" s="797" t="s">
        <v>38</v>
      </c>
      <c r="D220" s="15" t="s">
        <v>39</v>
      </c>
      <c r="E220" s="21">
        <v>93320</v>
      </c>
      <c r="F220" s="7">
        <v>95620</v>
      </c>
      <c r="G220" s="7">
        <v>96810</v>
      </c>
      <c r="H220" s="7">
        <v>97610</v>
      </c>
      <c r="I220" s="7">
        <v>98550</v>
      </c>
      <c r="J220" s="7">
        <v>98700</v>
      </c>
      <c r="K220" s="7">
        <v>97660</v>
      </c>
      <c r="L220" s="7">
        <v>98780</v>
      </c>
      <c r="M220" s="22">
        <v>99860</v>
      </c>
      <c r="N220" s="22">
        <v>104240</v>
      </c>
      <c r="O220" s="284">
        <v>113760</v>
      </c>
      <c r="P220" s="18">
        <v>820</v>
      </c>
      <c r="Q220" s="7">
        <v>850</v>
      </c>
      <c r="R220" s="7">
        <v>850</v>
      </c>
      <c r="S220" s="7">
        <v>860</v>
      </c>
      <c r="T220" s="7">
        <v>880</v>
      </c>
      <c r="U220" s="7">
        <v>880</v>
      </c>
      <c r="V220" s="7">
        <v>860</v>
      </c>
      <c r="W220" s="7">
        <v>880</v>
      </c>
      <c r="X220" s="25">
        <v>880</v>
      </c>
      <c r="Y220" s="25">
        <v>920</v>
      </c>
      <c r="Z220" s="262">
        <v>1020</v>
      </c>
      <c r="AA220" s="20" t="s">
        <v>70</v>
      </c>
      <c r="AB220" s="8">
        <v>2300</v>
      </c>
      <c r="AC220" s="8">
        <v>1190</v>
      </c>
      <c r="AD220" s="8">
        <v>800</v>
      </c>
      <c r="AE220" s="8">
        <v>940</v>
      </c>
      <c r="AF220" s="8">
        <v>150</v>
      </c>
      <c r="AG220" s="8">
        <v>-1040</v>
      </c>
      <c r="AH220" s="8">
        <v>1120</v>
      </c>
      <c r="AI220" s="29">
        <v>1080</v>
      </c>
      <c r="AJ220" s="29">
        <v>4380</v>
      </c>
      <c r="AK220" s="276">
        <v>9520</v>
      </c>
      <c r="AL220" s="31">
        <v>20440</v>
      </c>
      <c r="AM220" s="17" t="s">
        <v>70</v>
      </c>
      <c r="AN220" s="9">
        <v>2.4646378054007823E-2</v>
      </c>
      <c r="AO220" s="9">
        <v>1.2445095168374776E-2</v>
      </c>
      <c r="AP220" s="9">
        <v>8.2636091312879856E-3</v>
      </c>
      <c r="AQ220" s="9">
        <v>9.6301608441757836E-3</v>
      </c>
      <c r="AR220" s="9">
        <v>1.5220700152207556E-3</v>
      </c>
      <c r="AS220" s="9">
        <v>-1.0536980749746738E-2</v>
      </c>
      <c r="AT220" s="9">
        <v>1.1468359614990709E-2</v>
      </c>
      <c r="AU220" s="33">
        <v>1.0933387325369415E-2</v>
      </c>
      <c r="AV220" s="87">
        <v>4.3861405968355749E-2</v>
      </c>
      <c r="AW220" s="270">
        <v>9.1327705295471961E-2</v>
      </c>
      <c r="AX220" s="35">
        <v>0.21903129018431211</v>
      </c>
      <c r="AY220" s="793"/>
      <c r="AZ220" s="779"/>
      <c r="BA220" s="21">
        <v>19278</v>
      </c>
      <c r="BB220" s="87">
        <v>1.0124517788255465</v>
      </c>
      <c r="BC220" s="795"/>
    </row>
    <row r="221" spans="1:55" ht="19.5" thickBot="1">
      <c r="A221" s="158" t="s">
        <v>30</v>
      </c>
      <c r="B221" s="154" t="s">
        <v>133</v>
      </c>
      <c r="C221" s="798"/>
      <c r="D221" s="16" t="s">
        <v>40</v>
      </c>
      <c r="E221" s="23">
        <v>164190</v>
      </c>
      <c r="F221" s="12">
        <v>168510</v>
      </c>
      <c r="G221" s="12">
        <v>170460</v>
      </c>
      <c r="H221" s="12">
        <v>171920</v>
      </c>
      <c r="I221" s="12">
        <v>173650</v>
      </c>
      <c r="J221" s="12">
        <v>173900</v>
      </c>
      <c r="K221" s="12">
        <v>171800</v>
      </c>
      <c r="L221" s="12">
        <v>173820</v>
      </c>
      <c r="M221" s="24">
        <v>175800</v>
      </c>
      <c r="N221" s="24">
        <v>183820</v>
      </c>
      <c r="O221" s="260">
        <v>201310</v>
      </c>
      <c r="P221" s="19">
        <v>1530</v>
      </c>
      <c r="Q221" s="12">
        <v>1580</v>
      </c>
      <c r="R221" s="12">
        <v>1590</v>
      </c>
      <c r="S221" s="12">
        <v>1600</v>
      </c>
      <c r="T221" s="12">
        <v>1630</v>
      </c>
      <c r="U221" s="12">
        <v>1630</v>
      </c>
      <c r="V221" s="12">
        <v>1600</v>
      </c>
      <c r="W221" s="12">
        <v>1630</v>
      </c>
      <c r="X221" s="26">
        <v>1640</v>
      </c>
      <c r="Y221" s="26">
        <v>1720</v>
      </c>
      <c r="Z221" s="265">
        <v>1890</v>
      </c>
      <c r="AA221" s="28" t="s">
        <v>70</v>
      </c>
      <c r="AB221" s="13">
        <v>4320</v>
      </c>
      <c r="AC221" s="13">
        <v>1950</v>
      </c>
      <c r="AD221" s="13">
        <v>1460</v>
      </c>
      <c r="AE221" s="13">
        <v>1730</v>
      </c>
      <c r="AF221" s="13">
        <v>250</v>
      </c>
      <c r="AG221" s="13">
        <v>-2100</v>
      </c>
      <c r="AH221" s="13">
        <v>2020</v>
      </c>
      <c r="AI221" s="30">
        <v>1980</v>
      </c>
      <c r="AJ221" s="30">
        <v>8020</v>
      </c>
      <c r="AK221" s="279">
        <v>17490</v>
      </c>
      <c r="AL221" s="32">
        <v>37120</v>
      </c>
      <c r="AM221" s="27" t="s">
        <v>70</v>
      </c>
      <c r="AN221" s="14">
        <v>2.6310981180339921E-2</v>
      </c>
      <c r="AO221" s="14">
        <v>1.1572013530354308E-2</v>
      </c>
      <c r="AP221" s="14">
        <v>8.5650592514372459E-3</v>
      </c>
      <c r="AQ221" s="14">
        <v>1.0062819916240029E-2</v>
      </c>
      <c r="AR221" s="14">
        <v>1.4396775122371697E-3</v>
      </c>
      <c r="AS221" s="14">
        <v>-1.2075905692926936E-2</v>
      </c>
      <c r="AT221" s="14">
        <v>1.1757857974388886E-2</v>
      </c>
      <c r="AU221" s="34">
        <v>1.1391094235415844E-2</v>
      </c>
      <c r="AV221" s="88">
        <v>4.5620022753128486E-2</v>
      </c>
      <c r="AW221" s="274">
        <v>9.5147426830595183E-2</v>
      </c>
      <c r="AX221" s="36">
        <v>0.22607954199403135</v>
      </c>
      <c r="AY221" s="794"/>
      <c r="AZ221" s="802"/>
      <c r="BA221" s="23">
        <v>35721</v>
      </c>
      <c r="BB221" s="88">
        <v>1.0085206163590961</v>
      </c>
      <c r="BC221" s="796"/>
    </row>
    <row r="222" spans="1:55" ht="18.75" customHeight="1">
      <c r="A222" s="155" t="s">
        <v>31</v>
      </c>
      <c r="B222" s="150" t="s">
        <v>36</v>
      </c>
      <c r="C222" s="776" t="s">
        <v>37</v>
      </c>
      <c r="D222" s="68" t="s">
        <v>11</v>
      </c>
      <c r="E222" s="69">
        <v>223460</v>
      </c>
      <c r="F222" s="70">
        <v>228870</v>
      </c>
      <c r="G222" s="70">
        <v>231200</v>
      </c>
      <c r="H222" s="70">
        <v>232920</v>
      </c>
      <c r="I222" s="70">
        <v>235030</v>
      </c>
      <c r="J222" s="70">
        <v>230830</v>
      </c>
      <c r="K222" s="70">
        <v>227750</v>
      </c>
      <c r="L222" s="70">
        <v>230390</v>
      </c>
      <c r="M222" s="71">
        <v>232650</v>
      </c>
      <c r="N222" s="71">
        <v>241920</v>
      </c>
      <c r="O222" s="258">
        <v>263150</v>
      </c>
      <c r="P222" s="72">
        <v>2160</v>
      </c>
      <c r="Q222" s="70">
        <v>2220</v>
      </c>
      <c r="R222" s="70">
        <v>2240</v>
      </c>
      <c r="S222" s="70">
        <v>2260</v>
      </c>
      <c r="T222" s="70">
        <v>2280</v>
      </c>
      <c r="U222" s="70">
        <v>2280</v>
      </c>
      <c r="V222" s="70">
        <v>2250</v>
      </c>
      <c r="W222" s="70">
        <v>2280</v>
      </c>
      <c r="X222" s="73">
        <v>2300</v>
      </c>
      <c r="Y222" s="73">
        <v>2400</v>
      </c>
      <c r="Z222" s="261">
        <v>2610</v>
      </c>
      <c r="AA222" s="74" t="s">
        <v>70</v>
      </c>
      <c r="AB222" s="75">
        <v>5410</v>
      </c>
      <c r="AC222" s="75">
        <v>2330</v>
      </c>
      <c r="AD222" s="75">
        <v>1720</v>
      </c>
      <c r="AE222" s="75">
        <v>2110</v>
      </c>
      <c r="AF222" s="75">
        <v>-4200</v>
      </c>
      <c r="AG222" s="75">
        <v>-3080</v>
      </c>
      <c r="AH222" s="75">
        <v>2640</v>
      </c>
      <c r="AI222" s="76">
        <v>2260</v>
      </c>
      <c r="AJ222" s="76">
        <v>9270</v>
      </c>
      <c r="AK222" s="275">
        <v>21230</v>
      </c>
      <c r="AL222" s="77">
        <v>39690</v>
      </c>
      <c r="AM222" s="78" t="s">
        <v>70</v>
      </c>
      <c r="AN222" s="79">
        <v>2.4210149467466247E-2</v>
      </c>
      <c r="AO222" s="79">
        <v>1.0180451784856048E-2</v>
      </c>
      <c r="AP222" s="79">
        <v>7.4394463667819544E-3</v>
      </c>
      <c r="AQ222" s="79">
        <v>9.058904344839469E-3</v>
      </c>
      <c r="AR222" s="79">
        <v>-1.7870059141386174E-2</v>
      </c>
      <c r="AS222" s="79">
        <v>-1.3343152969717997E-2</v>
      </c>
      <c r="AT222" s="79">
        <v>1.1591657519209653E-2</v>
      </c>
      <c r="AU222" s="80">
        <v>9.809453535309709E-3</v>
      </c>
      <c r="AV222" s="89">
        <v>3.9845261121856934E-2</v>
      </c>
      <c r="AW222" s="271">
        <v>8.7756283068783025E-2</v>
      </c>
      <c r="AX222" s="81">
        <v>0.17761568065873079</v>
      </c>
      <c r="AY222" s="760">
        <v>0.1936409695157903</v>
      </c>
      <c r="AZ222" s="801">
        <v>0.16379822633367094</v>
      </c>
      <c r="BA222" s="69">
        <v>49329</v>
      </c>
      <c r="BB222" s="89">
        <v>0.95686476326859393</v>
      </c>
      <c r="BC222" s="762">
        <v>0.97276877202189316</v>
      </c>
    </row>
    <row r="223" spans="1:55" ht="19">
      <c r="A223" s="156" t="s">
        <v>31</v>
      </c>
      <c r="B223" s="159" t="s">
        <v>116</v>
      </c>
      <c r="C223" s="758"/>
      <c r="D223" s="15" t="s">
        <v>12</v>
      </c>
      <c r="E223" s="21">
        <v>230380</v>
      </c>
      <c r="F223" s="7">
        <v>235980</v>
      </c>
      <c r="G223" s="7">
        <v>238390</v>
      </c>
      <c r="H223" s="7">
        <v>240170</v>
      </c>
      <c r="I223" s="7">
        <v>242360</v>
      </c>
      <c r="J223" s="7">
        <v>238170</v>
      </c>
      <c r="K223" s="7">
        <v>234990</v>
      </c>
      <c r="L223" s="7">
        <v>237710</v>
      </c>
      <c r="M223" s="22">
        <v>240060</v>
      </c>
      <c r="N223" s="22">
        <v>249690</v>
      </c>
      <c r="O223" s="284">
        <v>271690</v>
      </c>
      <c r="P223" s="18">
        <v>2220</v>
      </c>
      <c r="Q223" s="7">
        <v>2290</v>
      </c>
      <c r="R223" s="7">
        <v>2310</v>
      </c>
      <c r="S223" s="7">
        <v>2330</v>
      </c>
      <c r="T223" s="7">
        <v>2350</v>
      </c>
      <c r="U223" s="7">
        <v>2350</v>
      </c>
      <c r="V223" s="7">
        <v>2320</v>
      </c>
      <c r="W223" s="7">
        <v>2350</v>
      </c>
      <c r="X223" s="25">
        <v>2370</v>
      </c>
      <c r="Y223" s="25">
        <v>2470</v>
      </c>
      <c r="Z223" s="262">
        <v>2690</v>
      </c>
      <c r="AA223" s="20" t="s">
        <v>70</v>
      </c>
      <c r="AB223" s="8">
        <v>5600</v>
      </c>
      <c r="AC223" s="8">
        <v>2410</v>
      </c>
      <c r="AD223" s="8">
        <v>1780</v>
      </c>
      <c r="AE223" s="8">
        <v>2190</v>
      </c>
      <c r="AF223" s="8">
        <v>-4190</v>
      </c>
      <c r="AG223" s="8">
        <v>-3180</v>
      </c>
      <c r="AH223" s="8">
        <v>2720</v>
      </c>
      <c r="AI223" s="29">
        <v>2350</v>
      </c>
      <c r="AJ223" s="29">
        <v>9630</v>
      </c>
      <c r="AK223" s="276">
        <v>22000</v>
      </c>
      <c r="AL223" s="31">
        <v>41310</v>
      </c>
      <c r="AM223" s="17" t="s">
        <v>70</v>
      </c>
      <c r="AN223" s="9">
        <v>2.4307665595971972E-2</v>
      </c>
      <c r="AO223" s="9">
        <v>1.021272989236377E-2</v>
      </c>
      <c r="AP223" s="9">
        <v>7.4667561558789952E-3</v>
      </c>
      <c r="AQ223" s="9">
        <v>9.1185410334346795E-3</v>
      </c>
      <c r="AR223" s="9">
        <v>-1.7288331407823043E-2</v>
      </c>
      <c r="AS223" s="9">
        <v>-1.3351807532434812E-2</v>
      </c>
      <c r="AT223" s="9">
        <v>1.1574960636622889E-2</v>
      </c>
      <c r="AU223" s="33">
        <v>9.8859955407850642E-3</v>
      </c>
      <c r="AV223" s="87">
        <v>4.0114971257185772E-2</v>
      </c>
      <c r="AW223" s="270">
        <v>8.8109255476791271E-2</v>
      </c>
      <c r="AX223" s="35">
        <v>0.17931244031599958</v>
      </c>
      <c r="AY223" s="793"/>
      <c r="AZ223" s="779"/>
      <c r="BA223" s="21">
        <v>50841.000000000007</v>
      </c>
      <c r="BB223" s="87">
        <v>0.95862922128657002</v>
      </c>
      <c r="BC223" s="795"/>
    </row>
    <row r="224" spans="1:55" ht="19">
      <c r="A224" s="156" t="s">
        <v>31</v>
      </c>
      <c r="B224" s="159" t="s">
        <v>116</v>
      </c>
      <c r="C224" s="797" t="s">
        <v>38</v>
      </c>
      <c r="D224" s="15" t="s">
        <v>39</v>
      </c>
      <c r="E224" s="21">
        <v>282010</v>
      </c>
      <c r="F224" s="7">
        <v>288980</v>
      </c>
      <c r="G224" s="7">
        <v>292010</v>
      </c>
      <c r="H224" s="7">
        <v>294260</v>
      </c>
      <c r="I224" s="7">
        <v>297000</v>
      </c>
      <c r="J224" s="7">
        <v>297380</v>
      </c>
      <c r="K224" s="7">
        <v>293620</v>
      </c>
      <c r="L224" s="7">
        <v>297040</v>
      </c>
      <c r="M224" s="22">
        <v>300040</v>
      </c>
      <c r="N224" s="22">
        <v>312350</v>
      </c>
      <c r="O224" s="284">
        <v>340100</v>
      </c>
      <c r="P224" s="18">
        <v>2710</v>
      </c>
      <c r="Q224" s="7">
        <v>2780</v>
      </c>
      <c r="R224" s="7">
        <v>2810</v>
      </c>
      <c r="S224" s="7">
        <v>2840</v>
      </c>
      <c r="T224" s="7">
        <v>2860</v>
      </c>
      <c r="U224" s="7">
        <v>2860</v>
      </c>
      <c r="V224" s="7">
        <v>2820</v>
      </c>
      <c r="W224" s="7">
        <v>2850</v>
      </c>
      <c r="X224" s="25">
        <v>2890</v>
      </c>
      <c r="Y224" s="25">
        <v>3010</v>
      </c>
      <c r="Z224" s="262">
        <v>3280</v>
      </c>
      <c r="AA224" s="20" t="s">
        <v>70</v>
      </c>
      <c r="AB224" s="8">
        <v>6970</v>
      </c>
      <c r="AC224" s="8">
        <v>3030</v>
      </c>
      <c r="AD224" s="8">
        <v>2250</v>
      </c>
      <c r="AE224" s="8">
        <v>2740</v>
      </c>
      <c r="AF224" s="8">
        <v>380</v>
      </c>
      <c r="AG224" s="8">
        <v>-3760</v>
      </c>
      <c r="AH224" s="8">
        <v>3420</v>
      </c>
      <c r="AI224" s="29">
        <v>3000</v>
      </c>
      <c r="AJ224" s="29">
        <v>12310</v>
      </c>
      <c r="AK224" s="276">
        <v>27750</v>
      </c>
      <c r="AL224" s="31">
        <v>58090</v>
      </c>
      <c r="AM224" s="17" t="s">
        <v>70</v>
      </c>
      <c r="AN224" s="9">
        <v>2.4715435622850279E-2</v>
      </c>
      <c r="AO224" s="9">
        <v>1.0485154681984854E-2</v>
      </c>
      <c r="AP224" s="9">
        <v>7.7052155748091877E-3</v>
      </c>
      <c r="AQ224" s="9">
        <v>9.3114932372730941E-3</v>
      </c>
      <c r="AR224" s="9">
        <v>1.2794612794613247E-3</v>
      </c>
      <c r="AS224" s="9">
        <v>-1.2643755464389006E-2</v>
      </c>
      <c r="AT224" s="9">
        <v>1.1647707921803585E-2</v>
      </c>
      <c r="AU224" s="33">
        <v>1.0099649878804184E-2</v>
      </c>
      <c r="AV224" s="87">
        <v>4.1027862951606542E-2</v>
      </c>
      <c r="AW224" s="270">
        <v>8.8842644469345311E-2</v>
      </c>
      <c r="AX224" s="35">
        <v>0.20598560334739902</v>
      </c>
      <c r="AY224" s="793"/>
      <c r="AZ224" s="779"/>
      <c r="BA224" s="21">
        <v>61992.000000000007</v>
      </c>
      <c r="BB224" s="87">
        <v>0.98616361121946028</v>
      </c>
      <c r="BC224" s="795"/>
    </row>
    <row r="225" spans="1:55" ht="19">
      <c r="A225" s="156" t="s">
        <v>31</v>
      </c>
      <c r="B225" s="159" t="s">
        <v>116</v>
      </c>
      <c r="C225" s="797"/>
      <c r="D225" s="15" t="s">
        <v>40</v>
      </c>
      <c r="E225" s="21">
        <v>351240</v>
      </c>
      <c r="F225" s="7">
        <v>360180</v>
      </c>
      <c r="G225" s="7">
        <v>363940</v>
      </c>
      <c r="H225" s="7">
        <v>366830</v>
      </c>
      <c r="I225" s="7">
        <v>370350</v>
      </c>
      <c r="J225" s="7">
        <v>370830</v>
      </c>
      <c r="K225" s="7">
        <v>366030</v>
      </c>
      <c r="L225" s="7">
        <v>370320</v>
      </c>
      <c r="M225" s="22">
        <v>374200</v>
      </c>
      <c r="N225" s="22">
        <v>390060</v>
      </c>
      <c r="O225" s="284">
        <v>425580</v>
      </c>
      <c r="P225" s="18">
        <v>3400</v>
      </c>
      <c r="Q225" s="7">
        <v>3500</v>
      </c>
      <c r="R225" s="7">
        <v>3530</v>
      </c>
      <c r="S225" s="7">
        <v>3560</v>
      </c>
      <c r="T225" s="7">
        <v>3600</v>
      </c>
      <c r="U225" s="7">
        <v>3600</v>
      </c>
      <c r="V225" s="7">
        <v>3550</v>
      </c>
      <c r="W225" s="7">
        <v>3580</v>
      </c>
      <c r="X225" s="25">
        <v>3630</v>
      </c>
      <c r="Y225" s="25">
        <v>3780</v>
      </c>
      <c r="Z225" s="262">
        <v>4130</v>
      </c>
      <c r="AA225" s="20" t="s">
        <v>70</v>
      </c>
      <c r="AB225" s="8">
        <v>8940</v>
      </c>
      <c r="AC225" s="8">
        <v>3760</v>
      </c>
      <c r="AD225" s="8">
        <v>2890</v>
      </c>
      <c r="AE225" s="8">
        <v>3520</v>
      </c>
      <c r="AF225" s="8">
        <v>480</v>
      </c>
      <c r="AG225" s="8">
        <v>-4800</v>
      </c>
      <c r="AH225" s="8">
        <v>4290</v>
      </c>
      <c r="AI225" s="29">
        <v>3880</v>
      </c>
      <c r="AJ225" s="29">
        <v>15860</v>
      </c>
      <c r="AK225" s="276">
        <v>35520</v>
      </c>
      <c r="AL225" s="31">
        <v>74340</v>
      </c>
      <c r="AM225" s="17" t="s">
        <v>70</v>
      </c>
      <c r="AN225" s="9">
        <v>2.5452681926887655E-2</v>
      </c>
      <c r="AO225" s="9">
        <v>1.0439224832028415E-2</v>
      </c>
      <c r="AP225" s="9">
        <v>7.9408693740725678E-3</v>
      </c>
      <c r="AQ225" s="9">
        <v>9.5957255404410802E-3</v>
      </c>
      <c r="AR225" s="9">
        <v>1.296071283920508E-3</v>
      </c>
      <c r="AS225" s="9">
        <v>-1.2943936574710824E-2</v>
      </c>
      <c r="AT225" s="9">
        <v>1.172035079091871E-2</v>
      </c>
      <c r="AU225" s="33">
        <v>1.0477424929790535E-2</v>
      </c>
      <c r="AV225" s="87">
        <v>4.2383752004275799E-2</v>
      </c>
      <c r="AW225" s="270">
        <v>9.1062913397938816E-2</v>
      </c>
      <c r="AX225" s="35">
        <v>0.2116501537410318</v>
      </c>
      <c r="AY225" s="793"/>
      <c r="AZ225" s="779"/>
      <c r="BA225" s="21">
        <v>78057</v>
      </c>
      <c r="BB225" s="87">
        <v>0.9894174923129484</v>
      </c>
      <c r="BC225" s="795"/>
    </row>
    <row r="226" spans="1:55" ht="21" customHeight="1">
      <c r="A226" s="156" t="s">
        <v>31</v>
      </c>
      <c r="B226" s="148" t="s">
        <v>41</v>
      </c>
      <c r="C226" s="758" t="s">
        <v>37</v>
      </c>
      <c r="D226" s="15" t="s">
        <v>11</v>
      </c>
      <c r="E226" s="21">
        <v>123180</v>
      </c>
      <c r="F226" s="7">
        <v>126110</v>
      </c>
      <c r="G226" s="7">
        <v>127470</v>
      </c>
      <c r="H226" s="7">
        <v>128410</v>
      </c>
      <c r="I226" s="7">
        <v>129560</v>
      </c>
      <c r="J226" s="7">
        <v>125240</v>
      </c>
      <c r="K226" s="7">
        <v>123590</v>
      </c>
      <c r="L226" s="7">
        <v>125030</v>
      </c>
      <c r="M226" s="22">
        <v>126250</v>
      </c>
      <c r="N226" s="22">
        <v>131220</v>
      </c>
      <c r="O226" s="284">
        <v>142650</v>
      </c>
      <c r="P226" s="18">
        <v>1160</v>
      </c>
      <c r="Q226" s="7">
        <v>1190</v>
      </c>
      <c r="R226" s="7">
        <v>1200</v>
      </c>
      <c r="S226" s="7">
        <v>1210</v>
      </c>
      <c r="T226" s="7">
        <v>1220</v>
      </c>
      <c r="U226" s="7">
        <v>1220</v>
      </c>
      <c r="V226" s="7">
        <v>1210</v>
      </c>
      <c r="W226" s="7">
        <v>1230</v>
      </c>
      <c r="X226" s="25">
        <v>1240</v>
      </c>
      <c r="Y226" s="25">
        <v>1290</v>
      </c>
      <c r="Z226" s="262">
        <v>1400</v>
      </c>
      <c r="AA226" s="20" t="s">
        <v>70</v>
      </c>
      <c r="AB226" s="8">
        <v>2930</v>
      </c>
      <c r="AC226" s="8">
        <v>1360</v>
      </c>
      <c r="AD226" s="8">
        <v>940</v>
      </c>
      <c r="AE226" s="8">
        <v>1150</v>
      </c>
      <c r="AF226" s="8">
        <v>-4320</v>
      </c>
      <c r="AG226" s="8">
        <v>-1650</v>
      </c>
      <c r="AH226" s="8">
        <v>1440</v>
      </c>
      <c r="AI226" s="29">
        <v>1220</v>
      </c>
      <c r="AJ226" s="29">
        <v>4970</v>
      </c>
      <c r="AK226" s="276">
        <v>11430</v>
      </c>
      <c r="AL226" s="31">
        <v>19470</v>
      </c>
      <c r="AM226" s="17" t="s">
        <v>70</v>
      </c>
      <c r="AN226" s="9">
        <v>2.3786328949504831E-2</v>
      </c>
      <c r="AO226" s="9">
        <v>1.0784235984458101E-2</v>
      </c>
      <c r="AP226" s="9">
        <v>7.3742841452890673E-3</v>
      </c>
      <c r="AQ226" s="9">
        <v>8.9556888092827691E-3</v>
      </c>
      <c r="AR226" s="9">
        <v>-3.334362457548623E-2</v>
      </c>
      <c r="AS226" s="9">
        <v>-1.317470456723091E-2</v>
      </c>
      <c r="AT226" s="9">
        <v>1.1651428109070272E-2</v>
      </c>
      <c r="AU226" s="33">
        <v>9.7576581620411051E-3</v>
      </c>
      <c r="AV226" s="87">
        <v>3.9366336633663401E-2</v>
      </c>
      <c r="AW226" s="270">
        <v>8.7105624142661098E-2</v>
      </c>
      <c r="AX226" s="35">
        <v>0.15806137359961037</v>
      </c>
      <c r="AY226" s="793">
        <v>0.18605135245273624</v>
      </c>
      <c r="AZ226" s="779"/>
      <c r="BA226" s="21">
        <v>26460</v>
      </c>
      <c r="BB226" s="87">
        <v>0.94325377496346807</v>
      </c>
      <c r="BC226" s="795">
        <v>0.96935309731982544</v>
      </c>
    </row>
    <row r="227" spans="1:55" ht="19">
      <c r="A227" s="156" t="s">
        <v>31</v>
      </c>
      <c r="B227" s="159" t="s">
        <v>117</v>
      </c>
      <c r="C227" s="758"/>
      <c r="D227" s="15" t="s">
        <v>12</v>
      </c>
      <c r="E227" s="21">
        <v>130100</v>
      </c>
      <c r="F227" s="7">
        <v>133220</v>
      </c>
      <c r="G227" s="7">
        <v>134660</v>
      </c>
      <c r="H227" s="7">
        <v>135660</v>
      </c>
      <c r="I227" s="7">
        <v>136890</v>
      </c>
      <c r="J227" s="7">
        <v>132580</v>
      </c>
      <c r="K227" s="7">
        <v>130830</v>
      </c>
      <c r="L227" s="7">
        <v>132350</v>
      </c>
      <c r="M227" s="22">
        <v>133660</v>
      </c>
      <c r="N227" s="22">
        <v>138990</v>
      </c>
      <c r="O227" s="284">
        <v>151190</v>
      </c>
      <c r="P227" s="18">
        <v>1220</v>
      </c>
      <c r="Q227" s="7">
        <v>1260</v>
      </c>
      <c r="R227" s="7">
        <v>1270</v>
      </c>
      <c r="S227" s="7">
        <v>1280</v>
      </c>
      <c r="T227" s="7">
        <v>1290</v>
      </c>
      <c r="U227" s="7">
        <v>1290</v>
      </c>
      <c r="V227" s="7">
        <v>1280</v>
      </c>
      <c r="W227" s="7">
        <v>1300</v>
      </c>
      <c r="X227" s="25">
        <v>1310</v>
      </c>
      <c r="Y227" s="25">
        <v>1360</v>
      </c>
      <c r="Z227" s="262">
        <v>1480</v>
      </c>
      <c r="AA227" s="20" t="s">
        <v>70</v>
      </c>
      <c r="AB227" s="8">
        <v>3120</v>
      </c>
      <c r="AC227" s="8">
        <v>1440</v>
      </c>
      <c r="AD227" s="8">
        <v>1000</v>
      </c>
      <c r="AE227" s="8">
        <v>1230</v>
      </c>
      <c r="AF227" s="8">
        <v>-4310</v>
      </c>
      <c r="AG227" s="8">
        <v>-1750</v>
      </c>
      <c r="AH227" s="8">
        <v>1520</v>
      </c>
      <c r="AI227" s="29">
        <v>1310</v>
      </c>
      <c r="AJ227" s="29">
        <v>5330</v>
      </c>
      <c r="AK227" s="276">
        <v>12200</v>
      </c>
      <c r="AL227" s="31">
        <v>21090</v>
      </c>
      <c r="AM227" s="17" t="s">
        <v>70</v>
      </c>
      <c r="AN227" s="9">
        <v>2.3981552651806348E-2</v>
      </c>
      <c r="AO227" s="9">
        <v>1.0809187809638132E-2</v>
      </c>
      <c r="AP227" s="9">
        <v>7.426110203475389E-3</v>
      </c>
      <c r="AQ227" s="9">
        <v>9.0667846085803472E-3</v>
      </c>
      <c r="AR227" s="9">
        <v>-3.1485134049236585E-2</v>
      </c>
      <c r="AS227" s="9">
        <v>-1.3199577613516422E-2</v>
      </c>
      <c r="AT227" s="9">
        <v>1.1618130398226789E-2</v>
      </c>
      <c r="AU227" s="33">
        <v>9.8979977332829261E-3</v>
      </c>
      <c r="AV227" s="87">
        <v>3.9877300613496924E-2</v>
      </c>
      <c r="AW227" s="270">
        <v>8.7776098999928109E-2</v>
      </c>
      <c r="AX227" s="35">
        <v>0.16210607225211371</v>
      </c>
      <c r="AY227" s="793"/>
      <c r="AZ227" s="779"/>
      <c r="BA227" s="21">
        <v>27972</v>
      </c>
      <c r="BB227" s="87">
        <v>0.94710222905457342</v>
      </c>
      <c r="BC227" s="795"/>
    </row>
    <row r="228" spans="1:55" ht="19">
      <c r="A228" s="156" t="s">
        <v>31</v>
      </c>
      <c r="B228" s="159" t="s">
        <v>117</v>
      </c>
      <c r="C228" s="797" t="s">
        <v>38</v>
      </c>
      <c r="D228" s="15" t="s">
        <v>39</v>
      </c>
      <c r="E228" s="21">
        <v>181730</v>
      </c>
      <c r="F228" s="7">
        <v>186220</v>
      </c>
      <c r="G228" s="7">
        <v>188280</v>
      </c>
      <c r="H228" s="7">
        <v>189750</v>
      </c>
      <c r="I228" s="7">
        <v>191530</v>
      </c>
      <c r="J228" s="7">
        <v>191790</v>
      </c>
      <c r="K228" s="7">
        <v>189460</v>
      </c>
      <c r="L228" s="7">
        <v>191680</v>
      </c>
      <c r="M228" s="22">
        <v>193640</v>
      </c>
      <c r="N228" s="22">
        <v>201650</v>
      </c>
      <c r="O228" s="284">
        <v>219600</v>
      </c>
      <c r="P228" s="18">
        <v>1710</v>
      </c>
      <c r="Q228" s="7">
        <v>1750</v>
      </c>
      <c r="R228" s="7">
        <v>1770</v>
      </c>
      <c r="S228" s="7">
        <v>1790</v>
      </c>
      <c r="T228" s="7">
        <v>1800</v>
      </c>
      <c r="U228" s="7">
        <v>1800</v>
      </c>
      <c r="V228" s="7">
        <v>1780</v>
      </c>
      <c r="W228" s="7">
        <v>1800</v>
      </c>
      <c r="X228" s="25">
        <v>1820</v>
      </c>
      <c r="Y228" s="25">
        <v>1900</v>
      </c>
      <c r="Z228" s="262">
        <v>2080</v>
      </c>
      <c r="AA228" s="20" t="s">
        <v>70</v>
      </c>
      <c r="AB228" s="8">
        <v>4490</v>
      </c>
      <c r="AC228" s="8">
        <v>2060</v>
      </c>
      <c r="AD228" s="8">
        <v>1470</v>
      </c>
      <c r="AE228" s="8">
        <v>1780</v>
      </c>
      <c r="AF228" s="8">
        <v>260</v>
      </c>
      <c r="AG228" s="8">
        <v>-2330</v>
      </c>
      <c r="AH228" s="8">
        <v>2220</v>
      </c>
      <c r="AI228" s="29">
        <v>1960</v>
      </c>
      <c r="AJ228" s="29">
        <v>8010</v>
      </c>
      <c r="AK228" s="276">
        <v>17950</v>
      </c>
      <c r="AL228" s="31">
        <v>37870</v>
      </c>
      <c r="AM228" s="17" t="s">
        <v>70</v>
      </c>
      <c r="AN228" s="9">
        <v>2.4706982886700146E-2</v>
      </c>
      <c r="AO228" s="9">
        <v>1.106218451294172E-2</v>
      </c>
      <c r="AP228" s="9">
        <v>7.8075207138303959E-3</v>
      </c>
      <c r="AQ228" s="9">
        <v>9.3807641633729677E-3</v>
      </c>
      <c r="AR228" s="9">
        <v>1.357489688299518E-3</v>
      </c>
      <c r="AS228" s="9">
        <v>-1.2148704312007874E-2</v>
      </c>
      <c r="AT228" s="9">
        <v>1.1717512931489482E-2</v>
      </c>
      <c r="AU228" s="33">
        <v>1.0225375626043309E-2</v>
      </c>
      <c r="AV228" s="87">
        <v>4.1365420367692529E-2</v>
      </c>
      <c r="AW228" s="270">
        <v>8.9015621125712929E-2</v>
      </c>
      <c r="AX228" s="35">
        <v>0.20838606724261277</v>
      </c>
      <c r="AY228" s="793"/>
      <c r="AZ228" s="779"/>
      <c r="BA228" s="21">
        <v>39312.000000000007</v>
      </c>
      <c r="BB228" s="87">
        <v>0.99206515159852526</v>
      </c>
      <c r="BC228" s="795"/>
    </row>
    <row r="229" spans="1:55" ht="19">
      <c r="A229" s="156" t="s">
        <v>31</v>
      </c>
      <c r="B229" s="159" t="s">
        <v>117</v>
      </c>
      <c r="C229" s="797"/>
      <c r="D229" s="15" t="s">
        <v>40</v>
      </c>
      <c r="E229" s="21">
        <v>250960</v>
      </c>
      <c r="F229" s="7">
        <v>257420</v>
      </c>
      <c r="G229" s="7">
        <v>260210</v>
      </c>
      <c r="H229" s="7">
        <v>262320</v>
      </c>
      <c r="I229" s="7">
        <v>264880</v>
      </c>
      <c r="J229" s="7">
        <v>265240</v>
      </c>
      <c r="K229" s="7">
        <v>261870</v>
      </c>
      <c r="L229" s="7">
        <v>264960</v>
      </c>
      <c r="M229" s="22">
        <v>267800</v>
      </c>
      <c r="N229" s="22">
        <v>279360</v>
      </c>
      <c r="O229" s="284">
        <v>305080</v>
      </c>
      <c r="P229" s="18">
        <v>2400</v>
      </c>
      <c r="Q229" s="7">
        <v>2470</v>
      </c>
      <c r="R229" s="7">
        <v>2490</v>
      </c>
      <c r="S229" s="7">
        <v>2510</v>
      </c>
      <c r="T229" s="7">
        <v>2540</v>
      </c>
      <c r="U229" s="7">
        <v>2540</v>
      </c>
      <c r="V229" s="7">
        <v>2510</v>
      </c>
      <c r="W229" s="7">
        <v>2530</v>
      </c>
      <c r="X229" s="25">
        <v>2560</v>
      </c>
      <c r="Y229" s="25">
        <v>2670</v>
      </c>
      <c r="Z229" s="262">
        <v>2930</v>
      </c>
      <c r="AA229" s="20" t="s">
        <v>70</v>
      </c>
      <c r="AB229" s="8">
        <v>6460</v>
      </c>
      <c r="AC229" s="8">
        <v>2790</v>
      </c>
      <c r="AD229" s="8">
        <v>2110</v>
      </c>
      <c r="AE229" s="8">
        <v>2560</v>
      </c>
      <c r="AF229" s="8">
        <v>360</v>
      </c>
      <c r="AG229" s="8">
        <v>-3370</v>
      </c>
      <c r="AH229" s="8">
        <v>3090</v>
      </c>
      <c r="AI229" s="29">
        <v>2840</v>
      </c>
      <c r="AJ229" s="29">
        <v>11560</v>
      </c>
      <c r="AK229" s="276">
        <v>25720</v>
      </c>
      <c r="AL229" s="31">
        <v>54120</v>
      </c>
      <c r="AM229" s="17" t="s">
        <v>70</v>
      </c>
      <c r="AN229" s="9">
        <v>2.5741153968759978E-2</v>
      </c>
      <c r="AO229" s="9">
        <v>1.0838318700955529E-2</v>
      </c>
      <c r="AP229" s="9">
        <v>8.1088351715921103E-3</v>
      </c>
      <c r="AQ229" s="9">
        <v>9.7590728880756483E-3</v>
      </c>
      <c r="AR229" s="9">
        <v>1.3591060102688957E-3</v>
      </c>
      <c r="AS229" s="9">
        <v>-1.2705474287437846E-2</v>
      </c>
      <c r="AT229" s="9">
        <v>1.1799747966548368E-2</v>
      </c>
      <c r="AU229" s="33">
        <v>1.0718599033816334E-2</v>
      </c>
      <c r="AV229" s="87">
        <v>4.31665421956684E-2</v>
      </c>
      <c r="AW229" s="270">
        <v>9.2067583046964385E-2</v>
      </c>
      <c r="AX229" s="35">
        <v>0.21565189671660812</v>
      </c>
      <c r="AY229" s="793"/>
      <c r="AZ229" s="779"/>
      <c r="BA229" s="21">
        <v>55377.000000000007</v>
      </c>
      <c r="BB229" s="87">
        <v>0.99499123366273512</v>
      </c>
      <c r="BC229" s="795"/>
    </row>
    <row r="230" spans="1:55" ht="21" customHeight="1">
      <c r="A230" s="156" t="s">
        <v>31</v>
      </c>
      <c r="B230" s="148" t="s">
        <v>42</v>
      </c>
      <c r="C230" s="758" t="s">
        <v>37</v>
      </c>
      <c r="D230" s="15" t="s">
        <v>11</v>
      </c>
      <c r="E230" s="21">
        <v>89660</v>
      </c>
      <c r="F230" s="7">
        <v>91750</v>
      </c>
      <c r="G230" s="7">
        <v>92790</v>
      </c>
      <c r="H230" s="7">
        <v>93470</v>
      </c>
      <c r="I230" s="7">
        <v>94300</v>
      </c>
      <c r="J230" s="7">
        <v>89930</v>
      </c>
      <c r="K230" s="7">
        <v>88770</v>
      </c>
      <c r="L230" s="7">
        <v>89800</v>
      </c>
      <c r="M230" s="22">
        <v>90670</v>
      </c>
      <c r="N230" s="22">
        <v>94210</v>
      </c>
      <c r="O230" s="284">
        <v>102350</v>
      </c>
      <c r="P230" s="18">
        <v>830</v>
      </c>
      <c r="Q230" s="7">
        <v>850</v>
      </c>
      <c r="R230" s="7">
        <v>850</v>
      </c>
      <c r="S230" s="7">
        <v>860</v>
      </c>
      <c r="T230" s="7">
        <v>870</v>
      </c>
      <c r="U230" s="7">
        <v>870</v>
      </c>
      <c r="V230" s="7">
        <v>860</v>
      </c>
      <c r="W230" s="7">
        <v>870</v>
      </c>
      <c r="X230" s="25">
        <v>880</v>
      </c>
      <c r="Y230" s="25">
        <v>920</v>
      </c>
      <c r="Z230" s="262">
        <v>1000</v>
      </c>
      <c r="AA230" s="20" t="s">
        <v>70</v>
      </c>
      <c r="AB230" s="8">
        <v>2090</v>
      </c>
      <c r="AC230" s="8">
        <v>1040</v>
      </c>
      <c r="AD230" s="8">
        <v>680</v>
      </c>
      <c r="AE230" s="8">
        <v>830</v>
      </c>
      <c r="AF230" s="8">
        <v>-4370</v>
      </c>
      <c r="AG230" s="8">
        <v>-1160</v>
      </c>
      <c r="AH230" s="8">
        <v>1030</v>
      </c>
      <c r="AI230" s="29">
        <v>870</v>
      </c>
      <c r="AJ230" s="29">
        <v>3540</v>
      </c>
      <c r="AK230" s="276">
        <v>8140</v>
      </c>
      <c r="AL230" s="31">
        <v>12690</v>
      </c>
      <c r="AM230" s="17" t="s">
        <v>70</v>
      </c>
      <c r="AN230" s="9">
        <v>2.3310283292438116E-2</v>
      </c>
      <c r="AO230" s="9">
        <v>1.1335149863760163E-2</v>
      </c>
      <c r="AP230" s="9">
        <v>7.3283759025757345E-3</v>
      </c>
      <c r="AQ230" s="9">
        <v>8.8798544987696015E-3</v>
      </c>
      <c r="AR230" s="9">
        <v>-4.6341463414634188E-2</v>
      </c>
      <c r="AS230" s="9">
        <v>-1.2898921383298068E-2</v>
      </c>
      <c r="AT230" s="9">
        <v>1.1603019037963236E-2</v>
      </c>
      <c r="AU230" s="33">
        <v>9.6881959910912752E-3</v>
      </c>
      <c r="AV230" s="87">
        <v>3.9042682254328831E-2</v>
      </c>
      <c r="AW230" s="270">
        <v>8.6402717333616375E-2</v>
      </c>
      <c r="AX230" s="35">
        <v>0.14153468659379875</v>
      </c>
      <c r="AY230" s="793">
        <v>0.17929679046670999</v>
      </c>
      <c r="AZ230" s="779"/>
      <c r="BA230" s="21">
        <v>18900.000000000004</v>
      </c>
      <c r="BB230" s="87">
        <v>0.93073834485835383</v>
      </c>
      <c r="BC230" s="795">
        <v>0.96576041029829418</v>
      </c>
    </row>
    <row r="231" spans="1:55" ht="19">
      <c r="A231" s="156" t="s">
        <v>31</v>
      </c>
      <c r="B231" s="159" t="s">
        <v>118</v>
      </c>
      <c r="C231" s="758"/>
      <c r="D231" s="15" t="s">
        <v>12</v>
      </c>
      <c r="E231" s="21">
        <v>96580</v>
      </c>
      <c r="F231" s="7">
        <v>98860</v>
      </c>
      <c r="G231" s="7">
        <v>99980</v>
      </c>
      <c r="H231" s="7">
        <v>100720</v>
      </c>
      <c r="I231" s="7">
        <v>101630</v>
      </c>
      <c r="J231" s="7">
        <v>97270</v>
      </c>
      <c r="K231" s="7">
        <v>96010</v>
      </c>
      <c r="L231" s="7">
        <v>97120</v>
      </c>
      <c r="M231" s="22">
        <v>98080</v>
      </c>
      <c r="N231" s="22">
        <v>101980</v>
      </c>
      <c r="O231" s="284">
        <v>110890</v>
      </c>
      <c r="P231" s="18">
        <v>890</v>
      </c>
      <c r="Q231" s="7">
        <v>920</v>
      </c>
      <c r="R231" s="7">
        <v>920</v>
      </c>
      <c r="S231" s="7">
        <v>930</v>
      </c>
      <c r="T231" s="7">
        <v>940</v>
      </c>
      <c r="U231" s="7">
        <v>940</v>
      </c>
      <c r="V231" s="7">
        <v>930</v>
      </c>
      <c r="W231" s="7">
        <v>940</v>
      </c>
      <c r="X231" s="25">
        <v>950</v>
      </c>
      <c r="Y231" s="25">
        <v>990</v>
      </c>
      <c r="Z231" s="262">
        <v>1080</v>
      </c>
      <c r="AA231" s="20" t="s">
        <v>70</v>
      </c>
      <c r="AB231" s="8">
        <v>2280</v>
      </c>
      <c r="AC231" s="8">
        <v>1120</v>
      </c>
      <c r="AD231" s="8">
        <v>740</v>
      </c>
      <c r="AE231" s="8">
        <v>910</v>
      </c>
      <c r="AF231" s="8">
        <v>-4360</v>
      </c>
      <c r="AG231" s="8">
        <v>-1260</v>
      </c>
      <c r="AH231" s="8">
        <v>1110</v>
      </c>
      <c r="AI231" s="29">
        <v>960</v>
      </c>
      <c r="AJ231" s="29">
        <v>3900</v>
      </c>
      <c r="AK231" s="276">
        <v>8910</v>
      </c>
      <c r="AL231" s="31">
        <v>14310</v>
      </c>
      <c r="AM231" s="17" t="s">
        <v>70</v>
      </c>
      <c r="AN231" s="9">
        <v>2.360737212673425E-2</v>
      </c>
      <c r="AO231" s="9">
        <v>1.1329152336637671E-2</v>
      </c>
      <c r="AP231" s="9">
        <v>7.4014802960591375E-3</v>
      </c>
      <c r="AQ231" s="9">
        <v>9.0349483717235834E-3</v>
      </c>
      <c r="AR231" s="9">
        <v>-4.2900718291842943E-2</v>
      </c>
      <c r="AS231" s="9">
        <v>-1.2953634214043386E-2</v>
      </c>
      <c r="AT231" s="9">
        <v>1.1561295698364837E-2</v>
      </c>
      <c r="AU231" s="33">
        <v>9.884678747940745E-3</v>
      </c>
      <c r="AV231" s="87">
        <v>3.976345840130513E-2</v>
      </c>
      <c r="AW231" s="270">
        <v>8.7370072563247803E-2</v>
      </c>
      <c r="AX231" s="35">
        <v>0.14816732242700348</v>
      </c>
      <c r="AY231" s="793"/>
      <c r="AZ231" s="779"/>
      <c r="BA231" s="21">
        <v>20412</v>
      </c>
      <c r="BB231" s="87">
        <v>0.93681921722924</v>
      </c>
      <c r="BC231" s="795"/>
    </row>
    <row r="232" spans="1:55" ht="19">
      <c r="A232" s="156" t="s">
        <v>31</v>
      </c>
      <c r="B232" s="159" t="s">
        <v>118</v>
      </c>
      <c r="C232" s="797" t="s">
        <v>38</v>
      </c>
      <c r="D232" s="15" t="s">
        <v>39</v>
      </c>
      <c r="E232" s="21">
        <v>148210</v>
      </c>
      <c r="F232" s="7">
        <v>151860</v>
      </c>
      <c r="G232" s="7">
        <v>153600</v>
      </c>
      <c r="H232" s="7">
        <v>154810</v>
      </c>
      <c r="I232" s="7">
        <v>156270</v>
      </c>
      <c r="J232" s="7">
        <v>156480</v>
      </c>
      <c r="K232" s="7">
        <v>154640</v>
      </c>
      <c r="L232" s="7">
        <v>156450</v>
      </c>
      <c r="M232" s="22">
        <v>158060</v>
      </c>
      <c r="N232" s="22">
        <v>164640</v>
      </c>
      <c r="O232" s="284">
        <v>179300</v>
      </c>
      <c r="P232" s="18">
        <v>1380</v>
      </c>
      <c r="Q232" s="7">
        <v>1410</v>
      </c>
      <c r="R232" s="7">
        <v>1420</v>
      </c>
      <c r="S232" s="7">
        <v>1440</v>
      </c>
      <c r="T232" s="7">
        <v>1450</v>
      </c>
      <c r="U232" s="7">
        <v>1450</v>
      </c>
      <c r="V232" s="7">
        <v>1430</v>
      </c>
      <c r="W232" s="7">
        <v>1450</v>
      </c>
      <c r="X232" s="25">
        <v>1470</v>
      </c>
      <c r="Y232" s="25">
        <v>1530</v>
      </c>
      <c r="Z232" s="262">
        <v>1670</v>
      </c>
      <c r="AA232" s="20" t="s">
        <v>70</v>
      </c>
      <c r="AB232" s="8">
        <v>3650</v>
      </c>
      <c r="AC232" s="8">
        <v>1740</v>
      </c>
      <c r="AD232" s="8">
        <v>1210</v>
      </c>
      <c r="AE232" s="8">
        <v>1460</v>
      </c>
      <c r="AF232" s="8">
        <v>210</v>
      </c>
      <c r="AG232" s="8">
        <v>-1840</v>
      </c>
      <c r="AH232" s="8">
        <v>1810</v>
      </c>
      <c r="AI232" s="29">
        <v>1610</v>
      </c>
      <c r="AJ232" s="29">
        <v>6580</v>
      </c>
      <c r="AK232" s="276">
        <v>14660</v>
      </c>
      <c r="AL232" s="31">
        <v>31090</v>
      </c>
      <c r="AM232" s="17" t="s">
        <v>70</v>
      </c>
      <c r="AN232" s="9">
        <v>2.4627218136427986E-2</v>
      </c>
      <c r="AO232" s="9">
        <v>1.1457921770051449E-2</v>
      </c>
      <c r="AP232" s="9">
        <v>7.8776041666666075E-3</v>
      </c>
      <c r="AQ232" s="9">
        <v>9.4309153155480718E-3</v>
      </c>
      <c r="AR232" s="9">
        <v>1.34382799001731E-3</v>
      </c>
      <c r="AS232" s="9">
        <v>-1.1758691206543936E-2</v>
      </c>
      <c r="AT232" s="9">
        <v>1.1704604242110728E-2</v>
      </c>
      <c r="AU232" s="33">
        <v>1.0290827740492059E-2</v>
      </c>
      <c r="AV232" s="87">
        <v>4.1629760850310005E-2</v>
      </c>
      <c r="AW232" s="270">
        <v>8.9042759961127205E-2</v>
      </c>
      <c r="AX232" s="35">
        <v>0.20976992105795822</v>
      </c>
      <c r="AY232" s="793"/>
      <c r="AZ232" s="779"/>
      <c r="BA232" s="21">
        <v>31563.000000000004</v>
      </c>
      <c r="BB232" s="87">
        <v>0.996808582416841</v>
      </c>
      <c r="BC232" s="795"/>
    </row>
    <row r="233" spans="1:55" ht="19">
      <c r="A233" s="156" t="s">
        <v>31</v>
      </c>
      <c r="B233" s="159" t="s">
        <v>118</v>
      </c>
      <c r="C233" s="797"/>
      <c r="D233" s="15" t="s">
        <v>40</v>
      </c>
      <c r="E233" s="21">
        <v>217440</v>
      </c>
      <c r="F233" s="7">
        <v>223060</v>
      </c>
      <c r="G233" s="7">
        <v>225530</v>
      </c>
      <c r="H233" s="7">
        <v>227380</v>
      </c>
      <c r="I233" s="7">
        <v>229620</v>
      </c>
      <c r="J233" s="7">
        <v>229930</v>
      </c>
      <c r="K233" s="7">
        <v>227050</v>
      </c>
      <c r="L233" s="7">
        <v>229730</v>
      </c>
      <c r="M233" s="22">
        <v>232220</v>
      </c>
      <c r="N233" s="22">
        <v>242350</v>
      </c>
      <c r="O233" s="284">
        <v>264780</v>
      </c>
      <c r="P233" s="18">
        <v>2070</v>
      </c>
      <c r="Q233" s="7">
        <v>2130</v>
      </c>
      <c r="R233" s="7">
        <v>2140</v>
      </c>
      <c r="S233" s="7">
        <v>2160</v>
      </c>
      <c r="T233" s="7">
        <v>2190</v>
      </c>
      <c r="U233" s="7">
        <v>2190</v>
      </c>
      <c r="V233" s="7">
        <v>2160</v>
      </c>
      <c r="W233" s="7">
        <v>2180</v>
      </c>
      <c r="X233" s="25">
        <v>2210</v>
      </c>
      <c r="Y233" s="25">
        <v>2300</v>
      </c>
      <c r="Z233" s="262">
        <v>2520</v>
      </c>
      <c r="AA233" s="20" t="s">
        <v>70</v>
      </c>
      <c r="AB233" s="8">
        <v>5620</v>
      </c>
      <c r="AC233" s="8">
        <v>2470</v>
      </c>
      <c r="AD233" s="8">
        <v>1850</v>
      </c>
      <c r="AE233" s="8">
        <v>2240</v>
      </c>
      <c r="AF233" s="8">
        <v>310</v>
      </c>
      <c r="AG233" s="8">
        <v>-2880</v>
      </c>
      <c r="AH233" s="8">
        <v>2680</v>
      </c>
      <c r="AI233" s="29">
        <v>2490</v>
      </c>
      <c r="AJ233" s="29">
        <v>10130</v>
      </c>
      <c r="AK233" s="276">
        <v>22430</v>
      </c>
      <c r="AL233" s="31">
        <v>47340</v>
      </c>
      <c r="AM233" s="17" t="s">
        <v>70</v>
      </c>
      <c r="AN233" s="9">
        <v>2.5846210448859486E-2</v>
      </c>
      <c r="AO233" s="9">
        <v>1.1073253833049357E-2</v>
      </c>
      <c r="AP233" s="9">
        <v>8.2028998359420235E-3</v>
      </c>
      <c r="AQ233" s="9">
        <v>9.8513501627230937E-3</v>
      </c>
      <c r="AR233" s="9">
        <v>1.3500566152773175E-3</v>
      </c>
      <c r="AS233" s="9">
        <v>-1.252555125472965E-2</v>
      </c>
      <c r="AT233" s="9">
        <v>1.1803567496146306E-2</v>
      </c>
      <c r="AU233" s="33">
        <v>1.0838810777869634E-2</v>
      </c>
      <c r="AV233" s="87">
        <v>4.3622427008870979E-2</v>
      </c>
      <c r="AW233" s="270">
        <v>9.2552094078811598E-2</v>
      </c>
      <c r="AX233" s="35">
        <v>0.2177152317880795</v>
      </c>
      <c r="AY233" s="793"/>
      <c r="AZ233" s="779"/>
      <c r="BA233" s="21">
        <v>47628.000000000007</v>
      </c>
      <c r="BB233" s="87">
        <v>0.99867549668874167</v>
      </c>
      <c r="BC233" s="795"/>
    </row>
    <row r="234" spans="1:55" ht="21" customHeight="1">
      <c r="A234" s="156" t="s">
        <v>31</v>
      </c>
      <c r="B234" s="148" t="s">
        <v>43</v>
      </c>
      <c r="C234" s="758" t="s">
        <v>37</v>
      </c>
      <c r="D234" s="15" t="s">
        <v>11</v>
      </c>
      <c r="E234" s="21">
        <v>73010</v>
      </c>
      <c r="F234" s="7">
        <v>74740</v>
      </c>
      <c r="G234" s="7">
        <v>75620</v>
      </c>
      <c r="H234" s="7">
        <v>76190</v>
      </c>
      <c r="I234" s="7">
        <v>76880</v>
      </c>
      <c r="J234" s="7">
        <v>72500</v>
      </c>
      <c r="K234" s="7">
        <v>71550</v>
      </c>
      <c r="L234" s="7">
        <v>72400</v>
      </c>
      <c r="M234" s="22">
        <v>73120</v>
      </c>
      <c r="N234" s="22">
        <v>76060</v>
      </c>
      <c r="O234" s="284">
        <v>82730</v>
      </c>
      <c r="P234" s="18">
        <v>660</v>
      </c>
      <c r="Q234" s="7">
        <v>680</v>
      </c>
      <c r="R234" s="7">
        <v>680</v>
      </c>
      <c r="S234" s="7">
        <v>690</v>
      </c>
      <c r="T234" s="7">
        <v>690</v>
      </c>
      <c r="U234" s="7">
        <v>700</v>
      </c>
      <c r="V234" s="7">
        <v>690</v>
      </c>
      <c r="W234" s="7">
        <v>700</v>
      </c>
      <c r="X234" s="25">
        <v>710</v>
      </c>
      <c r="Y234" s="25">
        <v>740</v>
      </c>
      <c r="Z234" s="262">
        <v>800</v>
      </c>
      <c r="AA234" s="20" t="s">
        <v>70</v>
      </c>
      <c r="AB234" s="8">
        <v>1730</v>
      </c>
      <c r="AC234" s="8">
        <v>880</v>
      </c>
      <c r="AD234" s="8">
        <v>570</v>
      </c>
      <c r="AE234" s="8">
        <v>690</v>
      </c>
      <c r="AF234" s="8">
        <v>-4380</v>
      </c>
      <c r="AG234" s="8">
        <v>-950</v>
      </c>
      <c r="AH234" s="8">
        <v>850</v>
      </c>
      <c r="AI234" s="29">
        <v>720</v>
      </c>
      <c r="AJ234" s="29">
        <v>2940</v>
      </c>
      <c r="AK234" s="276">
        <v>6670</v>
      </c>
      <c r="AL234" s="31">
        <v>9720</v>
      </c>
      <c r="AM234" s="17" t="s">
        <v>70</v>
      </c>
      <c r="AN234" s="9">
        <v>2.3695384193946012E-2</v>
      </c>
      <c r="AO234" s="9">
        <v>1.1774150388011773E-2</v>
      </c>
      <c r="AP234" s="9">
        <v>7.5376884422111434E-3</v>
      </c>
      <c r="AQ234" s="9">
        <v>9.056306601916253E-3</v>
      </c>
      <c r="AR234" s="9">
        <v>-5.6971904266389206E-2</v>
      </c>
      <c r="AS234" s="9">
        <v>-1.3103448275862073E-2</v>
      </c>
      <c r="AT234" s="9">
        <v>1.1879804332634469E-2</v>
      </c>
      <c r="AU234" s="33">
        <v>9.944751381215422E-3</v>
      </c>
      <c r="AV234" s="87">
        <v>4.0207877461706731E-2</v>
      </c>
      <c r="AW234" s="270">
        <v>8.769392584801472E-2</v>
      </c>
      <c r="AX234" s="35">
        <v>0.13313244760991649</v>
      </c>
      <c r="AY234" s="793">
        <v>0.17743162668457663</v>
      </c>
      <c r="AZ234" s="779"/>
      <c r="BA234" s="21">
        <v>15120.000000000002</v>
      </c>
      <c r="BB234" s="87">
        <v>0.926037529105602</v>
      </c>
      <c r="BC234" s="795">
        <v>0.96565325207140851</v>
      </c>
    </row>
    <row r="235" spans="1:55" ht="19">
      <c r="A235" s="156" t="s">
        <v>31</v>
      </c>
      <c r="B235" s="159" t="s">
        <v>119</v>
      </c>
      <c r="C235" s="758"/>
      <c r="D235" s="15" t="s">
        <v>12</v>
      </c>
      <c r="E235" s="21">
        <v>79930</v>
      </c>
      <c r="F235" s="7">
        <v>81850</v>
      </c>
      <c r="G235" s="7">
        <v>82810</v>
      </c>
      <c r="H235" s="7">
        <v>83440</v>
      </c>
      <c r="I235" s="7">
        <v>84210</v>
      </c>
      <c r="J235" s="7">
        <v>79840</v>
      </c>
      <c r="K235" s="7">
        <v>78790</v>
      </c>
      <c r="L235" s="7">
        <v>79720</v>
      </c>
      <c r="M235" s="22">
        <v>80530</v>
      </c>
      <c r="N235" s="22">
        <v>83830</v>
      </c>
      <c r="O235" s="284">
        <v>91270</v>
      </c>
      <c r="P235" s="18">
        <v>720</v>
      </c>
      <c r="Q235" s="7">
        <v>750</v>
      </c>
      <c r="R235" s="7">
        <v>750</v>
      </c>
      <c r="S235" s="7">
        <v>760</v>
      </c>
      <c r="T235" s="7">
        <v>760</v>
      </c>
      <c r="U235" s="7">
        <v>770</v>
      </c>
      <c r="V235" s="7">
        <v>760</v>
      </c>
      <c r="W235" s="7">
        <v>770</v>
      </c>
      <c r="X235" s="25">
        <v>780</v>
      </c>
      <c r="Y235" s="25">
        <v>810</v>
      </c>
      <c r="Z235" s="262">
        <v>880</v>
      </c>
      <c r="AA235" s="20" t="s">
        <v>70</v>
      </c>
      <c r="AB235" s="8">
        <v>1920</v>
      </c>
      <c r="AC235" s="8">
        <v>960</v>
      </c>
      <c r="AD235" s="8">
        <v>630</v>
      </c>
      <c r="AE235" s="8">
        <v>770</v>
      </c>
      <c r="AF235" s="8">
        <v>-4370</v>
      </c>
      <c r="AG235" s="8">
        <v>-1050</v>
      </c>
      <c r="AH235" s="8">
        <v>930</v>
      </c>
      <c r="AI235" s="29">
        <v>810</v>
      </c>
      <c r="AJ235" s="29">
        <v>3300</v>
      </c>
      <c r="AK235" s="276">
        <v>7440</v>
      </c>
      <c r="AL235" s="31">
        <v>11340</v>
      </c>
      <c r="AM235" s="17" t="s">
        <v>70</v>
      </c>
      <c r="AN235" s="9">
        <v>2.4021018391092275E-2</v>
      </c>
      <c r="AO235" s="9">
        <v>1.1728772144166122E-2</v>
      </c>
      <c r="AP235" s="9">
        <v>7.6077768385460764E-3</v>
      </c>
      <c r="AQ235" s="9">
        <v>9.2281879194631156E-3</v>
      </c>
      <c r="AR235" s="9">
        <v>-5.1894074337964557E-2</v>
      </c>
      <c r="AS235" s="9">
        <v>-1.3151302605210469E-2</v>
      </c>
      <c r="AT235" s="9">
        <v>1.180352836654408E-2</v>
      </c>
      <c r="AU235" s="33">
        <v>1.0160561966884085E-2</v>
      </c>
      <c r="AV235" s="87">
        <v>4.0978517322736829E-2</v>
      </c>
      <c r="AW235" s="270">
        <v>8.875104377907661E-2</v>
      </c>
      <c r="AX235" s="35">
        <v>0.14187413987238839</v>
      </c>
      <c r="AY235" s="793"/>
      <c r="AZ235" s="779"/>
      <c r="BA235" s="21">
        <v>16632</v>
      </c>
      <c r="BB235" s="87">
        <v>0.93379206805955206</v>
      </c>
      <c r="BC235" s="795"/>
    </row>
    <row r="236" spans="1:55" ht="19">
      <c r="A236" s="156" t="s">
        <v>31</v>
      </c>
      <c r="B236" s="159" t="s">
        <v>119</v>
      </c>
      <c r="C236" s="797" t="s">
        <v>38</v>
      </c>
      <c r="D236" s="15" t="s">
        <v>39</v>
      </c>
      <c r="E236" s="21">
        <v>131560</v>
      </c>
      <c r="F236" s="7">
        <v>134850</v>
      </c>
      <c r="G236" s="7">
        <v>136430</v>
      </c>
      <c r="H236" s="7">
        <v>137530</v>
      </c>
      <c r="I236" s="7">
        <v>138850</v>
      </c>
      <c r="J236" s="7">
        <v>139050</v>
      </c>
      <c r="K236" s="7">
        <v>137420</v>
      </c>
      <c r="L236" s="7">
        <v>139050</v>
      </c>
      <c r="M236" s="22">
        <v>140510</v>
      </c>
      <c r="N236" s="22">
        <v>146490</v>
      </c>
      <c r="O236" s="284">
        <v>159680</v>
      </c>
      <c r="P236" s="18">
        <v>1210</v>
      </c>
      <c r="Q236" s="7">
        <v>1240</v>
      </c>
      <c r="R236" s="7">
        <v>1250</v>
      </c>
      <c r="S236" s="7">
        <v>1270</v>
      </c>
      <c r="T236" s="7">
        <v>1270</v>
      </c>
      <c r="U236" s="7">
        <v>1280</v>
      </c>
      <c r="V236" s="7">
        <v>1260</v>
      </c>
      <c r="W236" s="7">
        <v>1270</v>
      </c>
      <c r="X236" s="25">
        <v>1290</v>
      </c>
      <c r="Y236" s="25">
        <v>1350</v>
      </c>
      <c r="Z236" s="262">
        <v>1480</v>
      </c>
      <c r="AA236" s="20" t="s">
        <v>70</v>
      </c>
      <c r="AB236" s="8">
        <v>3290</v>
      </c>
      <c r="AC236" s="8">
        <v>1580</v>
      </c>
      <c r="AD236" s="8">
        <v>1100</v>
      </c>
      <c r="AE236" s="8">
        <v>1320</v>
      </c>
      <c r="AF236" s="8">
        <v>200</v>
      </c>
      <c r="AG236" s="8">
        <v>-1630</v>
      </c>
      <c r="AH236" s="8">
        <v>1630</v>
      </c>
      <c r="AI236" s="29">
        <v>1460</v>
      </c>
      <c r="AJ236" s="29">
        <v>5980</v>
      </c>
      <c r="AK236" s="276">
        <v>13190</v>
      </c>
      <c r="AL236" s="31">
        <v>28120</v>
      </c>
      <c r="AM236" s="17" t="s">
        <v>70</v>
      </c>
      <c r="AN236" s="9">
        <v>2.5007601094557685E-2</v>
      </c>
      <c r="AO236" s="9">
        <v>1.1716722284019321E-2</v>
      </c>
      <c r="AP236" s="9">
        <v>8.0627427985047184E-3</v>
      </c>
      <c r="AQ236" s="9">
        <v>9.5979059114374987E-3</v>
      </c>
      <c r="AR236" s="9">
        <v>1.4404033129276073E-3</v>
      </c>
      <c r="AS236" s="9">
        <v>-1.1722402013664146E-2</v>
      </c>
      <c r="AT236" s="9">
        <v>1.1861446659874764E-2</v>
      </c>
      <c r="AU236" s="33">
        <v>1.0499820208557997E-2</v>
      </c>
      <c r="AV236" s="87">
        <v>4.2559248452067377E-2</v>
      </c>
      <c r="AW236" s="270">
        <v>9.0040275786743118E-2</v>
      </c>
      <c r="AX236" s="35">
        <v>0.21374277896017024</v>
      </c>
      <c r="AY236" s="793"/>
      <c r="AZ236" s="779"/>
      <c r="BA236" s="21">
        <v>27972</v>
      </c>
      <c r="BB236" s="87">
        <v>1.0011249619945273</v>
      </c>
      <c r="BC236" s="795"/>
    </row>
    <row r="237" spans="1:55" ht="19">
      <c r="A237" s="156" t="s">
        <v>31</v>
      </c>
      <c r="B237" s="159" t="s">
        <v>119</v>
      </c>
      <c r="C237" s="797"/>
      <c r="D237" s="15" t="s">
        <v>40</v>
      </c>
      <c r="E237" s="21">
        <v>200790</v>
      </c>
      <c r="F237" s="7">
        <v>206050</v>
      </c>
      <c r="G237" s="7">
        <v>208360</v>
      </c>
      <c r="H237" s="7">
        <v>210100</v>
      </c>
      <c r="I237" s="7">
        <v>212200</v>
      </c>
      <c r="J237" s="7">
        <v>212500</v>
      </c>
      <c r="K237" s="7">
        <v>209830</v>
      </c>
      <c r="L237" s="7">
        <v>212330</v>
      </c>
      <c r="M237" s="22">
        <v>214670</v>
      </c>
      <c r="N237" s="22">
        <v>224200</v>
      </c>
      <c r="O237" s="284">
        <v>245160</v>
      </c>
      <c r="P237" s="18">
        <v>1900</v>
      </c>
      <c r="Q237" s="7">
        <v>1960</v>
      </c>
      <c r="R237" s="7">
        <v>1970</v>
      </c>
      <c r="S237" s="7">
        <v>1990</v>
      </c>
      <c r="T237" s="7">
        <v>2010</v>
      </c>
      <c r="U237" s="7">
        <v>2020</v>
      </c>
      <c r="V237" s="7">
        <v>1990</v>
      </c>
      <c r="W237" s="7">
        <v>2000</v>
      </c>
      <c r="X237" s="25">
        <v>2030</v>
      </c>
      <c r="Y237" s="25">
        <v>2120</v>
      </c>
      <c r="Z237" s="262">
        <v>2330</v>
      </c>
      <c r="AA237" s="20" t="s">
        <v>70</v>
      </c>
      <c r="AB237" s="8">
        <v>5260</v>
      </c>
      <c r="AC237" s="8">
        <v>2310</v>
      </c>
      <c r="AD237" s="8">
        <v>1740</v>
      </c>
      <c r="AE237" s="8">
        <v>2100</v>
      </c>
      <c r="AF237" s="8">
        <v>300</v>
      </c>
      <c r="AG237" s="8">
        <v>-2670</v>
      </c>
      <c r="AH237" s="8">
        <v>2500</v>
      </c>
      <c r="AI237" s="29">
        <v>2340</v>
      </c>
      <c r="AJ237" s="29">
        <v>9530</v>
      </c>
      <c r="AK237" s="276">
        <v>20960</v>
      </c>
      <c r="AL237" s="31">
        <v>44370</v>
      </c>
      <c r="AM237" s="17" t="s">
        <v>70</v>
      </c>
      <c r="AN237" s="9">
        <v>2.6196523731261578E-2</v>
      </c>
      <c r="AO237" s="9">
        <v>1.1210871147779633E-2</v>
      </c>
      <c r="AP237" s="9">
        <v>8.350931080821633E-3</v>
      </c>
      <c r="AQ237" s="9">
        <v>9.9952403617324936E-3</v>
      </c>
      <c r="AR237" s="9">
        <v>1.413760603204528E-3</v>
      </c>
      <c r="AS237" s="9">
        <v>-1.2564705882352922E-2</v>
      </c>
      <c r="AT237" s="9">
        <v>1.191440690082457E-2</v>
      </c>
      <c r="AU237" s="33">
        <v>1.1020581170819055E-2</v>
      </c>
      <c r="AV237" s="87">
        <v>4.4393720594400721E-2</v>
      </c>
      <c r="AW237" s="270">
        <v>9.3487957181088266E-2</v>
      </c>
      <c r="AX237" s="35">
        <v>0.22097714029583138</v>
      </c>
      <c r="AY237" s="793"/>
      <c r="AZ237" s="779"/>
      <c r="BA237" s="21">
        <v>44037.000000000007</v>
      </c>
      <c r="BB237" s="87">
        <v>1.0016584491259526</v>
      </c>
      <c r="BC237" s="795"/>
    </row>
    <row r="238" spans="1:55" ht="21" customHeight="1">
      <c r="A238" s="156" t="s">
        <v>31</v>
      </c>
      <c r="B238" s="148" t="s">
        <v>44</v>
      </c>
      <c r="C238" s="758" t="s">
        <v>37</v>
      </c>
      <c r="D238" s="15" t="s">
        <v>11</v>
      </c>
      <c r="E238" s="21">
        <v>68060</v>
      </c>
      <c r="F238" s="7">
        <v>69700</v>
      </c>
      <c r="G238" s="7">
        <v>70540</v>
      </c>
      <c r="H238" s="7">
        <v>71090</v>
      </c>
      <c r="I238" s="7">
        <v>71750</v>
      </c>
      <c r="J238" s="7">
        <v>67360</v>
      </c>
      <c r="K238" s="7">
        <v>66490</v>
      </c>
      <c r="L238" s="7">
        <v>67270</v>
      </c>
      <c r="M238" s="22">
        <v>67990</v>
      </c>
      <c r="N238" s="22">
        <v>70920</v>
      </c>
      <c r="O238" s="284">
        <v>77380</v>
      </c>
      <c r="P238" s="18">
        <v>610</v>
      </c>
      <c r="Q238" s="7">
        <v>630</v>
      </c>
      <c r="R238" s="7">
        <v>630</v>
      </c>
      <c r="S238" s="7">
        <v>640</v>
      </c>
      <c r="T238" s="7">
        <v>640</v>
      </c>
      <c r="U238" s="7">
        <v>640</v>
      </c>
      <c r="V238" s="7">
        <v>640</v>
      </c>
      <c r="W238" s="7">
        <v>650</v>
      </c>
      <c r="X238" s="25">
        <v>660</v>
      </c>
      <c r="Y238" s="25">
        <v>690</v>
      </c>
      <c r="Z238" s="262">
        <v>750</v>
      </c>
      <c r="AA238" s="20" t="s">
        <v>70</v>
      </c>
      <c r="AB238" s="8">
        <v>1640</v>
      </c>
      <c r="AC238" s="8">
        <v>840</v>
      </c>
      <c r="AD238" s="8">
        <v>550</v>
      </c>
      <c r="AE238" s="8">
        <v>660</v>
      </c>
      <c r="AF238" s="8">
        <v>-4390</v>
      </c>
      <c r="AG238" s="8">
        <v>-870</v>
      </c>
      <c r="AH238" s="8">
        <v>780</v>
      </c>
      <c r="AI238" s="29">
        <v>720</v>
      </c>
      <c r="AJ238" s="29">
        <v>2930</v>
      </c>
      <c r="AK238" s="276">
        <v>6460</v>
      </c>
      <c r="AL238" s="31">
        <v>9320</v>
      </c>
      <c r="AM238" s="17" t="s">
        <v>70</v>
      </c>
      <c r="AN238" s="9">
        <v>2.4096385542168752E-2</v>
      </c>
      <c r="AO238" s="9">
        <v>1.2051649928263908E-2</v>
      </c>
      <c r="AP238" s="9">
        <v>7.7969946129854417E-3</v>
      </c>
      <c r="AQ238" s="9">
        <v>9.2840061893375569E-3</v>
      </c>
      <c r="AR238" s="9">
        <v>-6.1184668989546998E-2</v>
      </c>
      <c r="AS238" s="9">
        <v>-1.2915676959619926E-2</v>
      </c>
      <c r="AT238" s="9">
        <v>1.1731087381561034E-2</v>
      </c>
      <c r="AU238" s="33">
        <v>1.0703136613646524E-2</v>
      </c>
      <c r="AV238" s="87">
        <v>4.309457273128392E-2</v>
      </c>
      <c r="AW238" s="270">
        <v>9.1088550479413444E-2</v>
      </c>
      <c r="AX238" s="35">
        <v>0.13693799588598288</v>
      </c>
      <c r="AY238" s="793">
        <v>0.181575909793597</v>
      </c>
      <c r="AZ238" s="779"/>
      <c r="BA238" s="21">
        <v>14175.000000000002</v>
      </c>
      <c r="BB238" s="87">
        <v>0.92866588304437259</v>
      </c>
      <c r="BC238" s="795">
        <v>0.9694425666340164</v>
      </c>
    </row>
    <row r="239" spans="1:55" ht="19">
      <c r="A239" s="156" t="s">
        <v>31</v>
      </c>
      <c r="B239" s="159" t="s">
        <v>120</v>
      </c>
      <c r="C239" s="758"/>
      <c r="D239" s="15" t="s">
        <v>12</v>
      </c>
      <c r="E239" s="21">
        <v>74980</v>
      </c>
      <c r="F239" s="7">
        <v>76810</v>
      </c>
      <c r="G239" s="7">
        <v>77730</v>
      </c>
      <c r="H239" s="7">
        <v>78340</v>
      </c>
      <c r="I239" s="7">
        <v>79080</v>
      </c>
      <c r="J239" s="7">
        <v>74700</v>
      </c>
      <c r="K239" s="7">
        <v>73730</v>
      </c>
      <c r="L239" s="7">
        <v>74590</v>
      </c>
      <c r="M239" s="22">
        <v>75400</v>
      </c>
      <c r="N239" s="22">
        <v>78690</v>
      </c>
      <c r="O239" s="284">
        <v>85920</v>
      </c>
      <c r="P239" s="18">
        <v>670</v>
      </c>
      <c r="Q239" s="7">
        <v>700</v>
      </c>
      <c r="R239" s="7">
        <v>700</v>
      </c>
      <c r="S239" s="7">
        <v>710</v>
      </c>
      <c r="T239" s="7">
        <v>710</v>
      </c>
      <c r="U239" s="7">
        <v>710</v>
      </c>
      <c r="V239" s="7">
        <v>710</v>
      </c>
      <c r="W239" s="7">
        <v>720</v>
      </c>
      <c r="X239" s="25">
        <v>730</v>
      </c>
      <c r="Y239" s="25">
        <v>760</v>
      </c>
      <c r="Z239" s="262">
        <v>830</v>
      </c>
      <c r="AA239" s="20" t="s">
        <v>70</v>
      </c>
      <c r="AB239" s="8">
        <v>1830</v>
      </c>
      <c r="AC239" s="8">
        <v>920</v>
      </c>
      <c r="AD239" s="8">
        <v>610</v>
      </c>
      <c r="AE239" s="8">
        <v>740</v>
      </c>
      <c r="AF239" s="8">
        <v>-4380</v>
      </c>
      <c r="AG239" s="8">
        <v>-970</v>
      </c>
      <c r="AH239" s="8">
        <v>860</v>
      </c>
      <c r="AI239" s="29">
        <v>810</v>
      </c>
      <c r="AJ239" s="29">
        <v>3290</v>
      </c>
      <c r="AK239" s="276">
        <v>7230</v>
      </c>
      <c r="AL239" s="31">
        <v>10940</v>
      </c>
      <c r="AM239" s="17" t="s">
        <v>70</v>
      </c>
      <c r="AN239" s="9">
        <v>2.4406508402240679E-2</v>
      </c>
      <c r="AO239" s="9">
        <v>1.1977607082411135E-2</v>
      </c>
      <c r="AP239" s="9">
        <v>7.8476778592564411E-3</v>
      </c>
      <c r="AQ239" s="9">
        <v>9.4460045953534966E-3</v>
      </c>
      <c r="AR239" s="9">
        <v>-5.5386949924127515E-2</v>
      </c>
      <c r="AS239" s="9">
        <v>-1.298527443105757E-2</v>
      </c>
      <c r="AT239" s="9">
        <v>1.166418011664172E-2</v>
      </c>
      <c r="AU239" s="33">
        <v>1.0859364526075943E-2</v>
      </c>
      <c r="AV239" s="87">
        <v>4.3633952254641839E-2</v>
      </c>
      <c r="AW239" s="270">
        <v>9.1879527258863947E-2</v>
      </c>
      <c r="AX239" s="35">
        <v>0.14590557481995203</v>
      </c>
      <c r="AY239" s="793"/>
      <c r="AZ239" s="779"/>
      <c r="BA239" s="21">
        <v>15687.000000000002</v>
      </c>
      <c r="BB239" s="87">
        <v>0.93668978394238467</v>
      </c>
      <c r="BC239" s="795"/>
    </row>
    <row r="240" spans="1:55" ht="19">
      <c r="A240" s="156" t="s">
        <v>31</v>
      </c>
      <c r="B240" s="159" t="s">
        <v>120</v>
      </c>
      <c r="C240" s="797" t="s">
        <v>38</v>
      </c>
      <c r="D240" s="15" t="s">
        <v>39</v>
      </c>
      <c r="E240" s="21">
        <v>126610</v>
      </c>
      <c r="F240" s="7">
        <v>129810</v>
      </c>
      <c r="G240" s="7">
        <v>131350</v>
      </c>
      <c r="H240" s="7">
        <v>132430</v>
      </c>
      <c r="I240" s="7">
        <v>133720</v>
      </c>
      <c r="J240" s="7">
        <v>133910</v>
      </c>
      <c r="K240" s="7">
        <v>132360</v>
      </c>
      <c r="L240" s="7">
        <v>133920</v>
      </c>
      <c r="M240" s="22">
        <v>135380</v>
      </c>
      <c r="N240" s="22">
        <v>141350</v>
      </c>
      <c r="O240" s="284">
        <v>154330</v>
      </c>
      <c r="P240" s="18">
        <v>1160</v>
      </c>
      <c r="Q240" s="7">
        <v>1190</v>
      </c>
      <c r="R240" s="7">
        <v>1200</v>
      </c>
      <c r="S240" s="7">
        <v>1220</v>
      </c>
      <c r="T240" s="7">
        <v>1220</v>
      </c>
      <c r="U240" s="7">
        <v>1220</v>
      </c>
      <c r="V240" s="7">
        <v>1210</v>
      </c>
      <c r="W240" s="7">
        <v>1220</v>
      </c>
      <c r="X240" s="25">
        <v>1240</v>
      </c>
      <c r="Y240" s="25">
        <v>1300</v>
      </c>
      <c r="Z240" s="262">
        <v>1420</v>
      </c>
      <c r="AA240" s="20" t="s">
        <v>70</v>
      </c>
      <c r="AB240" s="8">
        <v>3200</v>
      </c>
      <c r="AC240" s="8">
        <v>1540</v>
      </c>
      <c r="AD240" s="8">
        <v>1080</v>
      </c>
      <c r="AE240" s="8">
        <v>1290</v>
      </c>
      <c r="AF240" s="8">
        <v>190</v>
      </c>
      <c r="AG240" s="8">
        <v>-1550</v>
      </c>
      <c r="AH240" s="8">
        <v>1560</v>
      </c>
      <c r="AI240" s="29">
        <v>1460</v>
      </c>
      <c r="AJ240" s="29">
        <v>5970</v>
      </c>
      <c r="AK240" s="276">
        <v>12980</v>
      </c>
      <c r="AL240" s="31">
        <v>27720</v>
      </c>
      <c r="AM240" s="17" t="s">
        <v>70</v>
      </c>
      <c r="AN240" s="9">
        <v>2.5274464892188542E-2</v>
      </c>
      <c r="AO240" s="9">
        <v>1.1863492797165032E-2</v>
      </c>
      <c r="AP240" s="9">
        <v>8.2223068138560507E-3</v>
      </c>
      <c r="AQ240" s="9">
        <v>9.7409952427698343E-3</v>
      </c>
      <c r="AR240" s="9">
        <v>1.4208794495962351E-3</v>
      </c>
      <c r="AS240" s="9">
        <v>-1.1574938391456957E-2</v>
      </c>
      <c r="AT240" s="9">
        <v>1.1786038077969074E-2</v>
      </c>
      <c r="AU240" s="33">
        <v>1.0902031063321438E-2</v>
      </c>
      <c r="AV240" s="87">
        <v>4.4098094253213205E-2</v>
      </c>
      <c r="AW240" s="270">
        <v>9.1828793774318962E-2</v>
      </c>
      <c r="AX240" s="35">
        <v>0.21894005212858381</v>
      </c>
      <c r="AY240" s="793"/>
      <c r="AZ240" s="779"/>
      <c r="BA240" s="21">
        <v>26838.000000000004</v>
      </c>
      <c r="BB240" s="87">
        <v>1.0069662743859096</v>
      </c>
      <c r="BC240" s="795"/>
    </row>
    <row r="241" spans="1:55" ht="19">
      <c r="A241" s="156" t="s">
        <v>31</v>
      </c>
      <c r="B241" s="159" t="s">
        <v>120</v>
      </c>
      <c r="C241" s="797"/>
      <c r="D241" s="15" t="s">
        <v>40</v>
      </c>
      <c r="E241" s="21">
        <v>195840</v>
      </c>
      <c r="F241" s="7">
        <v>201010</v>
      </c>
      <c r="G241" s="7">
        <v>203280</v>
      </c>
      <c r="H241" s="7">
        <v>205000</v>
      </c>
      <c r="I241" s="7">
        <v>207070</v>
      </c>
      <c r="J241" s="7">
        <v>207360</v>
      </c>
      <c r="K241" s="7">
        <v>204770</v>
      </c>
      <c r="L241" s="7">
        <v>207200</v>
      </c>
      <c r="M241" s="22">
        <v>209540</v>
      </c>
      <c r="N241" s="22">
        <v>219060</v>
      </c>
      <c r="O241" s="284">
        <v>239810</v>
      </c>
      <c r="P241" s="18">
        <v>1850</v>
      </c>
      <c r="Q241" s="7">
        <v>1910</v>
      </c>
      <c r="R241" s="7">
        <v>1920</v>
      </c>
      <c r="S241" s="7">
        <v>1940</v>
      </c>
      <c r="T241" s="7">
        <v>1960</v>
      </c>
      <c r="U241" s="7">
        <v>1960</v>
      </c>
      <c r="V241" s="7">
        <v>1940</v>
      </c>
      <c r="W241" s="7">
        <v>1950</v>
      </c>
      <c r="X241" s="25">
        <v>1980</v>
      </c>
      <c r="Y241" s="25">
        <v>2070</v>
      </c>
      <c r="Z241" s="262">
        <v>2270</v>
      </c>
      <c r="AA241" s="20" t="s">
        <v>70</v>
      </c>
      <c r="AB241" s="8">
        <v>5170</v>
      </c>
      <c r="AC241" s="8">
        <v>2270</v>
      </c>
      <c r="AD241" s="8">
        <v>1720</v>
      </c>
      <c r="AE241" s="8">
        <v>2070</v>
      </c>
      <c r="AF241" s="8">
        <v>290</v>
      </c>
      <c r="AG241" s="8">
        <v>-2590</v>
      </c>
      <c r="AH241" s="8">
        <v>2430</v>
      </c>
      <c r="AI241" s="29">
        <v>2340</v>
      </c>
      <c r="AJ241" s="29">
        <v>9520</v>
      </c>
      <c r="AK241" s="276">
        <v>20750</v>
      </c>
      <c r="AL241" s="31">
        <v>43970</v>
      </c>
      <c r="AM241" s="17" t="s">
        <v>70</v>
      </c>
      <c r="AN241" s="9">
        <v>2.6399101307189587E-2</v>
      </c>
      <c r="AO241" s="9">
        <v>1.1292970498980148E-2</v>
      </c>
      <c r="AP241" s="9">
        <v>8.4612357339630684E-3</v>
      </c>
      <c r="AQ241" s="9">
        <v>1.0097560975609765E-2</v>
      </c>
      <c r="AR241" s="9">
        <v>1.4004925870478857E-3</v>
      </c>
      <c r="AS241" s="9">
        <v>-1.2490354938271553E-2</v>
      </c>
      <c r="AT241" s="9">
        <v>1.186697270107917E-2</v>
      </c>
      <c r="AU241" s="33">
        <v>1.1293436293436265E-2</v>
      </c>
      <c r="AV241" s="87">
        <v>4.5432852915911148E-2</v>
      </c>
      <c r="AW241" s="270">
        <v>9.4722906966127951E-2</v>
      </c>
      <c r="AX241" s="35">
        <v>0.22452001633986929</v>
      </c>
      <c r="AY241" s="793"/>
      <c r="AZ241" s="779"/>
      <c r="BA241" s="21">
        <v>42903.000000000007</v>
      </c>
      <c r="BB241" s="87">
        <v>1.0054483251633988</v>
      </c>
      <c r="BC241" s="795"/>
    </row>
    <row r="242" spans="1:55" ht="21" customHeight="1">
      <c r="A242" s="156" t="s">
        <v>31</v>
      </c>
      <c r="B242" s="148" t="s">
        <v>45</v>
      </c>
      <c r="C242" s="758" t="s">
        <v>37</v>
      </c>
      <c r="D242" s="15" t="s">
        <v>11</v>
      </c>
      <c r="E242" s="21">
        <v>60040</v>
      </c>
      <c r="F242" s="7">
        <v>61470</v>
      </c>
      <c r="G242" s="7">
        <v>62240</v>
      </c>
      <c r="H242" s="7">
        <v>62720</v>
      </c>
      <c r="I242" s="7">
        <v>63300</v>
      </c>
      <c r="J242" s="7">
        <v>58910</v>
      </c>
      <c r="K242" s="7">
        <v>58150</v>
      </c>
      <c r="L242" s="7">
        <v>58830</v>
      </c>
      <c r="M242" s="22">
        <v>59460</v>
      </c>
      <c r="N242" s="22">
        <v>62020</v>
      </c>
      <c r="O242" s="284">
        <v>67680</v>
      </c>
      <c r="P242" s="18">
        <v>530</v>
      </c>
      <c r="Q242" s="7">
        <v>540</v>
      </c>
      <c r="R242" s="7">
        <v>550</v>
      </c>
      <c r="S242" s="7">
        <v>550</v>
      </c>
      <c r="T242" s="7">
        <v>560</v>
      </c>
      <c r="U242" s="7">
        <v>560</v>
      </c>
      <c r="V242" s="7">
        <v>560</v>
      </c>
      <c r="W242" s="7">
        <v>570</v>
      </c>
      <c r="X242" s="25">
        <v>570</v>
      </c>
      <c r="Y242" s="25">
        <v>600</v>
      </c>
      <c r="Z242" s="262">
        <v>650</v>
      </c>
      <c r="AA242" s="20" t="s">
        <v>70</v>
      </c>
      <c r="AB242" s="8">
        <v>1430</v>
      </c>
      <c r="AC242" s="8">
        <v>770</v>
      </c>
      <c r="AD242" s="8">
        <v>480</v>
      </c>
      <c r="AE242" s="8">
        <v>580</v>
      </c>
      <c r="AF242" s="8">
        <v>-4390</v>
      </c>
      <c r="AG242" s="8">
        <v>-760</v>
      </c>
      <c r="AH242" s="8">
        <v>680</v>
      </c>
      <c r="AI242" s="29">
        <v>630</v>
      </c>
      <c r="AJ242" s="29">
        <v>2560</v>
      </c>
      <c r="AK242" s="276">
        <v>5660</v>
      </c>
      <c r="AL242" s="31">
        <v>7640</v>
      </c>
      <c r="AM242" s="17" t="s">
        <v>70</v>
      </c>
      <c r="AN242" s="9">
        <v>2.3817455029980117E-2</v>
      </c>
      <c r="AO242" s="9">
        <v>1.2526435659671487E-2</v>
      </c>
      <c r="AP242" s="9">
        <v>7.7120822622107621E-3</v>
      </c>
      <c r="AQ242" s="9">
        <v>9.2474489795917325E-3</v>
      </c>
      <c r="AR242" s="9">
        <v>-6.9352290679304929E-2</v>
      </c>
      <c r="AS242" s="9">
        <v>-1.29010354778476E-2</v>
      </c>
      <c r="AT242" s="9">
        <v>1.1693895098882301E-2</v>
      </c>
      <c r="AU242" s="33">
        <v>1.0708822029576792E-2</v>
      </c>
      <c r="AV242" s="87">
        <v>4.3054154053145055E-2</v>
      </c>
      <c r="AW242" s="270">
        <v>9.1260883585940089E-2</v>
      </c>
      <c r="AX242" s="35">
        <v>0.12724850099933382</v>
      </c>
      <c r="AY242" s="793">
        <v>0.17757061840445565</v>
      </c>
      <c r="AZ242" s="779"/>
      <c r="BA242" s="21">
        <v>12285</v>
      </c>
      <c r="BB242" s="87">
        <v>0.92263491005996001</v>
      </c>
      <c r="BC242" s="795">
        <v>0.96707132265782825</v>
      </c>
    </row>
    <row r="243" spans="1:55" ht="19">
      <c r="A243" s="156" t="s">
        <v>31</v>
      </c>
      <c r="B243" s="159" t="s">
        <v>121</v>
      </c>
      <c r="C243" s="758"/>
      <c r="D243" s="15" t="s">
        <v>12</v>
      </c>
      <c r="E243" s="21">
        <v>66960</v>
      </c>
      <c r="F243" s="7">
        <v>68580</v>
      </c>
      <c r="G243" s="7">
        <v>69430</v>
      </c>
      <c r="H243" s="7">
        <v>69970</v>
      </c>
      <c r="I243" s="7">
        <v>70630</v>
      </c>
      <c r="J243" s="7">
        <v>66250</v>
      </c>
      <c r="K243" s="7">
        <v>65390</v>
      </c>
      <c r="L243" s="7">
        <v>66150</v>
      </c>
      <c r="M243" s="22">
        <v>66870</v>
      </c>
      <c r="N243" s="22">
        <v>69790</v>
      </c>
      <c r="O243" s="284">
        <v>76220</v>
      </c>
      <c r="P243" s="18">
        <v>590</v>
      </c>
      <c r="Q243" s="7">
        <v>610</v>
      </c>
      <c r="R243" s="7">
        <v>620</v>
      </c>
      <c r="S243" s="7">
        <v>620</v>
      </c>
      <c r="T243" s="7">
        <v>630</v>
      </c>
      <c r="U243" s="7">
        <v>630</v>
      </c>
      <c r="V243" s="7">
        <v>630</v>
      </c>
      <c r="W243" s="7">
        <v>640</v>
      </c>
      <c r="X243" s="25">
        <v>640</v>
      </c>
      <c r="Y243" s="25">
        <v>670</v>
      </c>
      <c r="Z243" s="262">
        <v>730</v>
      </c>
      <c r="AA243" s="20" t="s">
        <v>70</v>
      </c>
      <c r="AB243" s="8">
        <v>1620</v>
      </c>
      <c r="AC243" s="8">
        <v>850</v>
      </c>
      <c r="AD243" s="8">
        <v>540</v>
      </c>
      <c r="AE243" s="8">
        <v>660</v>
      </c>
      <c r="AF243" s="8">
        <v>-4380</v>
      </c>
      <c r="AG243" s="8">
        <v>-860</v>
      </c>
      <c r="AH243" s="8">
        <v>760</v>
      </c>
      <c r="AI243" s="29">
        <v>720</v>
      </c>
      <c r="AJ243" s="29">
        <v>2920</v>
      </c>
      <c r="AK243" s="276">
        <v>6430</v>
      </c>
      <c r="AL243" s="31">
        <v>9260</v>
      </c>
      <c r="AM243" s="17" t="s">
        <v>70</v>
      </c>
      <c r="AN243" s="9">
        <v>2.4193548387096753E-2</v>
      </c>
      <c r="AO243" s="9">
        <v>1.2394284047827275E-2</v>
      </c>
      <c r="AP243" s="9">
        <v>7.7776177444908168E-3</v>
      </c>
      <c r="AQ243" s="9">
        <v>9.4326139774187912E-3</v>
      </c>
      <c r="AR243" s="9">
        <v>-6.2013308792297939E-2</v>
      </c>
      <c r="AS243" s="9">
        <v>-1.2981132075471691E-2</v>
      </c>
      <c r="AT243" s="9">
        <v>1.1622572258755071E-2</v>
      </c>
      <c r="AU243" s="33">
        <v>1.0884353741496655E-2</v>
      </c>
      <c r="AV243" s="87">
        <v>4.3666816210557791E-2</v>
      </c>
      <c r="AW243" s="270">
        <v>9.2133543487605607E-2</v>
      </c>
      <c r="AX243" s="35">
        <v>0.13829151732377531</v>
      </c>
      <c r="AY243" s="793"/>
      <c r="AZ243" s="779"/>
      <c r="BA243" s="21">
        <v>13797.000000000002</v>
      </c>
      <c r="BB243" s="87">
        <v>0.93224313022700123</v>
      </c>
      <c r="BC243" s="795"/>
    </row>
    <row r="244" spans="1:55" ht="19">
      <c r="A244" s="156" t="s">
        <v>31</v>
      </c>
      <c r="B244" s="159" t="s">
        <v>121</v>
      </c>
      <c r="C244" s="797" t="s">
        <v>38</v>
      </c>
      <c r="D244" s="15" t="s">
        <v>39</v>
      </c>
      <c r="E244" s="21">
        <v>118590</v>
      </c>
      <c r="F244" s="7">
        <v>121580</v>
      </c>
      <c r="G244" s="7">
        <v>123050</v>
      </c>
      <c r="H244" s="7">
        <v>124060</v>
      </c>
      <c r="I244" s="7">
        <v>125270</v>
      </c>
      <c r="J244" s="7">
        <v>125460</v>
      </c>
      <c r="K244" s="7">
        <v>124020</v>
      </c>
      <c r="L244" s="7">
        <v>125480</v>
      </c>
      <c r="M244" s="22">
        <v>126850</v>
      </c>
      <c r="N244" s="22">
        <v>132450</v>
      </c>
      <c r="O244" s="284">
        <v>144630</v>
      </c>
      <c r="P244" s="18">
        <v>1080</v>
      </c>
      <c r="Q244" s="7">
        <v>1100</v>
      </c>
      <c r="R244" s="7">
        <v>1120</v>
      </c>
      <c r="S244" s="7">
        <v>1130</v>
      </c>
      <c r="T244" s="7">
        <v>1140</v>
      </c>
      <c r="U244" s="7">
        <v>1140</v>
      </c>
      <c r="V244" s="7">
        <v>1120</v>
      </c>
      <c r="W244" s="7">
        <v>1140</v>
      </c>
      <c r="X244" s="25">
        <v>1150</v>
      </c>
      <c r="Y244" s="25">
        <v>1210</v>
      </c>
      <c r="Z244" s="262">
        <v>1330</v>
      </c>
      <c r="AA244" s="20" t="s">
        <v>70</v>
      </c>
      <c r="AB244" s="8">
        <v>2990</v>
      </c>
      <c r="AC244" s="8">
        <v>1470</v>
      </c>
      <c r="AD244" s="8">
        <v>1010</v>
      </c>
      <c r="AE244" s="8">
        <v>1210</v>
      </c>
      <c r="AF244" s="8">
        <v>190</v>
      </c>
      <c r="AG244" s="8">
        <v>-1440</v>
      </c>
      <c r="AH244" s="8">
        <v>1460</v>
      </c>
      <c r="AI244" s="29">
        <v>1370</v>
      </c>
      <c r="AJ244" s="29">
        <v>5600</v>
      </c>
      <c r="AK244" s="276">
        <v>12180</v>
      </c>
      <c r="AL244" s="31">
        <v>26040</v>
      </c>
      <c r="AM244" s="17" t="s">
        <v>70</v>
      </c>
      <c r="AN244" s="9">
        <v>2.5212918458554778E-2</v>
      </c>
      <c r="AO244" s="9">
        <v>1.2090804408619871E-2</v>
      </c>
      <c r="AP244" s="9">
        <v>8.2080455099553529E-3</v>
      </c>
      <c r="AQ244" s="9">
        <v>9.7533451555698036E-3</v>
      </c>
      <c r="AR244" s="9">
        <v>1.5167238764268731E-3</v>
      </c>
      <c r="AS244" s="9">
        <v>-1.1477761836441891E-2</v>
      </c>
      <c r="AT244" s="9">
        <v>1.1772294791162707E-2</v>
      </c>
      <c r="AU244" s="33">
        <v>1.0918074593560645E-2</v>
      </c>
      <c r="AV244" s="87">
        <v>4.4146629877808374E-2</v>
      </c>
      <c r="AW244" s="270">
        <v>9.1959229898074701E-2</v>
      </c>
      <c r="AX244" s="35">
        <v>0.21958006577283085</v>
      </c>
      <c r="AY244" s="793"/>
      <c r="AZ244" s="779"/>
      <c r="BA244" s="21">
        <v>25137</v>
      </c>
      <c r="BB244" s="87">
        <v>1.0076144700227676</v>
      </c>
      <c r="BC244" s="795"/>
    </row>
    <row r="245" spans="1:55" ht="19">
      <c r="A245" s="156" t="s">
        <v>31</v>
      </c>
      <c r="B245" s="159" t="s">
        <v>121</v>
      </c>
      <c r="C245" s="797"/>
      <c r="D245" s="15" t="s">
        <v>40</v>
      </c>
      <c r="E245" s="21">
        <v>187820</v>
      </c>
      <c r="F245" s="7">
        <v>192780</v>
      </c>
      <c r="G245" s="7">
        <v>194980</v>
      </c>
      <c r="H245" s="7">
        <v>196630</v>
      </c>
      <c r="I245" s="7">
        <v>198620</v>
      </c>
      <c r="J245" s="7">
        <v>198910</v>
      </c>
      <c r="K245" s="7">
        <v>196430</v>
      </c>
      <c r="L245" s="7">
        <v>198760</v>
      </c>
      <c r="M245" s="22">
        <v>201010</v>
      </c>
      <c r="N245" s="22">
        <v>210160</v>
      </c>
      <c r="O245" s="284">
        <v>230110</v>
      </c>
      <c r="P245" s="18">
        <v>1770</v>
      </c>
      <c r="Q245" s="7">
        <v>1820</v>
      </c>
      <c r="R245" s="7">
        <v>1840</v>
      </c>
      <c r="S245" s="7">
        <v>1850</v>
      </c>
      <c r="T245" s="7">
        <v>1880</v>
      </c>
      <c r="U245" s="7">
        <v>1880</v>
      </c>
      <c r="V245" s="7">
        <v>1850</v>
      </c>
      <c r="W245" s="7">
        <v>1870</v>
      </c>
      <c r="X245" s="25">
        <v>1890</v>
      </c>
      <c r="Y245" s="25">
        <v>1980</v>
      </c>
      <c r="Z245" s="262">
        <v>2180</v>
      </c>
      <c r="AA245" s="20" t="s">
        <v>70</v>
      </c>
      <c r="AB245" s="8">
        <v>4960</v>
      </c>
      <c r="AC245" s="8">
        <v>2200</v>
      </c>
      <c r="AD245" s="8">
        <v>1650</v>
      </c>
      <c r="AE245" s="8">
        <v>1990</v>
      </c>
      <c r="AF245" s="8">
        <v>290</v>
      </c>
      <c r="AG245" s="8">
        <v>-2480</v>
      </c>
      <c r="AH245" s="8">
        <v>2330</v>
      </c>
      <c r="AI245" s="29">
        <v>2250</v>
      </c>
      <c r="AJ245" s="29">
        <v>9150</v>
      </c>
      <c r="AK245" s="276">
        <v>19950</v>
      </c>
      <c r="AL245" s="31">
        <v>42290</v>
      </c>
      <c r="AM245" s="17" t="s">
        <v>70</v>
      </c>
      <c r="AN245" s="9">
        <v>2.6408263230752738E-2</v>
      </c>
      <c r="AO245" s="9">
        <v>1.141197219628598E-2</v>
      </c>
      <c r="AP245" s="9">
        <v>8.4624064006564303E-3</v>
      </c>
      <c r="AQ245" s="9">
        <v>1.0120530946447603E-2</v>
      </c>
      <c r="AR245" s="9">
        <v>1.4600745141475358E-3</v>
      </c>
      <c r="AS245" s="9">
        <v>-1.2467950329294708E-2</v>
      </c>
      <c r="AT245" s="9">
        <v>1.1861731914676987E-2</v>
      </c>
      <c r="AU245" s="33">
        <v>1.1320185147916995E-2</v>
      </c>
      <c r="AV245" s="87">
        <v>4.5520123376946442E-2</v>
      </c>
      <c r="AW245" s="270">
        <v>9.4927674153026276E-2</v>
      </c>
      <c r="AX245" s="35">
        <v>0.22516238952188261</v>
      </c>
      <c r="AY245" s="793"/>
      <c r="AZ245" s="779"/>
      <c r="BA245" s="21">
        <v>41202.000000000007</v>
      </c>
      <c r="BB245" s="87">
        <v>1.0057927803215845</v>
      </c>
      <c r="BC245" s="795"/>
    </row>
    <row r="246" spans="1:55" ht="21" customHeight="1">
      <c r="A246" s="156" t="s">
        <v>31</v>
      </c>
      <c r="B246" s="148" t="s">
        <v>46</v>
      </c>
      <c r="C246" s="758" t="s">
        <v>37</v>
      </c>
      <c r="D246" s="15" t="s">
        <v>11</v>
      </c>
      <c r="E246" s="21">
        <v>54400</v>
      </c>
      <c r="F246" s="7">
        <v>55680</v>
      </c>
      <c r="G246" s="7">
        <v>56380</v>
      </c>
      <c r="H246" s="7">
        <v>56820</v>
      </c>
      <c r="I246" s="7">
        <v>57340</v>
      </c>
      <c r="J246" s="7">
        <v>52940</v>
      </c>
      <c r="K246" s="7">
        <v>52270</v>
      </c>
      <c r="L246" s="7">
        <v>52880</v>
      </c>
      <c r="M246" s="22">
        <v>53450</v>
      </c>
      <c r="N246" s="22">
        <v>55750</v>
      </c>
      <c r="O246" s="284">
        <v>60830</v>
      </c>
      <c r="P246" s="18">
        <v>470</v>
      </c>
      <c r="Q246" s="7">
        <v>490</v>
      </c>
      <c r="R246" s="7">
        <v>490</v>
      </c>
      <c r="S246" s="7">
        <v>490</v>
      </c>
      <c r="T246" s="7">
        <v>500</v>
      </c>
      <c r="U246" s="7">
        <v>500</v>
      </c>
      <c r="V246" s="7">
        <v>500</v>
      </c>
      <c r="W246" s="7">
        <v>510</v>
      </c>
      <c r="X246" s="25">
        <v>510</v>
      </c>
      <c r="Y246" s="25">
        <v>530</v>
      </c>
      <c r="Z246" s="262">
        <v>580</v>
      </c>
      <c r="AA246" s="20" t="s">
        <v>70</v>
      </c>
      <c r="AB246" s="8">
        <v>1280</v>
      </c>
      <c r="AC246" s="8">
        <v>700</v>
      </c>
      <c r="AD246" s="8">
        <v>440</v>
      </c>
      <c r="AE246" s="8">
        <v>520</v>
      </c>
      <c r="AF246" s="8">
        <v>-4400</v>
      </c>
      <c r="AG246" s="8">
        <v>-670</v>
      </c>
      <c r="AH246" s="8">
        <v>610</v>
      </c>
      <c r="AI246" s="29">
        <v>570</v>
      </c>
      <c r="AJ246" s="29">
        <v>2300</v>
      </c>
      <c r="AK246" s="276">
        <v>5080</v>
      </c>
      <c r="AL246" s="31">
        <v>6430</v>
      </c>
      <c r="AM246" s="17" t="s">
        <v>70</v>
      </c>
      <c r="AN246" s="9">
        <v>2.3529411764705799E-2</v>
      </c>
      <c r="AO246" s="9">
        <v>1.2571839080459668E-2</v>
      </c>
      <c r="AP246" s="9">
        <v>7.8041858815183218E-3</v>
      </c>
      <c r="AQ246" s="9">
        <v>9.1517071453712795E-3</v>
      </c>
      <c r="AR246" s="9">
        <v>-7.673526334147196E-2</v>
      </c>
      <c r="AS246" s="9">
        <v>-1.2655836796373277E-2</v>
      </c>
      <c r="AT246" s="9">
        <v>1.1670174096039876E-2</v>
      </c>
      <c r="AU246" s="33">
        <v>1.0779122541603625E-2</v>
      </c>
      <c r="AV246" s="87">
        <v>4.3030869971936392E-2</v>
      </c>
      <c r="AW246" s="270">
        <v>9.1121076233183773E-2</v>
      </c>
      <c r="AX246" s="35">
        <v>0.11819852941176467</v>
      </c>
      <c r="AY246" s="793">
        <v>0.17370003114193694</v>
      </c>
      <c r="AZ246" s="779"/>
      <c r="BA246" s="21">
        <v>10962.000000000002</v>
      </c>
      <c r="BB246" s="87">
        <v>0.91669117647058829</v>
      </c>
      <c r="BC246" s="795">
        <v>0.96503314237484306</v>
      </c>
    </row>
    <row r="247" spans="1:55" ht="19">
      <c r="A247" s="156" t="s">
        <v>31</v>
      </c>
      <c r="B247" s="159" t="s">
        <v>122</v>
      </c>
      <c r="C247" s="758"/>
      <c r="D247" s="15" t="s">
        <v>12</v>
      </c>
      <c r="E247" s="21">
        <v>61320</v>
      </c>
      <c r="F247" s="7">
        <v>62790</v>
      </c>
      <c r="G247" s="7">
        <v>63570</v>
      </c>
      <c r="H247" s="7">
        <v>64070</v>
      </c>
      <c r="I247" s="7">
        <v>64670</v>
      </c>
      <c r="J247" s="7">
        <v>60280</v>
      </c>
      <c r="K247" s="7">
        <v>59510</v>
      </c>
      <c r="L247" s="7">
        <v>60200</v>
      </c>
      <c r="M247" s="22">
        <v>60860</v>
      </c>
      <c r="N247" s="22">
        <v>63520</v>
      </c>
      <c r="O247" s="284">
        <v>69370</v>
      </c>
      <c r="P247" s="18">
        <v>530</v>
      </c>
      <c r="Q247" s="7">
        <v>560</v>
      </c>
      <c r="R247" s="7">
        <v>560</v>
      </c>
      <c r="S247" s="7">
        <v>560</v>
      </c>
      <c r="T247" s="7">
        <v>570</v>
      </c>
      <c r="U247" s="7">
        <v>570</v>
      </c>
      <c r="V247" s="7">
        <v>570</v>
      </c>
      <c r="W247" s="7">
        <v>580</v>
      </c>
      <c r="X247" s="25">
        <v>580</v>
      </c>
      <c r="Y247" s="25">
        <v>600</v>
      </c>
      <c r="Z247" s="262">
        <v>660</v>
      </c>
      <c r="AA247" s="20" t="s">
        <v>70</v>
      </c>
      <c r="AB247" s="8">
        <v>1470</v>
      </c>
      <c r="AC247" s="8">
        <v>780</v>
      </c>
      <c r="AD247" s="8">
        <v>500</v>
      </c>
      <c r="AE247" s="8">
        <v>600</v>
      </c>
      <c r="AF247" s="8">
        <v>-4390</v>
      </c>
      <c r="AG247" s="8">
        <v>-770</v>
      </c>
      <c r="AH247" s="8">
        <v>690</v>
      </c>
      <c r="AI247" s="29">
        <v>660</v>
      </c>
      <c r="AJ247" s="29">
        <v>2660</v>
      </c>
      <c r="AK247" s="276">
        <v>5850</v>
      </c>
      <c r="AL247" s="31">
        <v>8050</v>
      </c>
      <c r="AM247" s="17" t="s">
        <v>70</v>
      </c>
      <c r="AN247" s="9">
        <v>2.3972602739726012E-2</v>
      </c>
      <c r="AO247" s="9">
        <v>1.2422360248447228E-2</v>
      </c>
      <c r="AP247" s="9">
        <v>7.865345288658121E-3</v>
      </c>
      <c r="AQ247" s="9">
        <v>9.3647572967068271E-3</v>
      </c>
      <c r="AR247" s="9">
        <v>-6.7883098809339737E-2</v>
      </c>
      <c r="AS247" s="9">
        <v>-1.2773722627737238E-2</v>
      </c>
      <c r="AT247" s="9">
        <v>1.1594689968072558E-2</v>
      </c>
      <c r="AU247" s="33">
        <v>1.09634551495017E-2</v>
      </c>
      <c r="AV247" s="87">
        <v>4.3706868222149087E-2</v>
      </c>
      <c r="AW247" s="270">
        <v>9.2096977329974905E-2</v>
      </c>
      <c r="AX247" s="35">
        <v>0.13127853881278528</v>
      </c>
      <c r="AY247" s="793"/>
      <c r="AZ247" s="779"/>
      <c r="BA247" s="21">
        <v>12474.000000000002</v>
      </c>
      <c r="BB247" s="87">
        <v>0.92785388127853885</v>
      </c>
      <c r="BC247" s="795"/>
    </row>
    <row r="248" spans="1:55" ht="19">
      <c r="A248" s="156" t="s">
        <v>31</v>
      </c>
      <c r="B248" s="159" t="s">
        <v>122</v>
      </c>
      <c r="C248" s="797" t="s">
        <v>38</v>
      </c>
      <c r="D248" s="15" t="s">
        <v>39</v>
      </c>
      <c r="E248" s="21">
        <v>112950</v>
      </c>
      <c r="F248" s="7">
        <v>115790</v>
      </c>
      <c r="G248" s="7">
        <v>117190</v>
      </c>
      <c r="H248" s="7">
        <v>118160</v>
      </c>
      <c r="I248" s="7">
        <v>119310</v>
      </c>
      <c r="J248" s="7">
        <v>119490</v>
      </c>
      <c r="K248" s="7">
        <v>118140</v>
      </c>
      <c r="L248" s="7">
        <v>119530</v>
      </c>
      <c r="M248" s="22">
        <v>120840</v>
      </c>
      <c r="N248" s="22">
        <v>126180</v>
      </c>
      <c r="O248" s="284">
        <v>137780</v>
      </c>
      <c r="P248" s="18">
        <v>1020</v>
      </c>
      <c r="Q248" s="7">
        <v>1050</v>
      </c>
      <c r="R248" s="7">
        <v>1060</v>
      </c>
      <c r="S248" s="7">
        <v>1070</v>
      </c>
      <c r="T248" s="7">
        <v>1080</v>
      </c>
      <c r="U248" s="7">
        <v>1080</v>
      </c>
      <c r="V248" s="7">
        <v>1060</v>
      </c>
      <c r="W248" s="7">
        <v>1080</v>
      </c>
      <c r="X248" s="25">
        <v>1090</v>
      </c>
      <c r="Y248" s="25">
        <v>1150</v>
      </c>
      <c r="Z248" s="262">
        <v>1260</v>
      </c>
      <c r="AA248" s="20" t="s">
        <v>70</v>
      </c>
      <c r="AB248" s="8">
        <v>2840</v>
      </c>
      <c r="AC248" s="8">
        <v>1400</v>
      </c>
      <c r="AD248" s="8">
        <v>970</v>
      </c>
      <c r="AE248" s="8">
        <v>1150</v>
      </c>
      <c r="AF248" s="8">
        <v>180</v>
      </c>
      <c r="AG248" s="8">
        <v>-1350</v>
      </c>
      <c r="AH248" s="8">
        <v>1390</v>
      </c>
      <c r="AI248" s="29">
        <v>1310</v>
      </c>
      <c r="AJ248" s="29">
        <v>5340</v>
      </c>
      <c r="AK248" s="276">
        <v>11600</v>
      </c>
      <c r="AL248" s="31">
        <v>24830</v>
      </c>
      <c r="AM248" s="17" t="s">
        <v>70</v>
      </c>
      <c r="AN248" s="9">
        <v>2.5143868968570127E-2</v>
      </c>
      <c r="AO248" s="9">
        <v>1.2090854132481121E-2</v>
      </c>
      <c r="AP248" s="9">
        <v>8.2771567539892121E-3</v>
      </c>
      <c r="AQ248" s="9">
        <v>9.7325660121869717E-3</v>
      </c>
      <c r="AR248" s="9">
        <v>1.5086748805632766E-3</v>
      </c>
      <c r="AS248" s="9">
        <v>-1.1298016570424285E-2</v>
      </c>
      <c r="AT248" s="9">
        <v>1.1765701709835819E-2</v>
      </c>
      <c r="AU248" s="33">
        <v>1.0959591734292617E-2</v>
      </c>
      <c r="AV248" s="87">
        <v>4.4190665342601854E-2</v>
      </c>
      <c r="AW248" s="270">
        <v>9.1932160405769459E-2</v>
      </c>
      <c r="AX248" s="35">
        <v>0.21983178397521019</v>
      </c>
      <c r="AY248" s="793"/>
      <c r="AZ248" s="779"/>
      <c r="BA248" s="21">
        <v>23814.000000000004</v>
      </c>
      <c r="BB248" s="87">
        <v>1.0089951305887561</v>
      </c>
      <c r="BC248" s="795"/>
    </row>
    <row r="249" spans="1:55" ht="19">
      <c r="A249" s="156" t="s">
        <v>31</v>
      </c>
      <c r="B249" s="159" t="s">
        <v>122</v>
      </c>
      <c r="C249" s="797"/>
      <c r="D249" s="15" t="s">
        <v>40</v>
      </c>
      <c r="E249" s="21">
        <v>182180</v>
      </c>
      <c r="F249" s="7">
        <v>186990</v>
      </c>
      <c r="G249" s="7">
        <v>189120</v>
      </c>
      <c r="H249" s="7">
        <v>190730</v>
      </c>
      <c r="I249" s="7">
        <v>192660</v>
      </c>
      <c r="J249" s="7">
        <v>192940</v>
      </c>
      <c r="K249" s="7">
        <v>190550</v>
      </c>
      <c r="L249" s="7">
        <v>192810</v>
      </c>
      <c r="M249" s="22">
        <v>195000</v>
      </c>
      <c r="N249" s="22">
        <v>203890</v>
      </c>
      <c r="O249" s="284">
        <v>223260</v>
      </c>
      <c r="P249" s="18">
        <v>1710</v>
      </c>
      <c r="Q249" s="7">
        <v>1770</v>
      </c>
      <c r="R249" s="7">
        <v>1780</v>
      </c>
      <c r="S249" s="7">
        <v>1790</v>
      </c>
      <c r="T249" s="7">
        <v>1820</v>
      </c>
      <c r="U249" s="7">
        <v>1820</v>
      </c>
      <c r="V249" s="7">
        <v>1790</v>
      </c>
      <c r="W249" s="7">
        <v>1810</v>
      </c>
      <c r="X249" s="25">
        <v>1830</v>
      </c>
      <c r="Y249" s="25">
        <v>1920</v>
      </c>
      <c r="Z249" s="262">
        <v>2110</v>
      </c>
      <c r="AA249" s="20" t="s">
        <v>70</v>
      </c>
      <c r="AB249" s="8">
        <v>4810</v>
      </c>
      <c r="AC249" s="8">
        <v>2130</v>
      </c>
      <c r="AD249" s="8">
        <v>1610</v>
      </c>
      <c r="AE249" s="8">
        <v>1930</v>
      </c>
      <c r="AF249" s="8">
        <v>280</v>
      </c>
      <c r="AG249" s="8">
        <v>-2390</v>
      </c>
      <c r="AH249" s="8">
        <v>2260</v>
      </c>
      <c r="AI249" s="29">
        <v>2190</v>
      </c>
      <c r="AJ249" s="29">
        <v>8890</v>
      </c>
      <c r="AK249" s="276">
        <v>19370</v>
      </c>
      <c r="AL249" s="31">
        <v>41080</v>
      </c>
      <c r="AM249" s="17" t="s">
        <v>70</v>
      </c>
      <c r="AN249" s="9">
        <v>2.6402459106378284E-2</v>
      </c>
      <c r="AO249" s="9">
        <v>1.1390983475052074E-2</v>
      </c>
      <c r="AP249" s="9">
        <v>8.5131133671743076E-3</v>
      </c>
      <c r="AQ249" s="9">
        <v>1.0119016410632842E-2</v>
      </c>
      <c r="AR249" s="9">
        <v>1.4533374857261805E-3</v>
      </c>
      <c r="AS249" s="9">
        <v>-1.23872706540894E-2</v>
      </c>
      <c r="AT249" s="9">
        <v>1.1860404093413823E-2</v>
      </c>
      <c r="AU249" s="33">
        <v>1.1358332036720098E-2</v>
      </c>
      <c r="AV249" s="87">
        <v>4.5589743589743659E-2</v>
      </c>
      <c r="AW249" s="270">
        <v>9.5002207072441003E-2</v>
      </c>
      <c r="AX249" s="35">
        <v>0.22549127236798761</v>
      </c>
      <c r="AY249" s="793"/>
      <c r="AZ249" s="779"/>
      <c r="BA249" s="21">
        <v>39879</v>
      </c>
      <c r="BB249" s="87">
        <v>1.0065923811614887</v>
      </c>
      <c r="BC249" s="795"/>
    </row>
    <row r="250" spans="1:55" ht="21" customHeight="1">
      <c r="A250" s="156" t="s">
        <v>31</v>
      </c>
      <c r="B250" s="148" t="s">
        <v>47</v>
      </c>
      <c r="C250" s="758" t="s">
        <v>37</v>
      </c>
      <c r="D250" s="15" t="s">
        <v>11</v>
      </c>
      <c r="E250" s="21">
        <v>50210</v>
      </c>
      <c r="F250" s="7">
        <v>51380</v>
      </c>
      <c r="G250" s="7">
        <v>52050</v>
      </c>
      <c r="H250" s="7">
        <v>52450</v>
      </c>
      <c r="I250" s="7">
        <v>52930</v>
      </c>
      <c r="J250" s="7">
        <v>48520</v>
      </c>
      <c r="K250" s="7">
        <v>47910</v>
      </c>
      <c r="L250" s="7">
        <v>48470</v>
      </c>
      <c r="M250" s="22">
        <v>48990</v>
      </c>
      <c r="N250" s="22">
        <v>51100</v>
      </c>
      <c r="O250" s="284">
        <v>55750</v>
      </c>
      <c r="P250" s="18">
        <v>430</v>
      </c>
      <c r="Q250" s="7">
        <v>440</v>
      </c>
      <c r="R250" s="7">
        <v>450</v>
      </c>
      <c r="S250" s="7">
        <v>450</v>
      </c>
      <c r="T250" s="7">
        <v>460</v>
      </c>
      <c r="U250" s="7">
        <v>460</v>
      </c>
      <c r="V250" s="7">
        <v>460</v>
      </c>
      <c r="W250" s="7">
        <v>460</v>
      </c>
      <c r="X250" s="25">
        <v>470</v>
      </c>
      <c r="Y250" s="25">
        <v>490</v>
      </c>
      <c r="Z250" s="262">
        <v>530</v>
      </c>
      <c r="AA250" s="20" t="s">
        <v>70</v>
      </c>
      <c r="AB250" s="8">
        <v>1170</v>
      </c>
      <c r="AC250" s="8">
        <v>670</v>
      </c>
      <c r="AD250" s="8">
        <v>400</v>
      </c>
      <c r="AE250" s="8">
        <v>480</v>
      </c>
      <c r="AF250" s="8">
        <v>-4410</v>
      </c>
      <c r="AG250" s="8">
        <v>-610</v>
      </c>
      <c r="AH250" s="8">
        <v>560</v>
      </c>
      <c r="AI250" s="29">
        <v>520</v>
      </c>
      <c r="AJ250" s="29">
        <v>2110</v>
      </c>
      <c r="AK250" s="276">
        <v>4650</v>
      </c>
      <c r="AL250" s="31">
        <v>5540</v>
      </c>
      <c r="AM250" s="17" t="s">
        <v>70</v>
      </c>
      <c r="AN250" s="9">
        <v>2.3302131049591779E-2</v>
      </c>
      <c r="AO250" s="9">
        <v>1.3040093421564869E-2</v>
      </c>
      <c r="AP250" s="9">
        <v>7.684918347742542E-3</v>
      </c>
      <c r="AQ250" s="9">
        <v>9.1515729265967405E-3</v>
      </c>
      <c r="AR250" s="9">
        <v>-8.3317589268845693E-2</v>
      </c>
      <c r="AS250" s="9">
        <v>-1.2572135201978529E-2</v>
      </c>
      <c r="AT250" s="9">
        <v>1.1688582759340482E-2</v>
      </c>
      <c r="AU250" s="33">
        <v>1.0728285537445759E-2</v>
      </c>
      <c r="AV250" s="87">
        <v>4.3070014288630443E-2</v>
      </c>
      <c r="AW250" s="270">
        <v>9.0998043052837652E-2</v>
      </c>
      <c r="AX250" s="35">
        <v>0.11033658633738308</v>
      </c>
      <c r="AY250" s="793">
        <v>0.17039541942795511</v>
      </c>
      <c r="AZ250" s="779"/>
      <c r="BA250" s="21">
        <v>10017.000000000002</v>
      </c>
      <c r="BB250" s="87">
        <v>0.91083449512049397</v>
      </c>
      <c r="BC250" s="795">
        <v>0.96281593372008945</v>
      </c>
    </row>
    <row r="251" spans="1:55" ht="19">
      <c r="A251" s="156" t="s">
        <v>31</v>
      </c>
      <c r="B251" s="159" t="s">
        <v>123</v>
      </c>
      <c r="C251" s="758"/>
      <c r="D251" s="15" t="s">
        <v>12</v>
      </c>
      <c r="E251" s="21">
        <v>57130</v>
      </c>
      <c r="F251" s="7">
        <v>58490</v>
      </c>
      <c r="G251" s="7">
        <v>59240</v>
      </c>
      <c r="H251" s="7">
        <v>59700</v>
      </c>
      <c r="I251" s="7">
        <v>60260</v>
      </c>
      <c r="J251" s="7">
        <v>55860</v>
      </c>
      <c r="K251" s="7">
        <v>55150</v>
      </c>
      <c r="L251" s="7">
        <v>55790</v>
      </c>
      <c r="M251" s="22">
        <v>56400</v>
      </c>
      <c r="N251" s="22">
        <v>58870</v>
      </c>
      <c r="O251" s="284">
        <v>64290</v>
      </c>
      <c r="P251" s="18">
        <v>490</v>
      </c>
      <c r="Q251" s="7">
        <v>510</v>
      </c>
      <c r="R251" s="7">
        <v>520</v>
      </c>
      <c r="S251" s="7">
        <v>520</v>
      </c>
      <c r="T251" s="7">
        <v>530</v>
      </c>
      <c r="U251" s="7">
        <v>530</v>
      </c>
      <c r="V251" s="7">
        <v>530</v>
      </c>
      <c r="W251" s="7">
        <v>530</v>
      </c>
      <c r="X251" s="25">
        <v>540</v>
      </c>
      <c r="Y251" s="25">
        <v>560</v>
      </c>
      <c r="Z251" s="262">
        <v>610</v>
      </c>
      <c r="AA251" s="20" t="s">
        <v>70</v>
      </c>
      <c r="AB251" s="8">
        <v>1360</v>
      </c>
      <c r="AC251" s="8">
        <v>750</v>
      </c>
      <c r="AD251" s="8">
        <v>460</v>
      </c>
      <c r="AE251" s="8">
        <v>560</v>
      </c>
      <c r="AF251" s="8">
        <v>-4400</v>
      </c>
      <c r="AG251" s="8">
        <v>-710</v>
      </c>
      <c r="AH251" s="8">
        <v>640</v>
      </c>
      <c r="AI251" s="29">
        <v>610</v>
      </c>
      <c r="AJ251" s="29">
        <v>2470</v>
      </c>
      <c r="AK251" s="276">
        <v>5420</v>
      </c>
      <c r="AL251" s="31">
        <v>7160</v>
      </c>
      <c r="AM251" s="17" t="s">
        <v>70</v>
      </c>
      <c r="AN251" s="9">
        <v>2.3805356205146122E-2</v>
      </c>
      <c r="AO251" s="9">
        <v>1.2822704735852231E-2</v>
      </c>
      <c r="AP251" s="9">
        <v>7.7650236326807232E-3</v>
      </c>
      <c r="AQ251" s="9">
        <v>9.3802345058626724E-3</v>
      </c>
      <c r="AR251" s="9">
        <v>-7.3016926651178204E-2</v>
      </c>
      <c r="AS251" s="9">
        <v>-1.2710347296813418E-2</v>
      </c>
      <c r="AT251" s="9">
        <v>1.1604714415231143E-2</v>
      </c>
      <c r="AU251" s="33">
        <v>1.0933859114536704E-2</v>
      </c>
      <c r="AV251" s="87">
        <v>4.3794326241134662E-2</v>
      </c>
      <c r="AW251" s="270">
        <v>9.2067266859181318E-2</v>
      </c>
      <c r="AX251" s="35">
        <v>0.12532819884474011</v>
      </c>
      <c r="AY251" s="793"/>
      <c r="AZ251" s="779"/>
      <c r="BA251" s="21">
        <v>11529.000000000002</v>
      </c>
      <c r="BB251" s="87">
        <v>0.92352529319096799</v>
      </c>
      <c r="BC251" s="795"/>
    </row>
    <row r="252" spans="1:55" ht="19">
      <c r="A252" s="156" t="s">
        <v>31</v>
      </c>
      <c r="B252" s="159" t="s">
        <v>123</v>
      </c>
      <c r="C252" s="797" t="s">
        <v>38</v>
      </c>
      <c r="D252" s="15" t="s">
        <v>39</v>
      </c>
      <c r="E252" s="21">
        <v>108760</v>
      </c>
      <c r="F252" s="7">
        <v>111490</v>
      </c>
      <c r="G252" s="7">
        <v>112860</v>
      </c>
      <c r="H252" s="7">
        <v>113790</v>
      </c>
      <c r="I252" s="7">
        <v>114900</v>
      </c>
      <c r="J252" s="7">
        <v>115070</v>
      </c>
      <c r="K252" s="7">
        <v>113780</v>
      </c>
      <c r="L252" s="7">
        <v>115120</v>
      </c>
      <c r="M252" s="22">
        <v>116380</v>
      </c>
      <c r="N252" s="22">
        <v>121530</v>
      </c>
      <c r="O252" s="284">
        <v>132700</v>
      </c>
      <c r="P252" s="18">
        <v>980</v>
      </c>
      <c r="Q252" s="7">
        <v>1000</v>
      </c>
      <c r="R252" s="7">
        <v>1020</v>
      </c>
      <c r="S252" s="7">
        <v>1030</v>
      </c>
      <c r="T252" s="7">
        <v>1040</v>
      </c>
      <c r="U252" s="7">
        <v>1040</v>
      </c>
      <c r="V252" s="7">
        <v>1020</v>
      </c>
      <c r="W252" s="7">
        <v>1030</v>
      </c>
      <c r="X252" s="25">
        <v>1050</v>
      </c>
      <c r="Y252" s="25">
        <v>1100</v>
      </c>
      <c r="Z252" s="262">
        <v>1210</v>
      </c>
      <c r="AA252" s="20" t="s">
        <v>70</v>
      </c>
      <c r="AB252" s="8">
        <v>2730</v>
      </c>
      <c r="AC252" s="8">
        <v>1370</v>
      </c>
      <c r="AD252" s="8">
        <v>930</v>
      </c>
      <c r="AE252" s="8">
        <v>1110</v>
      </c>
      <c r="AF252" s="8">
        <v>170</v>
      </c>
      <c r="AG252" s="8">
        <v>-1290</v>
      </c>
      <c r="AH252" s="8">
        <v>1340</v>
      </c>
      <c r="AI252" s="29">
        <v>1260</v>
      </c>
      <c r="AJ252" s="29">
        <v>5150</v>
      </c>
      <c r="AK252" s="276">
        <v>11170</v>
      </c>
      <c r="AL252" s="31">
        <v>23940</v>
      </c>
      <c r="AM252" s="17" t="s">
        <v>70</v>
      </c>
      <c r="AN252" s="9">
        <v>2.5101140125046051E-2</v>
      </c>
      <c r="AO252" s="9">
        <v>1.2288097587227487E-2</v>
      </c>
      <c r="AP252" s="9">
        <v>8.2402977139819367E-3</v>
      </c>
      <c r="AQ252" s="9">
        <v>9.754811494858906E-3</v>
      </c>
      <c r="AR252" s="9">
        <v>1.4795474325499658E-3</v>
      </c>
      <c r="AS252" s="9">
        <v>-1.1210567480663958E-2</v>
      </c>
      <c r="AT252" s="9">
        <v>1.1777113728247413E-2</v>
      </c>
      <c r="AU252" s="33">
        <v>1.094510076441968E-2</v>
      </c>
      <c r="AV252" s="87">
        <v>4.4251589620209586E-2</v>
      </c>
      <c r="AW252" s="270">
        <v>9.191146219040558E-2</v>
      </c>
      <c r="AX252" s="35">
        <v>0.22011769032732631</v>
      </c>
      <c r="AY252" s="793"/>
      <c r="AZ252" s="779"/>
      <c r="BA252" s="21">
        <v>22869.000000000004</v>
      </c>
      <c r="BB252" s="87">
        <v>1.0098473703567488</v>
      </c>
      <c r="BC252" s="795"/>
    </row>
    <row r="253" spans="1:55" ht="19">
      <c r="A253" s="156" t="s">
        <v>31</v>
      </c>
      <c r="B253" s="159" t="s">
        <v>123</v>
      </c>
      <c r="C253" s="797"/>
      <c r="D253" s="15" t="s">
        <v>40</v>
      </c>
      <c r="E253" s="21">
        <v>177990</v>
      </c>
      <c r="F253" s="7">
        <v>182690</v>
      </c>
      <c r="G253" s="7">
        <v>184790</v>
      </c>
      <c r="H253" s="7">
        <v>186360</v>
      </c>
      <c r="I253" s="7">
        <v>188250</v>
      </c>
      <c r="J253" s="7">
        <v>188520</v>
      </c>
      <c r="K253" s="7">
        <v>186190</v>
      </c>
      <c r="L253" s="7">
        <v>188400</v>
      </c>
      <c r="M253" s="22">
        <v>190540</v>
      </c>
      <c r="N253" s="22">
        <v>199240</v>
      </c>
      <c r="O253" s="284">
        <v>218180</v>
      </c>
      <c r="P253" s="18">
        <v>1670</v>
      </c>
      <c r="Q253" s="7">
        <v>1720</v>
      </c>
      <c r="R253" s="7">
        <v>1740</v>
      </c>
      <c r="S253" s="7">
        <v>1750</v>
      </c>
      <c r="T253" s="7">
        <v>1780</v>
      </c>
      <c r="U253" s="7">
        <v>1780</v>
      </c>
      <c r="V253" s="7">
        <v>1750</v>
      </c>
      <c r="W253" s="7">
        <v>1760</v>
      </c>
      <c r="X253" s="25">
        <v>1790</v>
      </c>
      <c r="Y253" s="25">
        <v>1870</v>
      </c>
      <c r="Z253" s="262">
        <v>2060</v>
      </c>
      <c r="AA253" s="20" t="s">
        <v>70</v>
      </c>
      <c r="AB253" s="8">
        <v>4700</v>
      </c>
      <c r="AC253" s="8">
        <v>2100</v>
      </c>
      <c r="AD253" s="8">
        <v>1570</v>
      </c>
      <c r="AE253" s="8">
        <v>1890</v>
      </c>
      <c r="AF253" s="8">
        <v>270</v>
      </c>
      <c r="AG253" s="8">
        <v>-2330</v>
      </c>
      <c r="AH253" s="8">
        <v>2210</v>
      </c>
      <c r="AI253" s="29">
        <v>2140</v>
      </c>
      <c r="AJ253" s="29">
        <v>8700</v>
      </c>
      <c r="AK253" s="276">
        <v>18940</v>
      </c>
      <c r="AL253" s="31">
        <v>40190</v>
      </c>
      <c r="AM253" s="17" t="s">
        <v>70</v>
      </c>
      <c r="AN253" s="9">
        <v>2.6405977863924956E-2</v>
      </c>
      <c r="AO253" s="9">
        <v>1.1494882040615328E-2</v>
      </c>
      <c r="AP253" s="9">
        <v>8.4961307430055921E-3</v>
      </c>
      <c r="AQ253" s="9">
        <v>1.0141661300708371E-2</v>
      </c>
      <c r="AR253" s="9">
        <v>1.4342629482071434E-3</v>
      </c>
      <c r="AS253" s="9">
        <v>-1.2359431360067896E-2</v>
      </c>
      <c r="AT253" s="9">
        <v>1.186959557441325E-2</v>
      </c>
      <c r="AU253" s="33">
        <v>1.1358811040339756E-2</v>
      </c>
      <c r="AV253" s="87">
        <v>4.5659703999160195E-2</v>
      </c>
      <c r="AW253" s="270">
        <v>9.506123268419997E-2</v>
      </c>
      <c r="AX253" s="35">
        <v>0.22579920220237093</v>
      </c>
      <c r="AY253" s="793"/>
      <c r="AZ253" s="779"/>
      <c r="BA253" s="21">
        <v>38934</v>
      </c>
      <c r="BB253" s="87">
        <v>1.0070565762121468</v>
      </c>
      <c r="BC253" s="795"/>
    </row>
    <row r="254" spans="1:55" ht="21" customHeight="1">
      <c r="A254" s="156" t="s">
        <v>31</v>
      </c>
      <c r="B254" s="148" t="s">
        <v>48</v>
      </c>
      <c r="C254" s="758" t="s">
        <v>37</v>
      </c>
      <c r="D254" s="15" t="s">
        <v>11</v>
      </c>
      <c r="E254" s="21">
        <v>46910</v>
      </c>
      <c r="F254" s="7">
        <v>47990</v>
      </c>
      <c r="G254" s="7">
        <v>48630</v>
      </c>
      <c r="H254" s="7">
        <v>49000</v>
      </c>
      <c r="I254" s="7">
        <v>49450</v>
      </c>
      <c r="J254" s="7">
        <v>45040</v>
      </c>
      <c r="K254" s="7">
        <v>44470</v>
      </c>
      <c r="L254" s="7">
        <v>44990</v>
      </c>
      <c r="M254" s="22">
        <v>45480</v>
      </c>
      <c r="N254" s="22">
        <v>47430</v>
      </c>
      <c r="O254" s="284">
        <v>51750</v>
      </c>
      <c r="P254" s="18">
        <v>400</v>
      </c>
      <c r="Q254" s="7">
        <v>410</v>
      </c>
      <c r="R254" s="7">
        <v>410</v>
      </c>
      <c r="S254" s="7">
        <v>420</v>
      </c>
      <c r="T254" s="7">
        <v>420</v>
      </c>
      <c r="U254" s="7">
        <v>420</v>
      </c>
      <c r="V254" s="7">
        <v>420</v>
      </c>
      <c r="W254" s="7">
        <v>430</v>
      </c>
      <c r="X254" s="25">
        <v>430</v>
      </c>
      <c r="Y254" s="25">
        <v>450</v>
      </c>
      <c r="Z254" s="262">
        <v>490</v>
      </c>
      <c r="AA254" s="20" t="s">
        <v>70</v>
      </c>
      <c r="AB254" s="8">
        <v>1080</v>
      </c>
      <c r="AC254" s="8">
        <v>640</v>
      </c>
      <c r="AD254" s="8">
        <v>370</v>
      </c>
      <c r="AE254" s="8">
        <v>450</v>
      </c>
      <c r="AF254" s="8">
        <v>-4410</v>
      </c>
      <c r="AG254" s="8">
        <v>-570</v>
      </c>
      <c r="AH254" s="8">
        <v>520</v>
      </c>
      <c r="AI254" s="29">
        <v>490</v>
      </c>
      <c r="AJ254" s="29">
        <v>1950</v>
      </c>
      <c r="AK254" s="276">
        <v>4320</v>
      </c>
      <c r="AL254" s="31">
        <v>4840</v>
      </c>
      <c r="AM254" s="17" t="s">
        <v>70</v>
      </c>
      <c r="AN254" s="9">
        <v>2.3022809635472097E-2</v>
      </c>
      <c r="AO254" s="9">
        <v>1.3336111689935315E-2</v>
      </c>
      <c r="AP254" s="9">
        <v>7.6084721365412555E-3</v>
      </c>
      <c r="AQ254" s="9">
        <v>9.1836734693877542E-3</v>
      </c>
      <c r="AR254" s="9">
        <v>-8.9180990899898838E-2</v>
      </c>
      <c r="AS254" s="9">
        <v>-1.2655417406749581E-2</v>
      </c>
      <c r="AT254" s="9">
        <v>1.1693276366089522E-2</v>
      </c>
      <c r="AU254" s="33">
        <v>1.0891309179817732E-2</v>
      </c>
      <c r="AV254" s="87">
        <v>4.2875989445910312E-2</v>
      </c>
      <c r="AW254" s="270">
        <v>9.1081593927893723E-2</v>
      </c>
      <c r="AX254" s="35">
        <v>0.10317629503304193</v>
      </c>
      <c r="AY254" s="793">
        <v>0.16740230639127313</v>
      </c>
      <c r="AZ254" s="779"/>
      <c r="BA254" s="21">
        <v>9261</v>
      </c>
      <c r="BB254" s="87">
        <v>0.90575570240886805</v>
      </c>
      <c r="BC254" s="795">
        <v>0.96095751437254817</v>
      </c>
    </row>
    <row r="255" spans="1:55" ht="19">
      <c r="A255" s="156" t="s">
        <v>31</v>
      </c>
      <c r="B255" s="159" t="s">
        <v>124</v>
      </c>
      <c r="C255" s="758"/>
      <c r="D255" s="15" t="s">
        <v>12</v>
      </c>
      <c r="E255" s="21">
        <v>53830</v>
      </c>
      <c r="F255" s="7">
        <v>55100</v>
      </c>
      <c r="G255" s="7">
        <v>55820</v>
      </c>
      <c r="H255" s="7">
        <v>56250</v>
      </c>
      <c r="I255" s="7">
        <v>56780</v>
      </c>
      <c r="J255" s="7">
        <v>52380</v>
      </c>
      <c r="K255" s="7">
        <v>51710</v>
      </c>
      <c r="L255" s="7">
        <v>52310</v>
      </c>
      <c r="M255" s="22">
        <v>52890</v>
      </c>
      <c r="N255" s="22">
        <v>55200</v>
      </c>
      <c r="O255" s="284">
        <v>60290</v>
      </c>
      <c r="P255" s="18">
        <v>460</v>
      </c>
      <c r="Q255" s="7">
        <v>480</v>
      </c>
      <c r="R255" s="7">
        <v>480</v>
      </c>
      <c r="S255" s="7">
        <v>490</v>
      </c>
      <c r="T255" s="7">
        <v>490</v>
      </c>
      <c r="U255" s="7">
        <v>490</v>
      </c>
      <c r="V255" s="7">
        <v>490</v>
      </c>
      <c r="W255" s="7">
        <v>500</v>
      </c>
      <c r="X255" s="25">
        <v>500</v>
      </c>
      <c r="Y255" s="25">
        <v>520</v>
      </c>
      <c r="Z255" s="262">
        <v>570</v>
      </c>
      <c r="AA255" s="20" t="s">
        <v>70</v>
      </c>
      <c r="AB255" s="8">
        <v>1270</v>
      </c>
      <c r="AC255" s="8">
        <v>720</v>
      </c>
      <c r="AD255" s="8">
        <v>430</v>
      </c>
      <c r="AE255" s="8">
        <v>530</v>
      </c>
      <c r="AF255" s="8">
        <v>-4400</v>
      </c>
      <c r="AG255" s="8">
        <v>-670</v>
      </c>
      <c r="AH255" s="8">
        <v>600</v>
      </c>
      <c r="AI255" s="29">
        <v>580</v>
      </c>
      <c r="AJ255" s="29">
        <v>2310</v>
      </c>
      <c r="AK255" s="276">
        <v>5090</v>
      </c>
      <c r="AL255" s="31">
        <v>6460</v>
      </c>
      <c r="AM255" s="17" t="s">
        <v>70</v>
      </c>
      <c r="AN255" s="9">
        <v>2.3592792123351192E-2</v>
      </c>
      <c r="AO255" s="9">
        <v>1.3067150635208691E-2</v>
      </c>
      <c r="AP255" s="9">
        <v>7.703332139018304E-3</v>
      </c>
      <c r="AQ255" s="9">
        <v>9.4222222222222207E-3</v>
      </c>
      <c r="AR255" s="9">
        <v>-7.7492074674181066E-2</v>
      </c>
      <c r="AS255" s="9">
        <v>-1.279114165712103E-2</v>
      </c>
      <c r="AT255" s="9">
        <v>1.1603171533552503E-2</v>
      </c>
      <c r="AU255" s="33">
        <v>1.108774612884722E-2</v>
      </c>
      <c r="AV255" s="87">
        <v>4.3675553034600023E-2</v>
      </c>
      <c r="AW255" s="270">
        <v>9.2210144927536319E-2</v>
      </c>
      <c r="AX255" s="35">
        <v>0.12000743080066867</v>
      </c>
      <c r="AY255" s="793"/>
      <c r="AZ255" s="779"/>
      <c r="BA255" s="21">
        <v>10773.000000000002</v>
      </c>
      <c r="BB255" s="87">
        <v>0.91987739178896522</v>
      </c>
      <c r="BC255" s="795"/>
    </row>
    <row r="256" spans="1:55" ht="19">
      <c r="A256" s="156" t="s">
        <v>31</v>
      </c>
      <c r="B256" s="159" t="s">
        <v>124</v>
      </c>
      <c r="C256" s="797" t="s">
        <v>38</v>
      </c>
      <c r="D256" s="15" t="s">
        <v>39</v>
      </c>
      <c r="E256" s="21">
        <v>105460</v>
      </c>
      <c r="F256" s="7">
        <v>108100</v>
      </c>
      <c r="G256" s="7">
        <v>109440</v>
      </c>
      <c r="H256" s="7">
        <v>110340</v>
      </c>
      <c r="I256" s="7">
        <v>111420</v>
      </c>
      <c r="J256" s="7">
        <v>111590</v>
      </c>
      <c r="K256" s="7">
        <v>110340</v>
      </c>
      <c r="L256" s="7">
        <v>111640</v>
      </c>
      <c r="M256" s="22">
        <v>112870</v>
      </c>
      <c r="N256" s="22">
        <v>117860</v>
      </c>
      <c r="O256" s="284">
        <v>128700</v>
      </c>
      <c r="P256" s="18">
        <v>950</v>
      </c>
      <c r="Q256" s="7">
        <v>970</v>
      </c>
      <c r="R256" s="7">
        <v>980</v>
      </c>
      <c r="S256" s="7">
        <v>1000</v>
      </c>
      <c r="T256" s="7">
        <v>1000</v>
      </c>
      <c r="U256" s="7">
        <v>1000</v>
      </c>
      <c r="V256" s="7">
        <v>980</v>
      </c>
      <c r="W256" s="7">
        <v>1000</v>
      </c>
      <c r="X256" s="25">
        <v>1010</v>
      </c>
      <c r="Y256" s="25">
        <v>1060</v>
      </c>
      <c r="Z256" s="262">
        <v>1170</v>
      </c>
      <c r="AA256" s="20" t="s">
        <v>70</v>
      </c>
      <c r="AB256" s="8">
        <v>2640</v>
      </c>
      <c r="AC256" s="8">
        <v>1340</v>
      </c>
      <c r="AD256" s="8">
        <v>900</v>
      </c>
      <c r="AE256" s="8">
        <v>1080</v>
      </c>
      <c r="AF256" s="8">
        <v>170</v>
      </c>
      <c r="AG256" s="8">
        <v>-1250</v>
      </c>
      <c r="AH256" s="8">
        <v>1300</v>
      </c>
      <c r="AI256" s="29">
        <v>1230</v>
      </c>
      <c r="AJ256" s="29">
        <v>4990</v>
      </c>
      <c r="AK256" s="276">
        <v>10840</v>
      </c>
      <c r="AL256" s="31">
        <v>23240</v>
      </c>
      <c r="AM256" s="17" t="s">
        <v>70</v>
      </c>
      <c r="AN256" s="9">
        <v>2.5033187938554802E-2</v>
      </c>
      <c r="AO256" s="9">
        <v>1.2395929694727137E-2</v>
      </c>
      <c r="AP256" s="9">
        <v>8.2236842105263275E-3</v>
      </c>
      <c r="AQ256" s="9">
        <v>9.7879282218598096E-3</v>
      </c>
      <c r="AR256" s="9">
        <v>1.5257583916712392E-3</v>
      </c>
      <c r="AS256" s="9">
        <v>-1.1201720584281705E-2</v>
      </c>
      <c r="AT256" s="9">
        <v>1.1781765452238524E-2</v>
      </c>
      <c r="AU256" s="33">
        <v>1.1017556431386577E-2</v>
      </c>
      <c r="AV256" s="87">
        <v>4.421015327367761E-2</v>
      </c>
      <c r="AW256" s="270">
        <v>9.1973527914474884E-2</v>
      </c>
      <c r="AX256" s="35">
        <v>0.22036791200455141</v>
      </c>
      <c r="AY256" s="793"/>
      <c r="AZ256" s="779"/>
      <c r="BA256" s="21">
        <v>22113</v>
      </c>
      <c r="BB256" s="87">
        <v>1.0106865162146785</v>
      </c>
      <c r="BC256" s="795"/>
    </row>
    <row r="257" spans="1:55" ht="19">
      <c r="A257" s="156" t="s">
        <v>31</v>
      </c>
      <c r="B257" s="159" t="s">
        <v>124</v>
      </c>
      <c r="C257" s="797"/>
      <c r="D257" s="15" t="s">
        <v>40</v>
      </c>
      <c r="E257" s="21">
        <v>174690</v>
      </c>
      <c r="F257" s="7">
        <v>179300</v>
      </c>
      <c r="G257" s="7">
        <v>181370</v>
      </c>
      <c r="H257" s="7">
        <v>182910</v>
      </c>
      <c r="I257" s="7">
        <v>184770</v>
      </c>
      <c r="J257" s="7">
        <v>185040</v>
      </c>
      <c r="K257" s="7">
        <v>182750</v>
      </c>
      <c r="L257" s="7">
        <v>184920</v>
      </c>
      <c r="M257" s="22">
        <v>187030</v>
      </c>
      <c r="N257" s="22">
        <v>195570</v>
      </c>
      <c r="O257" s="284">
        <v>214180</v>
      </c>
      <c r="P257" s="18">
        <v>1640</v>
      </c>
      <c r="Q257" s="7">
        <v>1690</v>
      </c>
      <c r="R257" s="7">
        <v>1700</v>
      </c>
      <c r="S257" s="7">
        <v>1720</v>
      </c>
      <c r="T257" s="7">
        <v>1740</v>
      </c>
      <c r="U257" s="7">
        <v>1740</v>
      </c>
      <c r="V257" s="7">
        <v>1710</v>
      </c>
      <c r="W257" s="7">
        <v>1730</v>
      </c>
      <c r="X257" s="25">
        <v>1750</v>
      </c>
      <c r="Y257" s="25">
        <v>1830</v>
      </c>
      <c r="Z257" s="262">
        <v>2020</v>
      </c>
      <c r="AA257" s="20" t="s">
        <v>70</v>
      </c>
      <c r="AB257" s="8">
        <v>4610</v>
      </c>
      <c r="AC257" s="8">
        <v>2070</v>
      </c>
      <c r="AD257" s="8">
        <v>1540</v>
      </c>
      <c r="AE257" s="8">
        <v>1860</v>
      </c>
      <c r="AF257" s="8">
        <v>270</v>
      </c>
      <c r="AG257" s="8">
        <v>-2290</v>
      </c>
      <c r="AH257" s="8">
        <v>2170</v>
      </c>
      <c r="AI257" s="29">
        <v>2110</v>
      </c>
      <c r="AJ257" s="29">
        <v>8540</v>
      </c>
      <c r="AK257" s="276">
        <v>18610</v>
      </c>
      <c r="AL257" s="31">
        <v>39490</v>
      </c>
      <c r="AM257" s="17" t="s">
        <v>70</v>
      </c>
      <c r="AN257" s="9">
        <v>2.6389604442154768E-2</v>
      </c>
      <c r="AO257" s="9">
        <v>1.1544896820970374E-2</v>
      </c>
      <c r="AP257" s="9">
        <v>8.4909301428020001E-3</v>
      </c>
      <c r="AQ257" s="9">
        <v>1.0168935542069768E-2</v>
      </c>
      <c r="AR257" s="9">
        <v>1.4612761811982899E-3</v>
      </c>
      <c r="AS257" s="9">
        <v>-1.2375702550799783E-2</v>
      </c>
      <c r="AT257" s="9">
        <v>1.1874145006840031E-2</v>
      </c>
      <c r="AU257" s="33">
        <v>1.1410339606316322E-2</v>
      </c>
      <c r="AV257" s="87">
        <v>4.5661123883868893E-2</v>
      </c>
      <c r="AW257" s="270">
        <v>9.5157744030270441E-2</v>
      </c>
      <c r="AX257" s="35">
        <v>0.22605758772683049</v>
      </c>
      <c r="AY257" s="793"/>
      <c r="AZ257" s="779"/>
      <c r="BA257" s="21">
        <v>38178.000000000007</v>
      </c>
      <c r="BB257" s="87">
        <v>1.0075104470776806</v>
      </c>
      <c r="BC257" s="795"/>
    </row>
    <row r="258" spans="1:55" ht="21" customHeight="1">
      <c r="A258" s="156" t="s">
        <v>31</v>
      </c>
      <c r="B258" s="148" t="s">
        <v>49</v>
      </c>
      <c r="C258" s="758" t="s">
        <v>37</v>
      </c>
      <c r="D258" s="15" t="s">
        <v>11</v>
      </c>
      <c r="E258" s="21">
        <v>41300</v>
      </c>
      <c r="F258" s="7">
        <v>42190</v>
      </c>
      <c r="G258" s="7">
        <v>42750</v>
      </c>
      <c r="H258" s="7">
        <v>43070</v>
      </c>
      <c r="I258" s="7">
        <v>43440</v>
      </c>
      <c r="J258" s="7">
        <v>39020</v>
      </c>
      <c r="K258" s="7">
        <v>38560</v>
      </c>
      <c r="L258" s="7">
        <v>38990</v>
      </c>
      <c r="M258" s="22">
        <v>39400</v>
      </c>
      <c r="N258" s="22">
        <v>41020</v>
      </c>
      <c r="O258" s="284">
        <v>44640</v>
      </c>
      <c r="P258" s="18">
        <v>340</v>
      </c>
      <c r="Q258" s="7">
        <v>350</v>
      </c>
      <c r="R258" s="7">
        <v>350</v>
      </c>
      <c r="S258" s="7">
        <v>360</v>
      </c>
      <c r="T258" s="7">
        <v>360</v>
      </c>
      <c r="U258" s="7">
        <v>360</v>
      </c>
      <c r="V258" s="7">
        <v>360</v>
      </c>
      <c r="W258" s="7">
        <v>370</v>
      </c>
      <c r="X258" s="25">
        <v>370</v>
      </c>
      <c r="Y258" s="25">
        <v>390</v>
      </c>
      <c r="Z258" s="262">
        <v>420</v>
      </c>
      <c r="AA258" s="20" t="s">
        <v>70</v>
      </c>
      <c r="AB258" s="8">
        <v>890</v>
      </c>
      <c r="AC258" s="8">
        <v>560</v>
      </c>
      <c r="AD258" s="8">
        <v>320</v>
      </c>
      <c r="AE258" s="8">
        <v>370</v>
      </c>
      <c r="AF258" s="8">
        <v>-4420</v>
      </c>
      <c r="AG258" s="8">
        <v>-460</v>
      </c>
      <c r="AH258" s="8">
        <v>430</v>
      </c>
      <c r="AI258" s="29">
        <v>410</v>
      </c>
      <c r="AJ258" s="29">
        <v>1620</v>
      </c>
      <c r="AK258" s="276">
        <v>3620</v>
      </c>
      <c r="AL258" s="31">
        <v>3340</v>
      </c>
      <c r="AM258" s="17" t="s">
        <v>70</v>
      </c>
      <c r="AN258" s="9">
        <v>2.1549636803874117E-2</v>
      </c>
      <c r="AO258" s="9">
        <v>1.3273287508888343E-2</v>
      </c>
      <c r="AP258" s="9">
        <v>7.485380116958984E-3</v>
      </c>
      <c r="AQ258" s="9">
        <v>8.5906663570931574E-3</v>
      </c>
      <c r="AR258" s="9">
        <v>-0.10174953959484345</v>
      </c>
      <c r="AS258" s="9">
        <v>-1.1788826242952299E-2</v>
      </c>
      <c r="AT258" s="9">
        <v>1.1151452282157637E-2</v>
      </c>
      <c r="AU258" s="33">
        <v>1.0515516799179281E-2</v>
      </c>
      <c r="AV258" s="87">
        <v>4.1116751269035579E-2</v>
      </c>
      <c r="AW258" s="270">
        <v>8.8249634324719661E-2</v>
      </c>
      <c r="AX258" s="35">
        <v>8.0871670702179266E-2</v>
      </c>
      <c r="AY258" s="793">
        <v>0.15653667063489507</v>
      </c>
      <c r="AZ258" s="779"/>
      <c r="BA258" s="21">
        <v>7938</v>
      </c>
      <c r="BB258" s="87">
        <v>0.88866828087167071</v>
      </c>
      <c r="BC258" s="795">
        <v>0.95294511521671588</v>
      </c>
    </row>
    <row r="259" spans="1:55" ht="19">
      <c r="A259" s="156" t="s">
        <v>31</v>
      </c>
      <c r="B259" s="159" t="s">
        <v>125</v>
      </c>
      <c r="C259" s="758"/>
      <c r="D259" s="15" t="s">
        <v>12</v>
      </c>
      <c r="E259" s="21">
        <v>48220</v>
      </c>
      <c r="F259" s="7">
        <v>49300</v>
      </c>
      <c r="G259" s="7">
        <v>49940</v>
      </c>
      <c r="H259" s="7">
        <v>50320</v>
      </c>
      <c r="I259" s="7">
        <v>50770</v>
      </c>
      <c r="J259" s="7">
        <v>46360</v>
      </c>
      <c r="K259" s="7">
        <v>45800</v>
      </c>
      <c r="L259" s="7">
        <v>46310</v>
      </c>
      <c r="M259" s="22">
        <v>46810</v>
      </c>
      <c r="N259" s="22">
        <v>48790</v>
      </c>
      <c r="O259" s="284">
        <v>53180</v>
      </c>
      <c r="P259" s="18">
        <v>400</v>
      </c>
      <c r="Q259" s="7">
        <v>420</v>
      </c>
      <c r="R259" s="7">
        <v>420</v>
      </c>
      <c r="S259" s="7">
        <v>430</v>
      </c>
      <c r="T259" s="7">
        <v>430</v>
      </c>
      <c r="U259" s="7">
        <v>430</v>
      </c>
      <c r="V259" s="7">
        <v>430</v>
      </c>
      <c r="W259" s="7">
        <v>440</v>
      </c>
      <c r="X259" s="25">
        <v>440</v>
      </c>
      <c r="Y259" s="25">
        <v>460</v>
      </c>
      <c r="Z259" s="262">
        <v>500</v>
      </c>
      <c r="AA259" s="20" t="s">
        <v>70</v>
      </c>
      <c r="AB259" s="8">
        <v>1080</v>
      </c>
      <c r="AC259" s="8">
        <v>640</v>
      </c>
      <c r="AD259" s="8">
        <v>380</v>
      </c>
      <c r="AE259" s="8">
        <v>450</v>
      </c>
      <c r="AF259" s="8">
        <v>-4410</v>
      </c>
      <c r="AG259" s="8">
        <v>-560</v>
      </c>
      <c r="AH259" s="8">
        <v>510</v>
      </c>
      <c r="AI259" s="29">
        <v>500</v>
      </c>
      <c r="AJ259" s="29">
        <v>1980</v>
      </c>
      <c r="AK259" s="276">
        <v>4390</v>
      </c>
      <c r="AL259" s="31">
        <v>4960</v>
      </c>
      <c r="AM259" s="17" t="s">
        <v>70</v>
      </c>
      <c r="AN259" s="9">
        <v>2.2397345499792554E-2</v>
      </c>
      <c r="AO259" s="9">
        <v>1.2981744421906694E-2</v>
      </c>
      <c r="AP259" s="9">
        <v>7.6091309571486576E-3</v>
      </c>
      <c r="AQ259" s="9">
        <v>8.9427662957075604E-3</v>
      </c>
      <c r="AR259" s="9">
        <v>-8.6862320267874771E-2</v>
      </c>
      <c r="AS259" s="9">
        <v>-1.2079378774805916E-2</v>
      </c>
      <c r="AT259" s="9">
        <v>1.1135371179039399E-2</v>
      </c>
      <c r="AU259" s="33">
        <v>1.0796804145972727E-2</v>
      </c>
      <c r="AV259" s="87">
        <v>4.2298654133732017E-2</v>
      </c>
      <c r="AW259" s="270">
        <v>8.9977454396392709E-2</v>
      </c>
      <c r="AX259" s="35">
        <v>0.10286188303608457</v>
      </c>
      <c r="AY259" s="793"/>
      <c r="AZ259" s="779"/>
      <c r="BA259" s="21">
        <v>9450.0000000000018</v>
      </c>
      <c r="BB259" s="87">
        <v>0.90688510991289917</v>
      </c>
      <c r="BC259" s="795"/>
    </row>
    <row r="260" spans="1:55" ht="19">
      <c r="A260" s="156" t="s">
        <v>31</v>
      </c>
      <c r="B260" s="159" t="s">
        <v>125</v>
      </c>
      <c r="C260" s="797" t="s">
        <v>38</v>
      </c>
      <c r="D260" s="15" t="s">
        <v>39</v>
      </c>
      <c r="E260" s="21">
        <v>99850</v>
      </c>
      <c r="F260" s="7">
        <v>102300</v>
      </c>
      <c r="G260" s="7">
        <v>103560</v>
      </c>
      <c r="H260" s="7">
        <v>104410</v>
      </c>
      <c r="I260" s="7">
        <v>105410</v>
      </c>
      <c r="J260" s="7">
        <v>105570</v>
      </c>
      <c r="K260" s="7">
        <v>104430</v>
      </c>
      <c r="L260" s="7">
        <v>105640</v>
      </c>
      <c r="M260" s="22">
        <v>106790</v>
      </c>
      <c r="N260" s="22">
        <v>111450</v>
      </c>
      <c r="O260" s="284">
        <v>121590</v>
      </c>
      <c r="P260" s="18">
        <v>890</v>
      </c>
      <c r="Q260" s="7">
        <v>910</v>
      </c>
      <c r="R260" s="7">
        <v>920</v>
      </c>
      <c r="S260" s="7">
        <v>940</v>
      </c>
      <c r="T260" s="7">
        <v>940</v>
      </c>
      <c r="U260" s="7">
        <v>940</v>
      </c>
      <c r="V260" s="7">
        <v>930</v>
      </c>
      <c r="W260" s="7">
        <v>940</v>
      </c>
      <c r="X260" s="25">
        <v>950</v>
      </c>
      <c r="Y260" s="25">
        <v>1000</v>
      </c>
      <c r="Z260" s="262">
        <v>1100</v>
      </c>
      <c r="AA260" s="20" t="s">
        <v>70</v>
      </c>
      <c r="AB260" s="8">
        <v>2450</v>
      </c>
      <c r="AC260" s="8">
        <v>1260</v>
      </c>
      <c r="AD260" s="8">
        <v>850</v>
      </c>
      <c r="AE260" s="8">
        <v>1000</v>
      </c>
      <c r="AF260" s="8">
        <v>160</v>
      </c>
      <c r="AG260" s="8">
        <v>-1140</v>
      </c>
      <c r="AH260" s="8">
        <v>1210</v>
      </c>
      <c r="AI260" s="29">
        <v>1150</v>
      </c>
      <c r="AJ260" s="29">
        <v>4660</v>
      </c>
      <c r="AK260" s="276">
        <v>10140</v>
      </c>
      <c r="AL260" s="31">
        <v>21740</v>
      </c>
      <c r="AM260" s="17" t="s">
        <v>70</v>
      </c>
      <c r="AN260" s="9">
        <v>2.4536805207811652E-2</v>
      </c>
      <c r="AO260" s="9">
        <v>1.2316715542521894E-2</v>
      </c>
      <c r="AP260" s="9">
        <v>8.2078022402471973E-3</v>
      </c>
      <c r="AQ260" s="9">
        <v>9.5776266641125485E-3</v>
      </c>
      <c r="AR260" s="9">
        <v>1.5178825538373353E-3</v>
      </c>
      <c r="AS260" s="9">
        <v>-1.079852230747369E-2</v>
      </c>
      <c r="AT260" s="9">
        <v>1.1586708800153112E-2</v>
      </c>
      <c r="AU260" s="33">
        <v>1.0886028019689409E-2</v>
      </c>
      <c r="AV260" s="87">
        <v>4.3637044667103719E-2</v>
      </c>
      <c r="AW260" s="270">
        <v>9.0982503364737566E-2</v>
      </c>
      <c r="AX260" s="35">
        <v>0.21772658988482729</v>
      </c>
      <c r="AY260" s="793"/>
      <c r="AZ260" s="779"/>
      <c r="BA260" s="21">
        <v>20790.000000000004</v>
      </c>
      <c r="BB260" s="87">
        <v>1.0095142714071106</v>
      </c>
      <c r="BC260" s="795"/>
    </row>
    <row r="261" spans="1:55" ht="19">
      <c r="A261" s="156" t="s">
        <v>31</v>
      </c>
      <c r="B261" s="159" t="s">
        <v>125</v>
      </c>
      <c r="C261" s="797"/>
      <c r="D261" s="15" t="s">
        <v>40</v>
      </c>
      <c r="E261" s="21">
        <v>169080</v>
      </c>
      <c r="F261" s="7">
        <v>173500</v>
      </c>
      <c r="G261" s="7">
        <v>175490</v>
      </c>
      <c r="H261" s="7">
        <v>176980</v>
      </c>
      <c r="I261" s="7">
        <v>178760</v>
      </c>
      <c r="J261" s="7">
        <v>179020</v>
      </c>
      <c r="K261" s="7">
        <v>176840</v>
      </c>
      <c r="L261" s="7">
        <v>178920</v>
      </c>
      <c r="M261" s="22">
        <v>180950</v>
      </c>
      <c r="N261" s="22">
        <v>189160</v>
      </c>
      <c r="O261" s="284">
        <v>207070</v>
      </c>
      <c r="P261" s="18">
        <v>1580</v>
      </c>
      <c r="Q261" s="7">
        <v>1630</v>
      </c>
      <c r="R261" s="7">
        <v>1640</v>
      </c>
      <c r="S261" s="7">
        <v>1660</v>
      </c>
      <c r="T261" s="7">
        <v>1680</v>
      </c>
      <c r="U261" s="7">
        <v>1680</v>
      </c>
      <c r="V261" s="7">
        <v>1660</v>
      </c>
      <c r="W261" s="7">
        <v>1670</v>
      </c>
      <c r="X261" s="25">
        <v>1690</v>
      </c>
      <c r="Y261" s="25">
        <v>1770</v>
      </c>
      <c r="Z261" s="262">
        <v>1950</v>
      </c>
      <c r="AA261" s="20" t="s">
        <v>70</v>
      </c>
      <c r="AB261" s="8">
        <v>4420</v>
      </c>
      <c r="AC261" s="8">
        <v>1990</v>
      </c>
      <c r="AD261" s="8">
        <v>1490</v>
      </c>
      <c r="AE261" s="8">
        <v>1780</v>
      </c>
      <c r="AF261" s="8">
        <v>260</v>
      </c>
      <c r="AG261" s="8">
        <v>-2180</v>
      </c>
      <c r="AH261" s="8">
        <v>2080</v>
      </c>
      <c r="AI261" s="29">
        <v>2030</v>
      </c>
      <c r="AJ261" s="29">
        <v>8210</v>
      </c>
      <c r="AK261" s="276">
        <v>17910</v>
      </c>
      <c r="AL261" s="31">
        <v>37990</v>
      </c>
      <c r="AM261" s="17" t="s">
        <v>70</v>
      </c>
      <c r="AN261" s="9">
        <v>2.6141471492784563E-2</v>
      </c>
      <c r="AO261" s="9">
        <v>1.1469740634005854E-2</v>
      </c>
      <c r="AP261" s="9">
        <v>8.4905122799019406E-3</v>
      </c>
      <c r="AQ261" s="9">
        <v>1.0057633630918827E-2</v>
      </c>
      <c r="AR261" s="9">
        <v>1.4544640859253111E-3</v>
      </c>
      <c r="AS261" s="9">
        <v>-1.2177410345212802E-2</v>
      </c>
      <c r="AT261" s="9">
        <v>1.1762044786247428E-2</v>
      </c>
      <c r="AU261" s="33">
        <v>1.1345852895148667E-2</v>
      </c>
      <c r="AV261" s="87">
        <v>4.5371649626968713E-2</v>
      </c>
      <c r="AW261" s="270">
        <v>9.4681750898710115E-2</v>
      </c>
      <c r="AX261" s="35">
        <v>0.22468653891648915</v>
      </c>
      <c r="AY261" s="793"/>
      <c r="AZ261" s="779"/>
      <c r="BA261" s="21">
        <v>36855.000000000007</v>
      </c>
      <c r="BB261" s="87">
        <v>1.0067127986751834</v>
      </c>
      <c r="BC261" s="795"/>
    </row>
    <row r="262" spans="1:55" ht="21" customHeight="1">
      <c r="A262" s="156" t="s">
        <v>31</v>
      </c>
      <c r="B262" s="148" t="s">
        <v>50</v>
      </c>
      <c r="C262" s="758" t="s">
        <v>37</v>
      </c>
      <c r="D262" s="15" t="s">
        <v>11</v>
      </c>
      <c r="E262" s="21">
        <v>39440</v>
      </c>
      <c r="F262" s="7">
        <v>40290</v>
      </c>
      <c r="G262" s="7">
        <v>40840</v>
      </c>
      <c r="H262" s="7">
        <v>41140</v>
      </c>
      <c r="I262" s="7">
        <v>41500</v>
      </c>
      <c r="J262" s="7">
        <v>37070</v>
      </c>
      <c r="K262" s="7">
        <v>36640</v>
      </c>
      <c r="L262" s="7">
        <v>37050</v>
      </c>
      <c r="M262" s="22">
        <v>37430</v>
      </c>
      <c r="N262" s="22">
        <v>38980</v>
      </c>
      <c r="O262" s="284">
        <v>42420</v>
      </c>
      <c r="P262" s="18">
        <v>320</v>
      </c>
      <c r="Q262" s="7">
        <v>330</v>
      </c>
      <c r="R262" s="7">
        <v>330</v>
      </c>
      <c r="S262" s="7">
        <v>340</v>
      </c>
      <c r="T262" s="7">
        <v>340</v>
      </c>
      <c r="U262" s="7">
        <v>340</v>
      </c>
      <c r="V262" s="7">
        <v>340</v>
      </c>
      <c r="W262" s="7">
        <v>350</v>
      </c>
      <c r="X262" s="25">
        <v>350</v>
      </c>
      <c r="Y262" s="25">
        <v>370</v>
      </c>
      <c r="Z262" s="262">
        <v>400</v>
      </c>
      <c r="AA262" s="20" t="s">
        <v>70</v>
      </c>
      <c r="AB262" s="8">
        <v>850</v>
      </c>
      <c r="AC262" s="8">
        <v>550</v>
      </c>
      <c r="AD262" s="8">
        <v>300</v>
      </c>
      <c r="AE262" s="8">
        <v>360</v>
      </c>
      <c r="AF262" s="8">
        <v>-4430</v>
      </c>
      <c r="AG262" s="8">
        <v>-430</v>
      </c>
      <c r="AH262" s="8">
        <v>410</v>
      </c>
      <c r="AI262" s="29">
        <v>380</v>
      </c>
      <c r="AJ262" s="29">
        <v>1550</v>
      </c>
      <c r="AK262" s="276">
        <v>3440</v>
      </c>
      <c r="AL262" s="31">
        <v>2980</v>
      </c>
      <c r="AM262" s="17" t="s">
        <v>70</v>
      </c>
      <c r="AN262" s="9">
        <v>2.155172413793105E-2</v>
      </c>
      <c r="AO262" s="9">
        <v>1.3651030032266087E-2</v>
      </c>
      <c r="AP262" s="9">
        <v>7.345739471106727E-3</v>
      </c>
      <c r="AQ262" s="9">
        <v>8.7506076810890399E-3</v>
      </c>
      <c r="AR262" s="9">
        <v>-0.10674698795180726</v>
      </c>
      <c r="AS262" s="9">
        <v>-1.1599676288103544E-2</v>
      </c>
      <c r="AT262" s="9">
        <v>1.1189956331877804E-2</v>
      </c>
      <c r="AU262" s="33">
        <v>1.025641025641022E-2</v>
      </c>
      <c r="AV262" s="87">
        <v>4.1410633181939716E-2</v>
      </c>
      <c r="AW262" s="270">
        <v>8.8250384812724514E-2</v>
      </c>
      <c r="AX262" s="35">
        <v>7.5557809330628833E-2</v>
      </c>
      <c r="AY262" s="793">
        <v>0.1544999244440311</v>
      </c>
      <c r="AZ262" s="779"/>
      <c r="BA262" s="21">
        <v>7560.0000000000009</v>
      </c>
      <c r="BB262" s="87">
        <v>0.8838742393509128</v>
      </c>
      <c r="BC262" s="795">
        <v>0.95181111370084182</v>
      </c>
    </row>
    <row r="263" spans="1:55" ht="19">
      <c r="A263" s="156" t="s">
        <v>31</v>
      </c>
      <c r="B263" s="159" t="s">
        <v>126</v>
      </c>
      <c r="C263" s="758"/>
      <c r="D263" s="15" t="s">
        <v>12</v>
      </c>
      <c r="E263" s="21">
        <v>46360</v>
      </c>
      <c r="F263" s="7">
        <v>47400</v>
      </c>
      <c r="G263" s="7">
        <v>48030</v>
      </c>
      <c r="H263" s="7">
        <v>48390</v>
      </c>
      <c r="I263" s="7">
        <v>48830</v>
      </c>
      <c r="J263" s="7">
        <v>44410</v>
      </c>
      <c r="K263" s="7">
        <v>43880</v>
      </c>
      <c r="L263" s="7">
        <v>44370</v>
      </c>
      <c r="M263" s="22">
        <v>44840</v>
      </c>
      <c r="N263" s="22">
        <v>46750</v>
      </c>
      <c r="O263" s="284">
        <v>50960</v>
      </c>
      <c r="P263" s="18">
        <v>380</v>
      </c>
      <c r="Q263" s="7">
        <v>400</v>
      </c>
      <c r="R263" s="7">
        <v>400</v>
      </c>
      <c r="S263" s="7">
        <v>410</v>
      </c>
      <c r="T263" s="7">
        <v>410</v>
      </c>
      <c r="U263" s="7">
        <v>410</v>
      </c>
      <c r="V263" s="7">
        <v>410</v>
      </c>
      <c r="W263" s="7">
        <v>420</v>
      </c>
      <c r="X263" s="25">
        <v>420</v>
      </c>
      <c r="Y263" s="25">
        <v>440</v>
      </c>
      <c r="Z263" s="262">
        <v>480</v>
      </c>
      <c r="AA263" s="20" t="s">
        <v>70</v>
      </c>
      <c r="AB263" s="8">
        <v>1040</v>
      </c>
      <c r="AC263" s="8">
        <v>630</v>
      </c>
      <c r="AD263" s="8">
        <v>360</v>
      </c>
      <c r="AE263" s="8">
        <v>440</v>
      </c>
      <c r="AF263" s="8">
        <v>-4420</v>
      </c>
      <c r="AG263" s="8">
        <v>-530</v>
      </c>
      <c r="AH263" s="8">
        <v>490</v>
      </c>
      <c r="AI263" s="29">
        <v>470</v>
      </c>
      <c r="AJ263" s="29">
        <v>1910</v>
      </c>
      <c r="AK263" s="276">
        <v>4210</v>
      </c>
      <c r="AL263" s="31">
        <v>4600</v>
      </c>
      <c r="AM263" s="17" t="s">
        <v>70</v>
      </c>
      <c r="AN263" s="9">
        <v>2.2433132010353685E-2</v>
      </c>
      <c r="AO263" s="9">
        <v>1.32911392405064E-2</v>
      </c>
      <c r="AP263" s="9">
        <v>7.4953154278576406E-3</v>
      </c>
      <c r="AQ263" s="9">
        <v>9.0927877660673673E-3</v>
      </c>
      <c r="AR263" s="9">
        <v>-9.051812410403437E-2</v>
      </c>
      <c r="AS263" s="9">
        <v>-1.1934249043008327E-2</v>
      </c>
      <c r="AT263" s="9">
        <v>1.1166818596171302E-2</v>
      </c>
      <c r="AU263" s="33">
        <v>1.0592742844264036E-2</v>
      </c>
      <c r="AV263" s="87">
        <v>4.2595896520963406E-2</v>
      </c>
      <c r="AW263" s="270">
        <v>9.0053475935828908E-2</v>
      </c>
      <c r="AX263" s="35">
        <v>9.9223468507333878E-2</v>
      </c>
      <c r="AY263" s="793"/>
      <c r="AZ263" s="779"/>
      <c r="BA263" s="21">
        <v>9072.0000000000018</v>
      </c>
      <c r="BB263" s="87">
        <v>0.90353753235547885</v>
      </c>
      <c r="BC263" s="795"/>
    </row>
    <row r="264" spans="1:55" ht="19">
      <c r="A264" s="156" t="s">
        <v>31</v>
      </c>
      <c r="B264" s="159" t="s">
        <v>126</v>
      </c>
      <c r="C264" s="797" t="s">
        <v>38</v>
      </c>
      <c r="D264" s="15" t="s">
        <v>39</v>
      </c>
      <c r="E264" s="21">
        <v>97990</v>
      </c>
      <c r="F264" s="7">
        <v>100400</v>
      </c>
      <c r="G264" s="7">
        <v>101650</v>
      </c>
      <c r="H264" s="7">
        <v>102480</v>
      </c>
      <c r="I264" s="7">
        <v>103470</v>
      </c>
      <c r="J264" s="7">
        <v>103620</v>
      </c>
      <c r="K264" s="7">
        <v>102510</v>
      </c>
      <c r="L264" s="7">
        <v>103700</v>
      </c>
      <c r="M264" s="22">
        <v>104820</v>
      </c>
      <c r="N264" s="22">
        <v>109410</v>
      </c>
      <c r="O264" s="284">
        <v>119370</v>
      </c>
      <c r="P264" s="18">
        <v>870</v>
      </c>
      <c r="Q264" s="7">
        <v>890</v>
      </c>
      <c r="R264" s="7">
        <v>900</v>
      </c>
      <c r="S264" s="7">
        <v>920</v>
      </c>
      <c r="T264" s="7">
        <v>920</v>
      </c>
      <c r="U264" s="7">
        <v>920</v>
      </c>
      <c r="V264" s="7">
        <v>910</v>
      </c>
      <c r="W264" s="7">
        <v>920</v>
      </c>
      <c r="X264" s="25">
        <v>930</v>
      </c>
      <c r="Y264" s="25">
        <v>980</v>
      </c>
      <c r="Z264" s="262">
        <v>1070</v>
      </c>
      <c r="AA264" s="20" t="s">
        <v>70</v>
      </c>
      <c r="AB264" s="8">
        <v>2410</v>
      </c>
      <c r="AC264" s="8">
        <v>1250</v>
      </c>
      <c r="AD264" s="8">
        <v>830</v>
      </c>
      <c r="AE264" s="8">
        <v>990</v>
      </c>
      <c r="AF264" s="8">
        <v>150</v>
      </c>
      <c r="AG264" s="8">
        <v>-1110</v>
      </c>
      <c r="AH264" s="8">
        <v>1190</v>
      </c>
      <c r="AI264" s="29">
        <v>1120</v>
      </c>
      <c r="AJ264" s="29">
        <v>4590</v>
      </c>
      <c r="AK264" s="276">
        <v>9960</v>
      </c>
      <c r="AL264" s="31">
        <v>21380</v>
      </c>
      <c r="AM264" s="17" t="s">
        <v>70</v>
      </c>
      <c r="AN264" s="9">
        <v>2.4594346361873631E-2</v>
      </c>
      <c r="AO264" s="9">
        <v>1.2450199203187351E-2</v>
      </c>
      <c r="AP264" s="9">
        <v>8.1652729955730141E-3</v>
      </c>
      <c r="AQ264" s="9">
        <v>9.6604215456674858E-3</v>
      </c>
      <c r="AR264" s="9">
        <v>1.4496955639315967E-3</v>
      </c>
      <c r="AS264" s="9">
        <v>-1.0712217718587103E-2</v>
      </c>
      <c r="AT264" s="9">
        <v>1.1608623548922115E-2</v>
      </c>
      <c r="AU264" s="33">
        <v>1.0800385728061634E-2</v>
      </c>
      <c r="AV264" s="87">
        <v>4.3789353176874712E-2</v>
      </c>
      <c r="AW264" s="270">
        <v>9.1033726350425059E-2</v>
      </c>
      <c r="AX264" s="35">
        <v>0.21818552913562606</v>
      </c>
      <c r="AY264" s="793"/>
      <c r="AZ264" s="779"/>
      <c r="BA264" s="21">
        <v>20223</v>
      </c>
      <c r="BB264" s="87">
        <v>1.0118073272782937</v>
      </c>
      <c r="BC264" s="795"/>
    </row>
    <row r="265" spans="1:55" ht="19">
      <c r="A265" s="156" t="s">
        <v>31</v>
      </c>
      <c r="B265" s="159" t="s">
        <v>126</v>
      </c>
      <c r="C265" s="797"/>
      <c r="D265" s="15" t="s">
        <v>40</v>
      </c>
      <c r="E265" s="21">
        <v>167220</v>
      </c>
      <c r="F265" s="7">
        <v>171600</v>
      </c>
      <c r="G265" s="7">
        <v>173580</v>
      </c>
      <c r="H265" s="7">
        <v>175050</v>
      </c>
      <c r="I265" s="7">
        <v>176820</v>
      </c>
      <c r="J265" s="7">
        <v>177070</v>
      </c>
      <c r="K265" s="7">
        <v>174920</v>
      </c>
      <c r="L265" s="7">
        <v>176980</v>
      </c>
      <c r="M265" s="22">
        <v>178980</v>
      </c>
      <c r="N265" s="22">
        <v>187120</v>
      </c>
      <c r="O265" s="284">
        <v>204850</v>
      </c>
      <c r="P265" s="18">
        <v>1560</v>
      </c>
      <c r="Q265" s="7">
        <v>1610</v>
      </c>
      <c r="R265" s="7">
        <v>1620</v>
      </c>
      <c r="S265" s="7">
        <v>1640</v>
      </c>
      <c r="T265" s="7">
        <v>1660</v>
      </c>
      <c r="U265" s="7">
        <v>1660</v>
      </c>
      <c r="V265" s="7">
        <v>1640</v>
      </c>
      <c r="W265" s="7">
        <v>1650</v>
      </c>
      <c r="X265" s="25">
        <v>1670</v>
      </c>
      <c r="Y265" s="25">
        <v>1750</v>
      </c>
      <c r="Z265" s="262">
        <v>1920</v>
      </c>
      <c r="AA265" s="20" t="s">
        <v>70</v>
      </c>
      <c r="AB265" s="8">
        <v>4380</v>
      </c>
      <c r="AC265" s="8">
        <v>1980</v>
      </c>
      <c r="AD265" s="8">
        <v>1470</v>
      </c>
      <c r="AE265" s="8">
        <v>1770</v>
      </c>
      <c r="AF265" s="8">
        <v>250</v>
      </c>
      <c r="AG265" s="8">
        <v>-2150</v>
      </c>
      <c r="AH265" s="8">
        <v>2060</v>
      </c>
      <c r="AI265" s="29">
        <v>2000</v>
      </c>
      <c r="AJ265" s="29">
        <v>8140</v>
      </c>
      <c r="AK265" s="276">
        <v>17730</v>
      </c>
      <c r="AL265" s="31">
        <v>37630</v>
      </c>
      <c r="AM265" s="17" t="s">
        <v>70</v>
      </c>
      <c r="AN265" s="9">
        <v>2.6193039110154359E-2</v>
      </c>
      <c r="AO265" s="9">
        <v>1.1538461538461497E-2</v>
      </c>
      <c r="AP265" s="9">
        <v>8.4687175941928761E-3</v>
      </c>
      <c r="AQ265" s="9">
        <v>1.0111396743787582E-2</v>
      </c>
      <c r="AR265" s="9">
        <v>1.4138672095915794E-3</v>
      </c>
      <c r="AS265" s="9">
        <v>-1.2142090698593733E-2</v>
      </c>
      <c r="AT265" s="9">
        <v>1.1776812257031866E-2</v>
      </c>
      <c r="AU265" s="33">
        <v>1.1300711944852493E-2</v>
      </c>
      <c r="AV265" s="87">
        <v>4.5479941892949016E-2</v>
      </c>
      <c r="AW265" s="270">
        <v>9.4752030782385699E-2</v>
      </c>
      <c r="AX265" s="35">
        <v>0.22503289080253563</v>
      </c>
      <c r="AY265" s="793"/>
      <c r="AZ265" s="779"/>
      <c r="BA265" s="21">
        <v>36288.000000000007</v>
      </c>
      <c r="BB265" s="87">
        <v>1.008025355818682</v>
      </c>
      <c r="BC265" s="795"/>
    </row>
    <row r="266" spans="1:55" ht="21" customHeight="1">
      <c r="A266" s="156" t="s">
        <v>31</v>
      </c>
      <c r="B266" s="148" t="s">
        <v>51</v>
      </c>
      <c r="C266" s="758" t="s">
        <v>37</v>
      </c>
      <c r="D266" s="15" t="s">
        <v>11</v>
      </c>
      <c r="E266" s="21">
        <v>37860</v>
      </c>
      <c r="F266" s="7">
        <v>38680</v>
      </c>
      <c r="G266" s="7">
        <v>39210</v>
      </c>
      <c r="H266" s="7">
        <v>39500</v>
      </c>
      <c r="I266" s="7">
        <v>39840</v>
      </c>
      <c r="J266" s="7">
        <v>35420</v>
      </c>
      <c r="K266" s="7">
        <v>35000</v>
      </c>
      <c r="L266" s="7">
        <v>35390</v>
      </c>
      <c r="M266" s="22">
        <v>35760</v>
      </c>
      <c r="N266" s="22">
        <v>37240</v>
      </c>
      <c r="O266" s="284">
        <v>40520</v>
      </c>
      <c r="P266" s="18">
        <v>310</v>
      </c>
      <c r="Q266" s="7">
        <v>320</v>
      </c>
      <c r="R266" s="7">
        <v>320</v>
      </c>
      <c r="S266" s="7">
        <v>320</v>
      </c>
      <c r="T266" s="7">
        <v>320</v>
      </c>
      <c r="U266" s="7">
        <v>320</v>
      </c>
      <c r="V266" s="7">
        <v>330</v>
      </c>
      <c r="W266" s="7">
        <v>330</v>
      </c>
      <c r="X266" s="25">
        <v>330</v>
      </c>
      <c r="Y266" s="25">
        <v>350</v>
      </c>
      <c r="Z266" s="262">
        <v>380</v>
      </c>
      <c r="AA266" s="20" t="s">
        <v>70</v>
      </c>
      <c r="AB266" s="8">
        <v>820</v>
      </c>
      <c r="AC266" s="8">
        <v>530</v>
      </c>
      <c r="AD266" s="8">
        <v>290</v>
      </c>
      <c r="AE266" s="8">
        <v>340</v>
      </c>
      <c r="AF266" s="8">
        <v>-4420</v>
      </c>
      <c r="AG266" s="8">
        <v>-420</v>
      </c>
      <c r="AH266" s="8">
        <v>390</v>
      </c>
      <c r="AI266" s="29">
        <v>370</v>
      </c>
      <c r="AJ266" s="29">
        <v>1480</v>
      </c>
      <c r="AK266" s="276">
        <v>3280</v>
      </c>
      <c r="AL266" s="31">
        <v>2660</v>
      </c>
      <c r="AM266" s="17" t="s">
        <v>70</v>
      </c>
      <c r="AN266" s="9">
        <v>2.165874273639723E-2</v>
      </c>
      <c r="AO266" s="9">
        <v>1.370217166494303E-2</v>
      </c>
      <c r="AP266" s="9">
        <v>7.3960724305024428E-3</v>
      </c>
      <c r="AQ266" s="9">
        <v>8.6075949367088178E-3</v>
      </c>
      <c r="AR266" s="9">
        <v>-0.11094377510040165</v>
      </c>
      <c r="AS266" s="9">
        <v>-1.1857707509881465E-2</v>
      </c>
      <c r="AT266" s="9">
        <v>1.1142857142857121E-2</v>
      </c>
      <c r="AU266" s="33">
        <v>1.0454930771404358E-2</v>
      </c>
      <c r="AV266" s="87">
        <v>4.1387024608501077E-2</v>
      </c>
      <c r="AW266" s="270">
        <v>8.8077336197637024E-2</v>
      </c>
      <c r="AX266" s="35">
        <v>7.0258848388800921E-2</v>
      </c>
      <c r="AY266" s="793">
        <v>0.15238170666817996</v>
      </c>
      <c r="AZ266" s="779"/>
      <c r="BA266" s="21">
        <v>7182.0000000000009</v>
      </c>
      <c r="BB266" s="87">
        <v>0.88055995773903861</v>
      </c>
      <c r="BC266" s="795">
        <v>0.95076091476508329</v>
      </c>
    </row>
    <row r="267" spans="1:55" ht="19">
      <c r="A267" s="156" t="s">
        <v>31</v>
      </c>
      <c r="B267" s="159" t="s">
        <v>127</v>
      </c>
      <c r="C267" s="758"/>
      <c r="D267" s="15" t="s">
        <v>12</v>
      </c>
      <c r="E267" s="21">
        <v>44780</v>
      </c>
      <c r="F267" s="7">
        <v>45790</v>
      </c>
      <c r="G267" s="7">
        <v>46400</v>
      </c>
      <c r="H267" s="7">
        <v>46750</v>
      </c>
      <c r="I267" s="7">
        <v>47170</v>
      </c>
      <c r="J267" s="7">
        <v>42760</v>
      </c>
      <c r="K267" s="7">
        <v>42240</v>
      </c>
      <c r="L267" s="7">
        <v>42710</v>
      </c>
      <c r="M267" s="22">
        <v>43170</v>
      </c>
      <c r="N267" s="22">
        <v>45010</v>
      </c>
      <c r="O267" s="284">
        <v>49060</v>
      </c>
      <c r="P267" s="18">
        <v>370</v>
      </c>
      <c r="Q267" s="7">
        <v>390</v>
      </c>
      <c r="R267" s="7">
        <v>390</v>
      </c>
      <c r="S267" s="7">
        <v>390</v>
      </c>
      <c r="T267" s="7">
        <v>390</v>
      </c>
      <c r="U267" s="7">
        <v>390</v>
      </c>
      <c r="V267" s="7">
        <v>400</v>
      </c>
      <c r="W267" s="7">
        <v>400</v>
      </c>
      <c r="X267" s="25">
        <v>400</v>
      </c>
      <c r="Y267" s="25">
        <v>420</v>
      </c>
      <c r="Z267" s="262">
        <v>460</v>
      </c>
      <c r="AA267" s="20" t="s">
        <v>70</v>
      </c>
      <c r="AB267" s="8">
        <v>1010</v>
      </c>
      <c r="AC267" s="8">
        <v>610</v>
      </c>
      <c r="AD267" s="8">
        <v>350</v>
      </c>
      <c r="AE267" s="8">
        <v>420</v>
      </c>
      <c r="AF267" s="8">
        <v>-4410</v>
      </c>
      <c r="AG267" s="8">
        <v>-520</v>
      </c>
      <c r="AH267" s="8">
        <v>470</v>
      </c>
      <c r="AI267" s="29">
        <v>460</v>
      </c>
      <c r="AJ267" s="29">
        <v>1840</v>
      </c>
      <c r="AK267" s="276">
        <v>4050</v>
      </c>
      <c r="AL267" s="31">
        <v>4280</v>
      </c>
      <c r="AM267" s="17" t="s">
        <v>70</v>
      </c>
      <c r="AN267" s="9">
        <v>2.2554711924966497E-2</v>
      </c>
      <c r="AO267" s="9">
        <v>1.3321685957632612E-2</v>
      </c>
      <c r="AP267" s="9">
        <v>7.5431034482758008E-3</v>
      </c>
      <c r="AQ267" s="9">
        <v>8.9839572192513817E-3</v>
      </c>
      <c r="AR267" s="9">
        <v>-9.3491626033495812E-2</v>
      </c>
      <c r="AS267" s="9">
        <v>-1.2160898035547207E-2</v>
      </c>
      <c r="AT267" s="9">
        <v>1.1126893939394034E-2</v>
      </c>
      <c r="AU267" s="33">
        <v>1.0770311402481747E-2</v>
      </c>
      <c r="AV267" s="87">
        <v>4.2622191336576298E-2</v>
      </c>
      <c r="AW267" s="270">
        <v>8.9980004443457107E-2</v>
      </c>
      <c r="AX267" s="35">
        <v>9.5578383206788686E-2</v>
      </c>
      <c r="AY267" s="793"/>
      <c r="AZ267" s="779"/>
      <c r="BA267" s="21">
        <v>8694</v>
      </c>
      <c r="BB267" s="87">
        <v>0.90142920946851268</v>
      </c>
      <c r="BC267" s="795"/>
    </row>
    <row r="268" spans="1:55" ht="19">
      <c r="A268" s="156" t="s">
        <v>31</v>
      </c>
      <c r="B268" s="159" t="s">
        <v>127</v>
      </c>
      <c r="C268" s="797" t="s">
        <v>38</v>
      </c>
      <c r="D268" s="15" t="s">
        <v>39</v>
      </c>
      <c r="E268" s="21">
        <v>96410</v>
      </c>
      <c r="F268" s="7">
        <v>98790</v>
      </c>
      <c r="G268" s="7">
        <v>100020</v>
      </c>
      <c r="H268" s="7">
        <v>100840</v>
      </c>
      <c r="I268" s="7">
        <v>101810</v>
      </c>
      <c r="J268" s="7">
        <v>101970</v>
      </c>
      <c r="K268" s="7">
        <v>100870</v>
      </c>
      <c r="L268" s="7">
        <v>102040</v>
      </c>
      <c r="M268" s="22">
        <v>103150</v>
      </c>
      <c r="N268" s="22">
        <v>107670</v>
      </c>
      <c r="O268" s="284">
        <v>117470</v>
      </c>
      <c r="P268" s="18">
        <v>860</v>
      </c>
      <c r="Q268" s="7">
        <v>880</v>
      </c>
      <c r="R268" s="7">
        <v>890</v>
      </c>
      <c r="S268" s="7">
        <v>900</v>
      </c>
      <c r="T268" s="7">
        <v>900</v>
      </c>
      <c r="U268" s="7">
        <v>900</v>
      </c>
      <c r="V268" s="7">
        <v>890</v>
      </c>
      <c r="W268" s="7">
        <v>900</v>
      </c>
      <c r="X268" s="25">
        <v>920</v>
      </c>
      <c r="Y268" s="25">
        <v>960</v>
      </c>
      <c r="Z268" s="262">
        <v>1050</v>
      </c>
      <c r="AA268" s="20" t="s">
        <v>70</v>
      </c>
      <c r="AB268" s="8">
        <v>2380</v>
      </c>
      <c r="AC268" s="8">
        <v>1230</v>
      </c>
      <c r="AD268" s="8">
        <v>820</v>
      </c>
      <c r="AE268" s="8">
        <v>970</v>
      </c>
      <c r="AF268" s="8">
        <v>160</v>
      </c>
      <c r="AG268" s="8">
        <v>-1100</v>
      </c>
      <c r="AH268" s="8">
        <v>1170</v>
      </c>
      <c r="AI268" s="29">
        <v>1110</v>
      </c>
      <c r="AJ268" s="29">
        <v>4520</v>
      </c>
      <c r="AK268" s="276">
        <v>9800</v>
      </c>
      <c r="AL268" s="31">
        <v>21060</v>
      </c>
      <c r="AM268" s="17" t="s">
        <v>70</v>
      </c>
      <c r="AN268" s="9">
        <v>2.4686235867648509E-2</v>
      </c>
      <c r="AO268" s="9">
        <v>1.2450652900091175E-2</v>
      </c>
      <c r="AP268" s="9">
        <v>8.1983603279343065E-3</v>
      </c>
      <c r="AQ268" s="9">
        <v>9.6191987306624149E-3</v>
      </c>
      <c r="AR268" s="9">
        <v>1.5715548570867099E-3</v>
      </c>
      <c r="AS268" s="9">
        <v>-1.0787486515641875E-2</v>
      </c>
      <c r="AT268" s="9">
        <v>1.159908793496589E-2</v>
      </c>
      <c r="AU268" s="33">
        <v>1.0878087024696281E-2</v>
      </c>
      <c r="AV268" s="87">
        <v>4.3819680077556988E-2</v>
      </c>
      <c r="AW268" s="270">
        <v>9.1018853905451946E-2</v>
      </c>
      <c r="AX268" s="35">
        <v>0.21844207032465501</v>
      </c>
      <c r="AY268" s="793"/>
      <c r="AZ268" s="779"/>
      <c r="BA268" s="21">
        <v>19845.000000000004</v>
      </c>
      <c r="BB268" s="87">
        <v>1.0126024271341147</v>
      </c>
      <c r="BC268" s="795"/>
    </row>
    <row r="269" spans="1:55" ht="19">
      <c r="A269" s="156" t="s">
        <v>31</v>
      </c>
      <c r="B269" s="159" t="s">
        <v>127</v>
      </c>
      <c r="C269" s="797"/>
      <c r="D269" s="15" t="s">
        <v>40</v>
      </c>
      <c r="E269" s="21">
        <v>165640</v>
      </c>
      <c r="F269" s="7">
        <v>169990</v>
      </c>
      <c r="G269" s="7">
        <v>171950</v>
      </c>
      <c r="H269" s="7">
        <v>173410</v>
      </c>
      <c r="I269" s="7">
        <v>175160</v>
      </c>
      <c r="J269" s="7">
        <v>175420</v>
      </c>
      <c r="K269" s="7">
        <v>173280</v>
      </c>
      <c r="L269" s="7">
        <v>175320</v>
      </c>
      <c r="M269" s="22">
        <v>177310</v>
      </c>
      <c r="N269" s="22">
        <v>185380</v>
      </c>
      <c r="O269" s="284">
        <v>202950</v>
      </c>
      <c r="P269" s="18">
        <v>1550</v>
      </c>
      <c r="Q269" s="7">
        <v>1600</v>
      </c>
      <c r="R269" s="7">
        <v>1610</v>
      </c>
      <c r="S269" s="7">
        <v>1620</v>
      </c>
      <c r="T269" s="7">
        <v>1640</v>
      </c>
      <c r="U269" s="7">
        <v>1640</v>
      </c>
      <c r="V269" s="7">
        <v>1620</v>
      </c>
      <c r="W269" s="7">
        <v>1630</v>
      </c>
      <c r="X269" s="25">
        <v>1660</v>
      </c>
      <c r="Y269" s="25">
        <v>1730</v>
      </c>
      <c r="Z269" s="262">
        <v>1900</v>
      </c>
      <c r="AA269" s="20" t="s">
        <v>70</v>
      </c>
      <c r="AB269" s="8">
        <v>4350</v>
      </c>
      <c r="AC269" s="8">
        <v>1960</v>
      </c>
      <c r="AD269" s="8">
        <v>1460</v>
      </c>
      <c r="AE269" s="8">
        <v>1750</v>
      </c>
      <c r="AF269" s="8">
        <v>260</v>
      </c>
      <c r="AG269" s="8">
        <v>-2140</v>
      </c>
      <c r="AH269" s="8">
        <v>2040</v>
      </c>
      <c r="AI269" s="29">
        <v>1990</v>
      </c>
      <c r="AJ269" s="29">
        <v>8070</v>
      </c>
      <c r="AK269" s="276">
        <v>17570</v>
      </c>
      <c r="AL269" s="31">
        <v>37310</v>
      </c>
      <c r="AM269" s="17" t="s">
        <v>70</v>
      </c>
      <c r="AN269" s="9">
        <v>2.6261772518715309E-2</v>
      </c>
      <c r="AO269" s="9">
        <v>1.1530090005294369E-2</v>
      </c>
      <c r="AP269" s="9">
        <v>8.4908403605699068E-3</v>
      </c>
      <c r="AQ269" s="9">
        <v>1.0091690213943849E-2</v>
      </c>
      <c r="AR269" s="9">
        <v>1.4843571591687255E-3</v>
      </c>
      <c r="AS269" s="9">
        <v>-1.2199293125071287E-2</v>
      </c>
      <c r="AT269" s="9">
        <v>1.1772853185595622E-2</v>
      </c>
      <c r="AU269" s="33">
        <v>1.1350673054985272E-2</v>
      </c>
      <c r="AV269" s="87">
        <v>4.5513507416389265E-2</v>
      </c>
      <c r="AW269" s="270">
        <v>9.4778293235516342E-2</v>
      </c>
      <c r="AX269" s="35">
        <v>0.22524752475247523</v>
      </c>
      <c r="AY269" s="793"/>
      <c r="AZ269" s="779"/>
      <c r="BA269" s="21">
        <v>35910.000000000007</v>
      </c>
      <c r="BB269" s="87">
        <v>1.008452064718667</v>
      </c>
      <c r="BC269" s="795"/>
    </row>
    <row r="270" spans="1:55" ht="21" customHeight="1">
      <c r="A270" s="156" t="s">
        <v>31</v>
      </c>
      <c r="B270" s="148" t="s">
        <v>52</v>
      </c>
      <c r="C270" s="758" t="s">
        <v>37</v>
      </c>
      <c r="D270" s="15" t="s">
        <v>11</v>
      </c>
      <c r="E270" s="21">
        <v>36530</v>
      </c>
      <c r="F270" s="7">
        <v>37310</v>
      </c>
      <c r="G270" s="7">
        <v>37830</v>
      </c>
      <c r="H270" s="7">
        <v>38110</v>
      </c>
      <c r="I270" s="7">
        <v>38440</v>
      </c>
      <c r="J270" s="7">
        <v>34010</v>
      </c>
      <c r="K270" s="7">
        <v>33610</v>
      </c>
      <c r="L270" s="7">
        <v>33990</v>
      </c>
      <c r="M270" s="22">
        <v>34340</v>
      </c>
      <c r="N270" s="22">
        <v>35760</v>
      </c>
      <c r="O270" s="284">
        <v>38920</v>
      </c>
      <c r="P270" s="18">
        <v>290</v>
      </c>
      <c r="Q270" s="7">
        <v>300</v>
      </c>
      <c r="R270" s="7">
        <v>300</v>
      </c>
      <c r="S270" s="7">
        <v>310</v>
      </c>
      <c r="T270" s="7">
        <v>310</v>
      </c>
      <c r="U270" s="7">
        <v>310</v>
      </c>
      <c r="V270" s="7">
        <v>310</v>
      </c>
      <c r="W270" s="7">
        <v>320</v>
      </c>
      <c r="X270" s="25">
        <v>320</v>
      </c>
      <c r="Y270" s="25">
        <v>330</v>
      </c>
      <c r="Z270" s="262">
        <v>360</v>
      </c>
      <c r="AA270" s="20" t="s">
        <v>70</v>
      </c>
      <c r="AB270" s="8">
        <v>780</v>
      </c>
      <c r="AC270" s="8">
        <v>520</v>
      </c>
      <c r="AD270" s="8">
        <v>280</v>
      </c>
      <c r="AE270" s="8">
        <v>330</v>
      </c>
      <c r="AF270" s="8">
        <v>-4430</v>
      </c>
      <c r="AG270" s="8">
        <v>-400</v>
      </c>
      <c r="AH270" s="8">
        <v>380</v>
      </c>
      <c r="AI270" s="29">
        <v>350</v>
      </c>
      <c r="AJ270" s="29">
        <v>1420</v>
      </c>
      <c r="AK270" s="276">
        <v>3160</v>
      </c>
      <c r="AL270" s="31">
        <v>2390</v>
      </c>
      <c r="AM270" s="17" t="s">
        <v>70</v>
      </c>
      <c r="AN270" s="9">
        <v>2.1352313167259718E-2</v>
      </c>
      <c r="AO270" s="9">
        <v>1.3937282229965264E-2</v>
      </c>
      <c r="AP270" s="9">
        <v>7.4015331747290247E-3</v>
      </c>
      <c r="AQ270" s="9">
        <v>8.6591445814747647E-3</v>
      </c>
      <c r="AR270" s="9">
        <v>-0.11524453694068681</v>
      </c>
      <c r="AS270" s="9">
        <v>-1.1761246692149396E-2</v>
      </c>
      <c r="AT270" s="9">
        <v>1.1306158881285278E-2</v>
      </c>
      <c r="AU270" s="33">
        <v>1.0297146219476305E-2</v>
      </c>
      <c r="AV270" s="87">
        <v>4.1351193942923636E-2</v>
      </c>
      <c r="AW270" s="270">
        <v>8.8366890380313201E-2</v>
      </c>
      <c r="AX270" s="35">
        <v>6.542567752532169E-2</v>
      </c>
      <c r="AY270" s="793">
        <v>0.15045029593625625</v>
      </c>
      <c r="AZ270" s="779"/>
      <c r="BA270" s="21">
        <v>6804.0000000000009</v>
      </c>
      <c r="BB270" s="87">
        <v>0.87916780728168631</v>
      </c>
      <c r="BC270" s="795">
        <v>0.95000492454333374</v>
      </c>
    </row>
    <row r="271" spans="1:55" ht="19">
      <c r="A271" s="156" t="s">
        <v>31</v>
      </c>
      <c r="B271" s="159" t="s">
        <v>128</v>
      </c>
      <c r="C271" s="758"/>
      <c r="D271" s="15" t="s">
        <v>12</v>
      </c>
      <c r="E271" s="21">
        <v>43450</v>
      </c>
      <c r="F271" s="7">
        <v>44420</v>
      </c>
      <c r="G271" s="7">
        <v>45020</v>
      </c>
      <c r="H271" s="7">
        <v>45360</v>
      </c>
      <c r="I271" s="7">
        <v>45770</v>
      </c>
      <c r="J271" s="7">
        <v>41350</v>
      </c>
      <c r="K271" s="7">
        <v>40850</v>
      </c>
      <c r="L271" s="7">
        <v>41310</v>
      </c>
      <c r="M271" s="22">
        <v>41750</v>
      </c>
      <c r="N271" s="22">
        <v>43530</v>
      </c>
      <c r="O271" s="284">
        <v>47460</v>
      </c>
      <c r="P271" s="18">
        <v>350</v>
      </c>
      <c r="Q271" s="7">
        <v>370</v>
      </c>
      <c r="R271" s="7">
        <v>370</v>
      </c>
      <c r="S271" s="7">
        <v>380</v>
      </c>
      <c r="T271" s="7">
        <v>380</v>
      </c>
      <c r="U271" s="7">
        <v>380</v>
      </c>
      <c r="V271" s="7">
        <v>380</v>
      </c>
      <c r="W271" s="7">
        <v>390</v>
      </c>
      <c r="X271" s="25">
        <v>390</v>
      </c>
      <c r="Y271" s="25">
        <v>400</v>
      </c>
      <c r="Z271" s="262">
        <v>440</v>
      </c>
      <c r="AA271" s="20" t="s">
        <v>70</v>
      </c>
      <c r="AB271" s="8">
        <v>970</v>
      </c>
      <c r="AC271" s="8">
        <v>600</v>
      </c>
      <c r="AD271" s="8">
        <v>340</v>
      </c>
      <c r="AE271" s="8">
        <v>410</v>
      </c>
      <c r="AF271" s="8">
        <v>-4420</v>
      </c>
      <c r="AG271" s="8">
        <v>-500</v>
      </c>
      <c r="AH271" s="8">
        <v>460</v>
      </c>
      <c r="AI271" s="29">
        <v>440</v>
      </c>
      <c r="AJ271" s="29">
        <v>1780</v>
      </c>
      <c r="AK271" s="276">
        <v>3930</v>
      </c>
      <c r="AL271" s="31">
        <v>4010</v>
      </c>
      <c r="AM271" s="17" t="s">
        <v>70</v>
      </c>
      <c r="AN271" s="9">
        <v>2.2324510932105968E-2</v>
      </c>
      <c r="AO271" s="9">
        <v>1.3507429085997336E-2</v>
      </c>
      <c r="AP271" s="9">
        <v>7.5521990226565805E-3</v>
      </c>
      <c r="AQ271" s="9">
        <v>9.0388007054673647E-3</v>
      </c>
      <c r="AR271" s="9">
        <v>-9.6569805549486576E-2</v>
      </c>
      <c r="AS271" s="9">
        <v>-1.2091898428053249E-2</v>
      </c>
      <c r="AT271" s="9">
        <v>1.126070991432071E-2</v>
      </c>
      <c r="AU271" s="33">
        <v>1.0651174049866929E-2</v>
      </c>
      <c r="AV271" s="87">
        <v>4.2634730538922083E-2</v>
      </c>
      <c r="AW271" s="270">
        <v>9.0282563749138456E-2</v>
      </c>
      <c r="AX271" s="35">
        <v>9.2289988492520125E-2</v>
      </c>
      <c r="AY271" s="793"/>
      <c r="AZ271" s="779"/>
      <c r="BA271" s="21">
        <v>8316</v>
      </c>
      <c r="BB271" s="87">
        <v>0.90089758342922899</v>
      </c>
      <c r="BC271" s="795"/>
    </row>
    <row r="272" spans="1:55" ht="19">
      <c r="A272" s="156" t="s">
        <v>31</v>
      </c>
      <c r="B272" s="159" t="s">
        <v>128</v>
      </c>
      <c r="C272" s="797" t="s">
        <v>38</v>
      </c>
      <c r="D272" s="15" t="s">
        <v>39</v>
      </c>
      <c r="E272" s="21">
        <v>95080</v>
      </c>
      <c r="F272" s="7">
        <v>97420</v>
      </c>
      <c r="G272" s="7">
        <v>98640</v>
      </c>
      <c r="H272" s="7">
        <v>99450</v>
      </c>
      <c r="I272" s="7">
        <v>100410</v>
      </c>
      <c r="J272" s="7">
        <v>100560</v>
      </c>
      <c r="K272" s="7">
        <v>99480</v>
      </c>
      <c r="L272" s="7">
        <v>100640</v>
      </c>
      <c r="M272" s="22">
        <v>101730</v>
      </c>
      <c r="N272" s="22">
        <v>106190</v>
      </c>
      <c r="O272" s="284">
        <v>115870</v>
      </c>
      <c r="P272" s="18">
        <v>840</v>
      </c>
      <c r="Q272" s="7">
        <v>860</v>
      </c>
      <c r="R272" s="7">
        <v>870</v>
      </c>
      <c r="S272" s="7">
        <v>890</v>
      </c>
      <c r="T272" s="7">
        <v>890</v>
      </c>
      <c r="U272" s="7">
        <v>890</v>
      </c>
      <c r="V272" s="7">
        <v>880</v>
      </c>
      <c r="W272" s="7">
        <v>890</v>
      </c>
      <c r="X272" s="25">
        <v>900</v>
      </c>
      <c r="Y272" s="25">
        <v>950</v>
      </c>
      <c r="Z272" s="262">
        <v>1040</v>
      </c>
      <c r="AA272" s="20" t="s">
        <v>70</v>
      </c>
      <c r="AB272" s="8">
        <v>2340</v>
      </c>
      <c r="AC272" s="8">
        <v>1220</v>
      </c>
      <c r="AD272" s="8">
        <v>810</v>
      </c>
      <c r="AE272" s="8">
        <v>960</v>
      </c>
      <c r="AF272" s="8">
        <v>150</v>
      </c>
      <c r="AG272" s="8">
        <v>-1080</v>
      </c>
      <c r="AH272" s="8">
        <v>1160</v>
      </c>
      <c r="AI272" s="29">
        <v>1090</v>
      </c>
      <c r="AJ272" s="29">
        <v>4460</v>
      </c>
      <c r="AK272" s="276">
        <v>9680</v>
      </c>
      <c r="AL272" s="31">
        <v>20790</v>
      </c>
      <c r="AM272" s="17" t="s">
        <v>70</v>
      </c>
      <c r="AN272" s="9">
        <v>2.461085401766927E-2</v>
      </c>
      <c r="AO272" s="9">
        <v>1.2523095873537171E-2</v>
      </c>
      <c r="AP272" s="9">
        <v>8.2116788321167089E-3</v>
      </c>
      <c r="AQ272" s="9">
        <v>9.6530920060331482E-3</v>
      </c>
      <c r="AR272" s="9">
        <v>1.4938751120405769E-3</v>
      </c>
      <c r="AS272" s="9">
        <v>-1.0739856801909253E-2</v>
      </c>
      <c r="AT272" s="9">
        <v>1.1660635303578637E-2</v>
      </c>
      <c r="AU272" s="33">
        <v>1.0830683624801329E-2</v>
      </c>
      <c r="AV272" s="87">
        <v>4.3841541334906031E-2</v>
      </c>
      <c r="AW272" s="270">
        <v>9.115735945004233E-2</v>
      </c>
      <c r="AX272" s="35">
        <v>0.21865797223390837</v>
      </c>
      <c r="AY272" s="793"/>
      <c r="AZ272" s="779"/>
      <c r="BA272" s="21">
        <v>19656.000000000004</v>
      </c>
      <c r="BB272" s="87">
        <v>1.0119267984854858</v>
      </c>
      <c r="BC272" s="795"/>
    </row>
    <row r="273" spans="1:55" ht="19">
      <c r="A273" s="156" t="s">
        <v>31</v>
      </c>
      <c r="B273" s="159" t="s">
        <v>128</v>
      </c>
      <c r="C273" s="797"/>
      <c r="D273" s="15" t="s">
        <v>40</v>
      </c>
      <c r="E273" s="21">
        <v>164310</v>
      </c>
      <c r="F273" s="7">
        <v>168620</v>
      </c>
      <c r="G273" s="7">
        <v>170570</v>
      </c>
      <c r="H273" s="7">
        <v>172020</v>
      </c>
      <c r="I273" s="7">
        <v>173760</v>
      </c>
      <c r="J273" s="7">
        <v>174010</v>
      </c>
      <c r="K273" s="7">
        <v>171890</v>
      </c>
      <c r="L273" s="7">
        <v>173920</v>
      </c>
      <c r="M273" s="22">
        <v>175890</v>
      </c>
      <c r="N273" s="22">
        <v>183900</v>
      </c>
      <c r="O273" s="284">
        <v>201350</v>
      </c>
      <c r="P273" s="18">
        <v>1530</v>
      </c>
      <c r="Q273" s="7">
        <v>1580</v>
      </c>
      <c r="R273" s="7">
        <v>1590</v>
      </c>
      <c r="S273" s="7">
        <v>1610</v>
      </c>
      <c r="T273" s="7">
        <v>1630</v>
      </c>
      <c r="U273" s="7">
        <v>1630</v>
      </c>
      <c r="V273" s="7">
        <v>1610</v>
      </c>
      <c r="W273" s="7">
        <v>1620</v>
      </c>
      <c r="X273" s="25">
        <v>1640</v>
      </c>
      <c r="Y273" s="25">
        <v>1720</v>
      </c>
      <c r="Z273" s="262">
        <v>1890</v>
      </c>
      <c r="AA273" s="20" t="s">
        <v>70</v>
      </c>
      <c r="AB273" s="8">
        <v>4310</v>
      </c>
      <c r="AC273" s="8">
        <v>1950</v>
      </c>
      <c r="AD273" s="8">
        <v>1450</v>
      </c>
      <c r="AE273" s="8">
        <v>1740</v>
      </c>
      <c r="AF273" s="8">
        <v>250</v>
      </c>
      <c r="AG273" s="8">
        <v>-2120</v>
      </c>
      <c r="AH273" s="8">
        <v>2030</v>
      </c>
      <c r="AI273" s="29">
        <v>1970</v>
      </c>
      <c r="AJ273" s="29">
        <v>8010</v>
      </c>
      <c r="AK273" s="276">
        <v>17450</v>
      </c>
      <c r="AL273" s="31">
        <v>37040</v>
      </c>
      <c r="AM273" s="17" t="s">
        <v>70</v>
      </c>
      <c r="AN273" s="9">
        <v>2.6230904996652704E-2</v>
      </c>
      <c r="AO273" s="9">
        <v>1.1564464476337299E-2</v>
      </c>
      <c r="AP273" s="9">
        <v>8.5009087178284926E-3</v>
      </c>
      <c r="AQ273" s="9">
        <v>1.0115102895012162E-2</v>
      </c>
      <c r="AR273" s="9">
        <v>1.4387661141805896E-3</v>
      </c>
      <c r="AS273" s="9">
        <v>-1.2183207861617196E-2</v>
      </c>
      <c r="AT273" s="9">
        <v>1.1809878410611541E-2</v>
      </c>
      <c r="AU273" s="33">
        <v>1.1327046918123251E-2</v>
      </c>
      <c r="AV273" s="87">
        <v>4.5539826027630959E-2</v>
      </c>
      <c r="AW273" s="270">
        <v>9.4888526373028803E-2</v>
      </c>
      <c r="AX273" s="35">
        <v>0.22542754549327482</v>
      </c>
      <c r="AY273" s="793"/>
      <c r="AZ273" s="779"/>
      <c r="BA273" s="21">
        <v>35721</v>
      </c>
      <c r="BB273" s="87">
        <v>1.0080275089769339</v>
      </c>
      <c r="BC273" s="795"/>
    </row>
    <row r="274" spans="1:55" ht="21" customHeight="1">
      <c r="A274" s="156" t="s">
        <v>31</v>
      </c>
      <c r="B274" s="148" t="s">
        <v>53</v>
      </c>
      <c r="C274" s="758" t="s">
        <v>37</v>
      </c>
      <c r="D274" s="15" t="s">
        <v>11</v>
      </c>
      <c r="E274" s="21">
        <v>35410</v>
      </c>
      <c r="F274" s="7">
        <v>36170</v>
      </c>
      <c r="G274" s="7">
        <v>36670</v>
      </c>
      <c r="H274" s="7">
        <v>36950</v>
      </c>
      <c r="I274" s="7">
        <v>37270</v>
      </c>
      <c r="J274" s="7">
        <v>32840</v>
      </c>
      <c r="K274" s="7">
        <v>32460</v>
      </c>
      <c r="L274" s="7">
        <v>32820</v>
      </c>
      <c r="M274" s="22">
        <v>33160</v>
      </c>
      <c r="N274" s="22">
        <v>34540</v>
      </c>
      <c r="O274" s="284">
        <v>37590</v>
      </c>
      <c r="P274" s="18">
        <v>280</v>
      </c>
      <c r="Q274" s="7">
        <v>290</v>
      </c>
      <c r="R274" s="7">
        <v>290</v>
      </c>
      <c r="S274" s="7">
        <v>300</v>
      </c>
      <c r="T274" s="7">
        <v>300</v>
      </c>
      <c r="U274" s="7">
        <v>300</v>
      </c>
      <c r="V274" s="7">
        <v>300</v>
      </c>
      <c r="W274" s="7">
        <v>310</v>
      </c>
      <c r="X274" s="25">
        <v>310</v>
      </c>
      <c r="Y274" s="25">
        <v>320</v>
      </c>
      <c r="Z274" s="262">
        <v>350</v>
      </c>
      <c r="AA274" s="20" t="s">
        <v>70</v>
      </c>
      <c r="AB274" s="8">
        <v>760</v>
      </c>
      <c r="AC274" s="8">
        <v>500</v>
      </c>
      <c r="AD274" s="8">
        <v>280</v>
      </c>
      <c r="AE274" s="8">
        <v>320</v>
      </c>
      <c r="AF274" s="8">
        <v>-4430</v>
      </c>
      <c r="AG274" s="8">
        <v>-380</v>
      </c>
      <c r="AH274" s="8">
        <v>360</v>
      </c>
      <c r="AI274" s="29">
        <v>340</v>
      </c>
      <c r="AJ274" s="29">
        <v>1380</v>
      </c>
      <c r="AK274" s="276">
        <v>3050</v>
      </c>
      <c r="AL274" s="31">
        <v>2180</v>
      </c>
      <c r="AM274" s="17" t="s">
        <v>70</v>
      </c>
      <c r="AN274" s="9">
        <v>2.1462863597853765E-2</v>
      </c>
      <c r="AO274" s="9">
        <v>1.3823610727121904E-2</v>
      </c>
      <c r="AP274" s="9">
        <v>7.6356694845922668E-3</v>
      </c>
      <c r="AQ274" s="9">
        <v>8.6603518267929225E-3</v>
      </c>
      <c r="AR274" s="9">
        <v>-0.11886235578213045</v>
      </c>
      <c r="AS274" s="9">
        <v>-1.1571254567600442E-2</v>
      </c>
      <c r="AT274" s="9">
        <v>1.109057301293892E-2</v>
      </c>
      <c r="AU274" s="33">
        <v>1.0359536867763586E-2</v>
      </c>
      <c r="AV274" s="87">
        <v>4.161640530759958E-2</v>
      </c>
      <c r="AW274" s="270">
        <v>8.8303416328894047E-2</v>
      </c>
      <c r="AX274" s="35">
        <v>6.1564529793843636E-2</v>
      </c>
      <c r="AY274" s="793">
        <v>0.14901315015350924</v>
      </c>
      <c r="AZ274" s="779"/>
      <c r="BA274" s="21">
        <v>6615</v>
      </c>
      <c r="BB274" s="87">
        <v>0.8747528946625247</v>
      </c>
      <c r="BC274" s="795">
        <v>0.94887532143052478</v>
      </c>
    </row>
    <row r="275" spans="1:55" ht="19">
      <c r="A275" s="156" t="s">
        <v>31</v>
      </c>
      <c r="B275" s="159" t="s">
        <v>129</v>
      </c>
      <c r="C275" s="758"/>
      <c r="D275" s="15" t="s">
        <v>12</v>
      </c>
      <c r="E275" s="21">
        <v>42330</v>
      </c>
      <c r="F275" s="7">
        <v>43280</v>
      </c>
      <c r="G275" s="7">
        <v>43860</v>
      </c>
      <c r="H275" s="7">
        <v>44200</v>
      </c>
      <c r="I275" s="7">
        <v>44600</v>
      </c>
      <c r="J275" s="7">
        <v>40180</v>
      </c>
      <c r="K275" s="7">
        <v>39700</v>
      </c>
      <c r="L275" s="7">
        <v>40140</v>
      </c>
      <c r="M275" s="22">
        <v>40570</v>
      </c>
      <c r="N275" s="22">
        <v>42310</v>
      </c>
      <c r="O275" s="284">
        <v>46130</v>
      </c>
      <c r="P275" s="18">
        <v>340</v>
      </c>
      <c r="Q275" s="7">
        <v>360</v>
      </c>
      <c r="R275" s="7">
        <v>360</v>
      </c>
      <c r="S275" s="7">
        <v>370</v>
      </c>
      <c r="T275" s="7">
        <v>370</v>
      </c>
      <c r="U275" s="7">
        <v>370</v>
      </c>
      <c r="V275" s="7">
        <v>370</v>
      </c>
      <c r="W275" s="7">
        <v>380</v>
      </c>
      <c r="X275" s="25">
        <v>380</v>
      </c>
      <c r="Y275" s="25">
        <v>390</v>
      </c>
      <c r="Z275" s="262">
        <v>430</v>
      </c>
      <c r="AA275" s="20" t="s">
        <v>70</v>
      </c>
      <c r="AB275" s="8">
        <v>950</v>
      </c>
      <c r="AC275" s="8">
        <v>580</v>
      </c>
      <c r="AD275" s="8">
        <v>340</v>
      </c>
      <c r="AE275" s="8">
        <v>400</v>
      </c>
      <c r="AF275" s="8">
        <v>-4420</v>
      </c>
      <c r="AG275" s="8">
        <v>-480</v>
      </c>
      <c r="AH275" s="8">
        <v>440</v>
      </c>
      <c r="AI275" s="29">
        <v>430</v>
      </c>
      <c r="AJ275" s="29">
        <v>1740</v>
      </c>
      <c r="AK275" s="276">
        <v>3820</v>
      </c>
      <c r="AL275" s="31">
        <v>3800</v>
      </c>
      <c r="AM275" s="17" t="s">
        <v>70</v>
      </c>
      <c r="AN275" s="9">
        <v>2.2442712024568934E-2</v>
      </c>
      <c r="AO275" s="9">
        <v>1.3401109057301186E-2</v>
      </c>
      <c r="AP275" s="9">
        <v>7.7519379844961378E-3</v>
      </c>
      <c r="AQ275" s="9">
        <v>9.0497737556560764E-3</v>
      </c>
      <c r="AR275" s="9">
        <v>-9.9103139013452912E-2</v>
      </c>
      <c r="AS275" s="9">
        <v>-1.1946241911398703E-2</v>
      </c>
      <c r="AT275" s="9">
        <v>1.1083123425692731E-2</v>
      </c>
      <c r="AU275" s="33">
        <v>1.0712506228201191E-2</v>
      </c>
      <c r="AV275" s="87">
        <v>4.2888834113877339E-2</v>
      </c>
      <c r="AW275" s="270">
        <v>9.0285984400850783E-2</v>
      </c>
      <c r="AX275" s="35">
        <v>8.9770848098275513E-2</v>
      </c>
      <c r="AY275" s="793"/>
      <c r="AZ275" s="779"/>
      <c r="BA275" s="21">
        <v>8127.0000000000009</v>
      </c>
      <c r="BB275" s="87">
        <v>0.89777935270493736</v>
      </c>
      <c r="BC275" s="795"/>
    </row>
    <row r="276" spans="1:55" ht="19">
      <c r="A276" s="156" t="s">
        <v>31</v>
      </c>
      <c r="B276" s="159" t="s">
        <v>129</v>
      </c>
      <c r="C276" s="797" t="s">
        <v>38</v>
      </c>
      <c r="D276" s="15" t="s">
        <v>39</v>
      </c>
      <c r="E276" s="21">
        <v>93960</v>
      </c>
      <c r="F276" s="7">
        <v>96280</v>
      </c>
      <c r="G276" s="7">
        <v>97480</v>
      </c>
      <c r="H276" s="7">
        <v>98290</v>
      </c>
      <c r="I276" s="7">
        <v>99240</v>
      </c>
      <c r="J276" s="7">
        <v>99390</v>
      </c>
      <c r="K276" s="7">
        <v>98330</v>
      </c>
      <c r="L276" s="7">
        <v>99470</v>
      </c>
      <c r="M276" s="22">
        <v>100550</v>
      </c>
      <c r="N276" s="22">
        <v>104970</v>
      </c>
      <c r="O276" s="284">
        <v>114540</v>
      </c>
      <c r="P276" s="18">
        <v>830</v>
      </c>
      <c r="Q276" s="7">
        <v>850</v>
      </c>
      <c r="R276" s="7">
        <v>860</v>
      </c>
      <c r="S276" s="7">
        <v>880</v>
      </c>
      <c r="T276" s="7">
        <v>880</v>
      </c>
      <c r="U276" s="7">
        <v>880</v>
      </c>
      <c r="V276" s="7">
        <v>860</v>
      </c>
      <c r="W276" s="7">
        <v>880</v>
      </c>
      <c r="X276" s="25">
        <v>890</v>
      </c>
      <c r="Y276" s="25">
        <v>930</v>
      </c>
      <c r="Z276" s="262">
        <v>1020</v>
      </c>
      <c r="AA276" s="20" t="s">
        <v>70</v>
      </c>
      <c r="AB276" s="8">
        <v>2320</v>
      </c>
      <c r="AC276" s="8">
        <v>1200</v>
      </c>
      <c r="AD276" s="8">
        <v>810</v>
      </c>
      <c r="AE276" s="8">
        <v>950</v>
      </c>
      <c r="AF276" s="8">
        <v>150</v>
      </c>
      <c r="AG276" s="8">
        <v>-1060</v>
      </c>
      <c r="AH276" s="8">
        <v>1140</v>
      </c>
      <c r="AI276" s="29">
        <v>1080</v>
      </c>
      <c r="AJ276" s="29">
        <v>4420</v>
      </c>
      <c r="AK276" s="276">
        <v>9570</v>
      </c>
      <c r="AL276" s="31">
        <v>20580</v>
      </c>
      <c r="AM276" s="17" t="s">
        <v>70</v>
      </c>
      <c r="AN276" s="9">
        <v>2.4691358024691468E-2</v>
      </c>
      <c r="AO276" s="9">
        <v>1.2463647694225255E-2</v>
      </c>
      <c r="AP276" s="9">
        <v>8.3093967993435047E-3</v>
      </c>
      <c r="AQ276" s="9">
        <v>9.6652762234203937E-3</v>
      </c>
      <c r="AR276" s="9">
        <v>1.5114873035066978E-3</v>
      </c>
      <c r="AS276" s="9">
        <v>-1.066505684676522E-2</v>
      </c>
      <c r="AT276" s="9">
        <v>1.159361334282516E-2</v>
      </c>
      <c r="AU276" s="33">
        <v>1.0857544988438717E-2</v>
      </c>
      <c r="AV276" s="87">
        <v>4.3958229736449583E-2</v>
      </c>
      <c r="AW276" s="270">
        <v>9.116890540154321E-2</v>
      </c>
      <c r="AX276" s="35">
        <v>0.21902937420178792</v>
      </c>
      <c r="AY276" s="793"/>
      <c r="AZ276" s="779"/>
      <c r="BA276" s="21">
        <v>19278</v>
      </c>
      <c r="BB276" s="87">
        <v>1.0138569604086844</v>
      </c>
      <c r="BC276" s="795"/>
    </row>
    <row r="277" spans="1:55" ht="19">
      <c r="A277" s="156" t="s">
        <v>31</v>
      </c>
      <c r="B277" s="159" t="s">
        <v>129</v>
      </c>
      <c r="C277" s="797"/>
      <c r="D277" s="15" t="s">
        <v>40</v>
      </c>
      <c r="E277" s="21">
        <v>163190</v>
      </c>
      <c r="F277" s="7">
        <v>167480</v>
      </c>
      <c r="G277" s="7">
        <v>169410</v>
      </c>
      <c r="H277" s="7">
        <v>170860</v>
      </c>
      <c r="I277" s="7">
        <v>172590</v>
      </c>
      <c r="J277" s="7">
        <v>172840</v>
      </c>
      <c r="K277" s="7">
        <v>170740</v>
      </c>
      <c r="L277" s="7">
        <v>172750</v>
      </c>
      <c r="M277" s="22">
        <v>174710</v>
      </c>
      <c r="N277" s="22">
        <v>182680</v>
      </c>
      <c r="O277" s="284">
        <v>200020</v>
      </c>
      <c r="P277" s="18">
        <v>1520</v>
      </c>
      <c r="Q277" s="7">
        <v>1570</v>
      </c>
      <c r="R277" s="7">
        <v>1580</v>
      </c>
      <c r="S277" s="7">
        <v>1600</v>
      </c>
      <c r="T277" s="7">
        <v>1620</v>
      </c>
      <c r="U277" s="7">
        <v>1620</v>
      </c>
      <c r="V277" s="7">
        <v>1590</v>
      </c>
      <c r="W277" s="7">
        <v>1610</v>
      </c>
      <c r="X277" s="25">
        <v>1630</v>
      </c>
      <c r="Y277" s="25">
        <v>1700</v>
      </c>
      <c r="Z277" s="262">
        <v>1870</v>
      </c>
      <c r="AA277" s="20" t="s">
        <v>70</v>
      </c>
      <c r="AB277" s="8">
        <v>4290</v>
      </c>
      <c r="AC277" s="8">
        <v>1930</v>
      </c>
      <c r="AD277" s="8">
        <v>1450</v>
      </c>
      <c r="AE277" s="8">
        <v>1730</v>
      </c>
      <c r="AF277" s="8">
        <v>250</v>
      </c>
      <c r="AG277" s="8">
        <v>-2100</v>
      </c>
      <c r="AH277" s="8">
        <v>2010</v>
      </c>
      <c r="AI277" s="29">
        <v>1960</v>
      </c>
      <c r="AJ277" s="29">
        <v>7970</v>
      </c>
      <c r="AK277" s="276">
        <v>17340</v>
      </c>
      <c r="AL277" s="31">
        <v>36830</v>
      </c>
      <c r="AM277" s="17" t="s">
        <v>70</v>
      </c>
      <c r="AN277" s="9">
        <v>2.6288375513205509E-2</v>
      </c>
      <c r="AO277" s="9">
        <v>1.1523764031526218E-2</v>
      </c>
      <c r="AP277" s="9">
        <v>8.559116935245914E-3</v>
      </c>
      <c r="AQ277" s="9">
        <v>1.0125248741659876E-2</v>
      </c>
      <c r="AR277" s="9">
        <v>1.4485196129556677E-3</v>
      </c>
      <c r="AS277" s="9">
        <v>-1.2149965285813469E-2</v>
      </c>
      <c r="AT277" s="9">
        <v>1.1772285346140388E-2</v>
      </c>
      <c r="AU277" s="33">
        <v>1.1345875542691841E-2</v>
      </c>
      <c r="AV277" s="87">
        <v>4.5618453437124451E-2</v>
      </c>
      <c r="AW277" s="270">
        <v>9.4920078826363108E-2</v>
      </c>
      <c r="AX277" s="35">
        <v>0.22568784852012991</v>
      </c>
      <c r="AY277" s="793"/>
      <c r="AZ277" s="779"/>
      <c r="BA277" s="21">
        <v>35343.000000000007</v>
      </c>
      <c r="BB277" s="87">
        <v>1.0091120779459526</v>
      </c>
      <c r="BC277" s="795"/>
    </row>
    <row r="278" spans="1:55" ht="21" customHeight="1">
      <c r="A278" s="156" t="s">
        <v>31</v>
      </c>
      <c r="B278" s="148" t="s">
        <v>54</v>
      </c>
      <c r="C278" s="758" t="s">
        <v>37</v>
      </c>
      <c r="D278" s="15" t="s">
        <v>11</v>
      </c>
      <c r="E278" s="21">
        <v>34430</v>
      </c>
      <c r="F278" s="7">
        <v>35150</v>
      </c>
      <c r="G278" s="7">
        <v>35650</v>
      </c>
      <c r="H278" s="7">
        <v>35920</v>
      </c>
      <c r="I278" s="7">
        <v>36230</v>
      </c>
      <c r="J278" s="7">
        <v>31800</v>
      </c>
      <c r="K278" s="7">
        <v>31430</v>
      </c>
      <c r="L278" s="7">
        <v>31780</v>
      </c>
      <c r="M278" s="22">
        <v>32110</v>
      </c>
      <c r="N278" s="22">
        <v>33450</v>
      </c>
      <c r="O278" s="284">
        <v>36400</v>
      </c>
      <c r="P278" s="18">
        <v>270</v>
      </c>
      <c r="Q278" s="7">
        <v>280</v>
      </c>
      <c r="R278" s="7">
        <v>280</v>
      </c>
      <c r="S278" s="7">
        <v>290</v>
      </c>
      <c r="T278" s="7">
        <v>290</v>
      </c>
      <c r="U278" s="7">
        <v>290</v>
      </c>
      <c r="V278" s="7">
        <v>290</v>
      </c>
      <c r="W278" s="7">
        <v>290</v>
      </c>
      <c r="X278" s="25">
        <v>300</v>
      </c>
      <c r="Y278" s="25">
        <v>310</v>
      </c>
      <c r="Z278" s="262">
        <v>340</v>
      </c>
      <c r="AA278" s="20" t="s">
        <v>70</v>
      </c>
      <c r="AB278" s="8">
        <v>720</v>
      </c>
      <c r="AC278" s="8">
        <v>500</v>
      </c>
      <c r="AD278" s="8">
        <v>270</v>
      </c>
      <c r="AE278" s="8">
        <v>310</v>
      </c>
      <c r="AF278" s="8">
        <v>-4430</v>
      </c>
      <c r="AG278" s="8">
        <v>-370</v>
      </c>
      <c r="AH278" s="8">
        <v>350</v>
      </c>
      <c r="AI278" s="29">
        <v>330</v>
      </c>
      <c r="AJ278" s="29">
        <v>1340</v>
      </c>
      <c r="AK278" s="276">
        <v>2950</v>
      </c>
      <c r="AL278" s="31">
        <v>1970</v>
      </c>
      <c r="AM278" s="17" t="s">
        <v>70</v>
      </c>
      <c r="AN278" s="9">
        <v>2.0911995352890012E-2</v>
      </c>
      <c r="AO278" s="9">
        <v>1.4224751066856278E-2</v>
      </c>
      <c r="AP278" s="9">
        <v>7.5736325385693526E-3</v>
      </c>
      <c r="AQ278" s="9">
        <v>8.6302895322940554E-3</v>
      </c>
      <c r="AR278" s="9">
        <v>-0.12227435826662991</v>
      </c>
      <c r="AS278" s="9">
        <v>-1.1635220125786216E-2</v>
      </c>
      <c r="AT278" s="9">
        <v>1.1135857461024523E-2</v>
      </c>
      <c r="AU278" s="33">
        <v>1.0383889238514854E-2</v>
      </c>
      <c r="AV278" s="87">
        <v>4.1731547804422231E-2</v>
      </c>
      <c r="AW278" s="270">
        <v>8.819133034379667E-2</v>
      </c>
      <c r="AX278" s="35">
        <v>5.7217542840546143E-2</v>
      </c>
      <c r="AY278" s="793">
        <v>0.14721837013959632</v>
      </c>
      <c r="AZ278" s="779"/>
      <c r="BA278" s="21">
        <v>6426.0000000000009</v>
      </c>
      <c r="BB278" s="87">
        <v>0.87057798431600353</v>
      </c>
      <c r="BC278" s="795">
        <v>0.94706041479621783</v>
      </c>
    </row>
    <row r="279" spans="1:55" ht="19">
      <c r="A279" s="156" t="s">
        <v>31</v>
      </c>
      <c r="B279" s="159" t="s">
        <v>130</v>
      </c>
      <c r="C279" s="758"/>
      <c r="D279" s="15" t="s">
        <v>12</v>
      </c>
      <c r="E279" s="21">
        <v>41350</v>
      </c>
      <c r="F279" s="7">
        <v>42260</v>
      </c>
      <c r="G279" s="7">
        <v>42840</v>
      </c>
      <c r="H279" s="7">
        <v>43170</v>
      </c>
      <c r="I279" s="7">
        <v>43560</v>
      </c>
      <c r="J279" s="7">
        <v>39140</v>
      </c>
      <c r="K279" s="7">
        <v>38670</v>
      </c>
      <c r="L279" s="7">
        <v>39100</v>
      </c>
      <c r="M279" s="22">
        <v>39520</v>
      </c>
      <c r="N279" s="22">
        <v>41220</v>
      </c>
      <c r="O279" s="284">
        <v>44940</v>
      </c>
      <c r="P279" s="18">
        <v>330</v>
      </c>
      <c r="Q279" s="7">
        <v>350</v>
      </c>
      <c r="R279" s="7">
        <v>350</v>
      </c>
      <c r="S279" s="7">
        <v>360</v>
      </c>
      <c r="T279" s="7">
        <v>360</v>
      </c>
      <c r="U279" s="7">
        <v>360</v>
      </c>
      <c r="V279" s="7">
        <v>360</v>
      </c>
      <c r="W279" s="7">
        <v>360</v>
      </c>
      <c r="X279" s="25">
        <v>370</v>
      </c>
      <c r="Y279" s="25">
        <v>380</v>
      </c>
      <c r="Z279" s="262">
        <v>420</v>
      </c>
      <c r="AA279" s="20" t="s">
        <v>70</v>
      </c>
      <c r="AB279" s="8">
        <v>910</v>
      </c>
      <c r="AC279" s="8">
        <v>580</v>
      </c>
      <c r="AD279" s="8">
        <v>330</v>
      </c>
      <c r="AE279" s="8">
        <v>390</v>
      </c>
      <c r="AF279" s="8">
        <v>-4420</v>
      </c>
      <c r="AG279" s="8">
        <v>-470</v>
      </c>
      <c r="AH279" s="8">
        <v>430</v>
      </c>
      <c r="AI279" s="29">
        <v>420</v>
      </c>
      <c r="AJ279" s="29">
        <v>1700</v>
      </c>
      <c r="AK279" s="276">
        <v>3720</v>
      </c>
      <c r="AL279" s="31">
        <v>3590</v>
      </c>
      <c r="AM279" s="17" t="s">
        <v>70</v>
      </c>
      <c r="AN279" s="9">
        <v>2.200725513905688E-2</v>
      </c>
      <c r="AO279" s="9">
        <v>1.3724562233790927E-2</v>
      </c>
      <c r="AP279" s="9">
        <v>7.7030812324929698E-3</v>
      </c>
      <c r="AQ279" s="9">
        <v>9.0340514246003423E-3</v>
      </c>
      <c r="AR279" s="9">
        <v>-0.1014692378328742</v>
      </c>
      <c r="AS279" s="9">
        <v>-1.2008175779253949E-2</v>
      </c>
      <c r="AT279" s="9">
        <v>1.1119731057667392E-2</v>
      </c>
      <c r="AU279" s="33">
        <v>1.0741687979539671E-2</v>
      </c>
      <c r="AV279" s="87">
        <v>4.3016194331983781E-2</v>
      </c>
      <c r="AW279" s="270">
        <v>9.0247452692867602E-2</v>
      </c>
      <c r="AX279" s="35">
        <v>8.681983071342203E-2</v>
      </c>
      <c r="AY279" s="793"/>
      <c r="AZ279" s="779"/>
      <c r="BA279" s="21">
        <v>7938</v>
      </c>
      <c r="BB279" s="87">
        <v>0.8948488512696493</v>
      </c>
      <c r="BC279" s="795"/>
    </row>
    <row r="280" spans="1:55" ht="19">
      <c r="A280" s="156" t="s">
        <v>31</v>
      </c>
      <c r="B280" s="159" t="s">
        <v>130</v>
      </c>
      <c r="C280" s="797" t="s">
        <v>38</v>
      </c>
      <c r="D280" s="15" t="s">
        <v>39</v>
      </c>
      <c r="E280" s="21">
        <v>92980</v>
      </c>
      <c r="F280" s="7">
        <v>95260</v>
      </c>
      <c r="G280" s="7">
        <v>96460</v>
      </c>
      <c r="H280" s="7">
        <v>97260</v>
      </c>
      <c r="I280" s="7">
        <v>98200</v>
      </c>
      <c r="J280" s="7">
        <v>98350</v>
      </c>
      <c r="K280" s="7">
        <v>97300</v>
      </c>
      <c r="L280" s="7">
        <v>98430</v>
      </c>
      <c r="M280" s="22">
        <v>99500</v>
      </c>
      <c r="N280" s="22">
        <v>103880</v>
      </c>
      <c r="O280" s="284">
        <v>113350</v>
      </c>
      <c r="P280" s="18">
        <v>820</v>
      </c>
      <c r="Q280" s="7">
        <v>840</v>
      </c>
      <c r="R280" s="7">
        <v>850</v>
      </c>
      <c r="S280" s="7">
        <v>870</v>
      </c>
      <c r="T280" s="7">
        <v>870</v>
      </c>
      <c r="U280" s="7">
        <v>870</v>
      </c>
      <c r="V280" s="7">
        <v>850</v>
      </c>
      <c r="W280" s="7">
        <v>870</v>
      </c>
      <c r="X280" s="25">
        <v>880</v>
      </c>
      <c r="Y280" s="25">
        <v>920</v>
      </c>
      <c r="Z280" s="262">
        <v>1010</v>
      </c>
      <c r="AA280" s="20" t="s">
        <v>70</v>
      </c>
      <c r="AB280" s="8">
        <v>2280</v>
      </c>
      <c r="AC280" s="8">
        <v>1200</v>
      </c>
      <c r="AD280" s="8">
        <v>800</v>
      </c>
      <c r="AE280" s="8">
        <v>940</v>
      </c>
      <c r="AF280" s="8">
        <v>150</v>
      </c>
      <c r="AG280" s="8">
        <v>-1050</v>
      </c>
      <c r="AH280" s="8">
        <v>1130</v>
      </c>
      <c r="AI280" s="29">
        <v>1070</v>
      </c>
      <c r="AJ280" s="29">
        <v>4380</v>
      </c>
      <c r="AK280" s="276">
        <v>9470</v>
      </c>
      <c r="AL280" s="31">
        <v>20370</v>
      </c>
      <c r="AM280" s="17" t="s">
        <v>70</v>
      </c>
      <c r="AN280" s="9">
        <v>2.4521402452140295E-2</v>
      </c>
      <c r="AO280" s="9">
        <v>1.2597102666386695E-2</v>
      </c>
      <c r="AP280" s="9">
        <v>8.2935931992536016E-3</v>
      </c>
      <c r="AQ280" s="9">
        <v>9.6648159572281234E-3</v>
      </c>
      <c r="AR280" s="9">
        <v>1.5274949083503575E-3</v>
      </c>
      <c r="AS280" s="9">
        <v>-1.0676156583629859E-2</v>
      </c>
      <c r="AT280" s="9">
        <v>1.161356628982535E-2</v>
      </c>
      <c r="AU280" s="33">
        <v>1.0870669511327868E-2</v>
      </c>
      <c r="AV280" s="87">
        <v>4.4020100502512483E-2</v>
      </c>
      <c r="AW280" s="270">
        <v>9.1162880246438149E-2</v>
      </c>
      <c r="AX280" s="35">
        <v>0.21907937190793714</v>
      </c>
      <c r="AY280" s="793"/>
      <c r="AZ280" s="779"/>
      <c r="BA280" s="21">
        <v>19089.000000000004</v>
      </c>
      <c r="BB280" s="87">
        <v>1.0137771563777156</v>
      </c>
      <c r="BC280" s="795"/>
    </row>
    <row r="281" spans="1:55" ht="19">
      <c r="A281" s="156" t="s">
        <v>31</v>
      </c>
      <c r="B281" s="159" t="s">
        <v>130</v>
      </c>
      <c r="C281" s="797"/>
      <c r="D281" s="15" t="s">
        <v>40</v>
      </c>
      <c r="E281" s="21">
        <v>162210</v>
      </c>
      <c r="F281" s="7">
        <v>166460</v>
      </c>
      <c r="G281" s="7">
        <v>168390</v>
      </c>
      <c r="H281" s="7">
        <v>169830</v>
      </c>
      <c r="I281" s="7">
        <v>171550</v>
      </c>
      <c r="J281" s="7">
        <v>171800</v>
      </c>
      <c r="K281" s="7">
        <v>169710</v>
      </c>
      <c r="L281" s="7">
        <v>171710</v>
      </c>
      <c r="M281" s="22">
        <v>173660</v>
      </c>
      <c r="N281" s="22">
        <v>181590</v>
      </c>
      <c r="O281" s="284">
        <v>198830</v>
      </c>
      <c r="P281" s="18">
        <v>1510</v>
      </c>
      <c r="Q281" s="7">
        <v>1560</v>
      </c>
      <c r="R281" s="7">
        <v>1570</v>
      </c>
      <c r="S281" s="7">
        <v>1590</v>
      </c>
      <c r="T281" s="7">
        <v>1610</v>
      </c>
      <c r="U281" s="7">
        <v>1610</v>
      </c>
      <c r="V281" s="7">
        <v>1580</v>
      </c>
      <c r="W281" s="7">
        <v>1600</v>
      </c>
      <c r="X281" s="25">
        <v>1620</v>
      </c>
      <c r="Y281" s="25">
        <v>1690</v>
      </c>
      <c r="Z281" s="262">
        <v>1860</v>
      </c>
      <c r="AA281" s="20" t="s">
        <v>70</v>
      </c>
      <c r="AB281" s="8">
        <v>4250</v>
      </c>
      <c r="AC281" s="8">
        <v>1930</v>
      </c>
      <c r="AD281" s="8">
        <v>1440</v>
      </c>
      <c r="AE281" s="8">
        <v>1720</v>
      </c>
      <c r="AF281" s="8">
        <v>250</v>
      </c>
      <c r="AG281" s="8">
        <v>-2090</v>
      </c>
      <c r="AH281" s="8">
        <v>2000</v>
      </c>
      <c r="AI281" s="29">
        <v>1950</v>
      </c>
      <c r="AJ281" s="29">
        <v>7930</v>
      </c>
      <c r="AK281" s="276">
        <v>17240</v>
      </c>
      <c r="AL281" s="31">
        <v>36620</v>
      </c>
      <c r="AM281" s="17" t="s">
        <v>70</v>
      </c>
      <c r="AN281" s="9">
        <v>2.6200604155107499E-2</v>
      </c>
      <c r="AO281" s="9">
        <v>1.1594377027514202E-2</v>
      </c>
      <c r="AP281" s="9">
        <v>8.5515766969535001E-3</v>
      </c>
      <c r="AQ281" s="9">
        <v>1.0127774833657233E-2</v>
      </c>
      <c r="AR281" s="9">
        <v>1.4573010784026952E-3</v>
      </c>
      <c r="AS281" s="9">
        <v>-1.2165308498253813E-2</v>
      </c>
      <c r="AT281" s="9">
        <v>1.178480938070825E-2</v>
      </c>
      <c r="AU281" s="33">
        <v>1.1356356647836519E-2</v>
      </c>
      <c r="AV281" s="87">
        <v>4.5663941034204791E-2</v>
      </c>
      <c r="AW281" s="270">
        <v>9.4939148631532522E-2</v>
      </c>
      <c r="AX281" s="35">
        <v>0.22575673509647998</v>
      </c>
      <c r="AY281" s="793"/>
      <c r="AZ281" s="779"/>
      <c r="BA281" s="21">
        <v>35154</v>
      </c>
      <c r="BB281" s="87">
        <v>1.0090376672215029</v>
      </c>
      <c r="BC281" s="795"/>
    </row>
    <row r="282" spans="1:55" ht="21" customHeight="1">
      <c r="A282" s="156" t="s">
        <v>31</v>
      </c>
      <c r="B282" s="148" t="s">
        <v>55</v>
      </c>
      <c r="C282" s="758" t="s">
        <v>37</v>
      </c>
      <c r="D282" s="15" t="s">
        <v>11</v>
      </c>
      <c r="E282" s="21">
        <v>34430</v>
      </c>
      <c r="F282" s="7">
        <v>35130</v>
      </c>
      <c r="G282" s="7">
        <v>35620</v>
      </c>
      <c r="H282" s="7">
        <v>35880</v>
      </c>
      <c r="I282" s="7">
        <v>36180</v>
      </c>
      <c r="J282" s="7">
        <v>31750</v>
      </c>
      <c r="K282" s="7">
        <v>31400</v>
      </c>
      <c r="L282" s="7">
        <v>31740</v>
      </c>
      <c r="M282" s="22">
        <v>32060</v>
      </c>
      <c r="N282" s="22">
        <v>33360</v>
      </c>
      <c r="O282" s="284">
        <v>36270</v>
      </c>
      <c r="P282" s="18">
        <v>270</v>
      </c>
      <c r="Q282" s="7">
        <v>280</v>
      </c>
      <c r="R282" s="7">
        <v>280</v>
      </c>
      <c r="S282" s="7">
        <v>280</v>
      </c>
      <c r="T282" s="7">
        <v>290</v>
      </c>
      <c r="U282" s="7">
        <v>290</v>
      </c>
      <c r="V282" s="7">
        <v>290</v>
      </c>
      <c r="W282" s="7">
        <v>290</v>
      </c>
      <c r="X282" s="25">
        <v>300</v>
      </c>
      <c r="Y282" s="25">
        <v>310</v>
      </c>
      <c r="Z282" s="262">
        <v>340</v>
      </c>
      <c r="AA282" s="20" t="s">
        <v>70</v>
      </c>
      <c r="AB282" s="8">
        <v>700</v>
      </c>
      <c r="AC282" s="8">
        <v>490</v>
      </c>
      <c r="AD282" s="8">
        <v>260</v>
      </c>
      <c r="AE282" s="8">
        <v>300</v>
      </c>
      <c r="AF282" s="8">
        <v>-4430</v>
      </c>
      <c r="AG282" s="8">
        <v>-350</v>
      </c>
      <c r="AH282" s="8">
        <v>340</v>
      </c>
      <c r="AI282" s="29">
        <v>320</v>
      </c>
      <c r="AJ282" s="29">
        <v>1300</v>
      </c>
      <c r="AK282" s="276">
        <v>2910</v>
      </c>
      <c r="AL282" s="31">
        <v>1840</v>
      </c>
      <c r="AM282" s="17" t="s">
        <v>70</v>
      </c>
      <c r="AN282" s="9">
        <v>2.0331106593087345E-2</v>
      </c>
      <c r="AO282" s="9">
        <v>1.3948192428124173E-2</v>
      </c>
      <c r="AP282" s="9">
        <v>7.2992700729928028E-3</v>
      </c>
      <c r="AQ282" s="9">
        <v>8.3612040133780319E-3</v>
      </c>
      <c r="AR282" s="9">
        <v>-0.12244333886124936</v>
      </c>
      <c r="AS282" s="9">
        <v>-1.1023622047244053E-2</v>
      </c>
      <c r="AT282" s="9">
        <v>1.0828025477707115E-2</v>
      </c>
      <c r="AU282" s="33">
        <v>1.00819155639571E-2</v>
      </c>
      <c r="AV282" s="87">
        <v>4.0548970679975094E-2</v>
      </c>
      <c r="AW282" s="270">
        <v>8.7230215827338142E-2</v>
      </c>
      <c r="AX282" s="35">
        <v>5.3441765901829807E-2</v>
      </c>
      <c r="AY282" s="793">
        <v>0.14493855741095385</v>
      </c>
      <c r="AZ282" s="779"/>
      <c r="BA282" s="21">
        <v>6426.0000000000009</v>
      </c>
      <c r="BB282" s="87">
        <v>0.8668022073772873</v>
      </c>
      <c r="BC282" s="795">
        <v>0.94478060206757553</v>
      </c>
    </row>
    <row r="283" spans="1:55" ht="19">
      <c r="A283" s="156" t="s">
        <v>31</v>
      </c>
      <c r="B283" s="159" t="s">
        <v>131</v>
      </c>
      <c r="C283" s="758"/>
      <c r="D283" s="15" t="s">
        <v>12</v>
      </c>
      <c r="E283" s="21">
        <v>41350</v>
      </c>
      <c r="F283" s="7">
        <v>42240</v>
      </c>
      <c r="G283" s="7">
        <v>42810</v>
      </c>
      <c r="H283" s="7">
        <v>43130</v>
      </c>
      <c r="I283" s="7">
        <v>43510</v>
      </c>
      <c r="J283" s="7">
        <v>39090</v>
      </c>
      <c r="K283" s="7">
        <v>38640</v>
      </c>
      <c r="L283" s="7">
        <v>39060</v>
      </c>
      <c r="M283" s="22">
        <v>39470</v>
      </c>
      <c r="N283" s="22">
        <v>41130</v>
      </c>
      <c r="O283" s="284">
        <v>44810</v>
      </c>
      <c r="P283" s="18">
        <v>330</v>
      </c>
      <c r="Q283" s="7">
        <v>350</v>
      </c>
      <c r="R283" s="7">
        <v>350</v>
      </c>
      <c r="S283" s="7">
        <v>350</v>
      </c>
      <c r="T283" s="7">
        <v>360</v>
      </c>
      <c r="U283" s="7">
        <v>360</v>
      </c>
      <c r="V283" s="7">
        <v>360</v>
      </c>
      <c r="W283" s="7">
        <v>360</v>
      </c>
      <c r="X283" s="25">
        <v>370</v>
      </c>
      <c r="Y283" s="25">
        <v>380</v>
      </c>
      <c r="Z283" s="262">
        <v>420</v>
      </c>
      <c r="AA283" s="20" t="s">
        <v>70</v>
      </c>
      <c r="AB283" s="8">
        <v>890</v>
      </c>
      <c r="AC283" s="8">
        <v>570</v>
      </c>
      <c r="AD283" s="8">
        <v>320</v>
      </c>
      <c r="AE283" s="8">
        <v>380</v>
      </c>
      <c r="AF283" s="8">
        <v>-4420</v>
      </c>
      <c r="AG283" s="8">
        <v>-450</v>
      </c>
      <c r="AH283" s="8">
        <v>420</v>
      </c>
      <c r="AI283" s="29">
        <v>410</v>
      </c>
      <c r="AJ283" s="29">
        <v>1660</v>
      </c>
      <c r="AK283" s="276">
        <v>3680</v>
      </c>
      <c r="AL283" s="31">
        <v>3460</v>
      </c>
      <c r="AM283" s="17" t="s">
        <v>70</v>
      </c>
      <c r="AN283" s="9">
        <v>2.1523579201934595E-2</v>
      </c>
      <c r="AO283" s="9">
        <v>1.3494318181818121E-2</v>
      </c>
      <c r="AP283" s="9">
        <v>7.4748890446156846E-3</v>
      </c>
      <c r="AQ283" s="9">
        <v>8.8105726872247381E-3</v>
      </c>
      <c r="AR283" s="9">
        <v>-0.10158584233509538</v>
      </c>
      <c r="AS283" s="9">
        <v>-1.1511895625479718E-2</v>
      </c>
      <c r="AT283" s="9">
        <v>1.0869565217391353E-2</v>
      </c>
      <c r="AU283" s="33">
        <v>1.0496671786994316E-2</v>
      </c>
      <c r="AV283" s="87">
        <v>4.2057258677476561E-2</v>
      </c>
      <c r="AW283" s="270">
        <v>8.9472404570872799E-2</v>
      </c>
      <c r="AX283" s="35">
        <v>8.3675937122128063E-2</v>
      </c>
      <c r="AY283" s="793"/>
      <c r="AZ283" s="779"/>
      <c r="BA283" s="21">
        <v>7938</v>
      </c>
      <c r="BB283" s="87">
        <v>0.89170495767835545</v>
      </c>
      <c r="BC283" s="795"/>
    </row>
    <row r="284" spans="1:55" ht="19">
      <c r="A284" s="156" t="s">
        <v>31</v>
      </c>
      <c r="B284" s="159" t="s">
        <v>131</v>
      </c>
      <c r="C284" s="797" t="s">
        <v>38</v>
      </c>
      <c r="D284" s="15" t="s">
        <v>39</v>
      </c>
      <c r="E284" s="21">
        <v>92980</v>
      </c>
      <c r="F284" s="7">
        <v>95240</v>
      </c>
      <c r="G284" s="7">
        <v>96430</v>
      </c>
      <c r="H284" s="7">
        <v>97220</v>
      </c>
      <c r="I284" s="7">
        <v>98150</v>
      </c>
      <c r="J284" s="7">
        <v>98300</v>
      </c>
      <c r="K284" s="7">
        <v>97270</v>
      </c>
      <c r="L284" s="7">
        <v>98390</v>
      </c>
      <c r="M284" s="22">
        <v>99450</v>
      </c>
      <c r="N284" s="22">
        <v>103790</v>
      </c>
      <c r="O284" s="284">
        <v>113220</v>
      </c>
      <c r="P284" s="18">
        <v>820</v>
      </c>
      <c r="Q284" s="7">
        <v>840</v>
      </c>
      <c r="R284" s="7">
        <v>850</v>
      </c>
      <c r="S284" s="7">
        <v>860</v>
      </c>
      <c r="T284" s="7">
        <v>870</v>
      </c>
      <c r="U284" s="7">
        <v>870</v>
      </c>
      <c r="V284" s="7">
        <v>850</v>
      </c>
      <c r="W284" s="7">
        <v>870</v>
      </c>
      <c r="X284" s="25">
        <v>880</v>
      </c>
      <c r="Y284" s="25">
        <v>920</v>
      </c>
      <c r="Z284" s="262">
        <v>1010</v>
      </c>
      <c r="AA284" s="20" t="s">
        <v>70</v>
      </c>
      <c r="AB284" s="8">
        <v>2260</v>
      </c>
      <c r="AC284" s="8">
        <v>1190</v>
      </c>
      <c r="AD284" s="8">
        <v>790</v>
      </c>
      <c r="AE284" s="8">
        <v>930</v>
      </c>
      <c r="AF284" s="8">
        <v>150</v>
      </c>
      <c r="AG284" s="8">
        <v>-1030</v>
      </c>
      <c r="AH284" s="8">
        <v>1120</v>
      </c>
      <c r="AI284" s="29">
        <v>1060</v>
      </c>
      <c r="AJ284" s="29">
        <v>4340</v>
      </c>
      <c r="AK284" s="276">
        <v>9430</v>
      </c>
      <c r="AL284" s="31">
        <v>20240</v>
      </c>
      <c r="AM284" s="17" t="s">
        <v>70</v>
      </c>
      <c r="AN284" s="9">
        <v>2.4306302430630256E-2</v>
      </c>
      <c r="AO284" s="9">
        <v>1.2494750104997898E-2</v>
      </c>
      <c r="AP284" s="9">
        <v>8.1924712226486562E-3</v>
      </c>
      <c r="AQ284" s="9">
        <v>9.5659329356099221E-3</v>
      </c>
      <c r="AR284" s="9">
        <v>1.5282730514518672E-3</v>
      </c>
      <c r="AS284" s="9">
        <v>-1.04781281790437E-2</v>
      </c>
      <c r="AT284" s="9">
        <v>1.1514341523594096E-2</v>
      </c>
      <c r="AU284" s="33">
        <v>1.0773452586644972E-2</v>
      </c>
      <c r="AV284" s="87">
        <v>4.3640020110608413E-2</v>
      </c>
      <c r="AW284" s="270">
        <v>9.0856537238654944E-2</v>
      </c>
      <c r="AX284" s="35">
        <v>0.2176812217681221</v>
      </c>
      <c r="AY284" s="793"/>
      <c r="AZ284" s="779"/>
      <c r="BA284" s="21">
        <v>19089.000000000004</v>
      </c>
      <c r="BB284" s="87">
        <v>1.0123790062379006</v>
      </c>
      <c r="BC284" s="795"/>
    </row>
    <row r="285" spans="1:55" ht="19">
      <c r="A285" s="156" t="s">
        <v>31</v>
      </c>
      <c r="B285" s="159" t="s">
        <v>131</v>
      </c>
      <c r="C285" s="797"/>
      <c r="D285" s="15" t="s">
        <v>40</v>
      </c>
      <c r="E285" s="21">
        <v>162210</v>
      </c>
      <c r="F285" s="7">
        <v>166440</v>
      </c>
      <c r="G285" s="7">
        <v>168360</v>
      </c>
      <c r="H285" s="7">
        <v>169790</v>
      </c>
      <c r="I285" s="7">
        <v>171500</v>
      </c>
      <c r="J285" s="7">
        <v>171750</v>
      </c>
      <c r="K285" s="7">
        <v>169680</v>
      </c>
      <c r="L285" s="7">
        <v>171670</v>
      </c>
      <c r="M285" s="22">
        <v>173610</v>
      </c>
      <c r="N285" s="22">
        <v>181500</v>
      </c>
      <c r="O285" s="284">
        <v>198700</v>
      </c>
      <c r="P285" s="18">
        <v>1510</v>
      </c>
      <c r="Q285" s="7">
        <v>1560</v>
      </c>
      <c r="R285" s="7">
        <v>1570</v>
      </c>
      <c r="S285" s="7">
        <v>1580</v>
      </c>
      <c r="T285" s="7">
        <v>1610</v>
      </c>
      <c r="U285" s="7">
        <v>1610</v>
      </c>
      <c r="V285" s="7">
        <v>1580</v>
      </c>
      <c r="W285" s="7">
        <v>1600</v>
      </c>
      <c r="X285" s="25">
        <v>1620</v>
      </c>
      <c r="Y285" s="25">
        <v>1690</v>
      </c>
      <c r="Z285" s="262">
        <v>1860</v>
      </c>
      <c r="AA285" s="20" t="s">
        <v>70</v>
      </c>
      <c r="AB285" s="8">
        <v>4230</v>
      </c>
      <c r="AC285" s="8">
        <v>1920</v>
      </c>
      <c r="AD285" s="8">
        <v>1430</v>
      </c>
      <c r="AE285" s="8">
        <v>1710</v>
      </c>
      <c r="AF285" s="8">
        <v>250</v>
      </c>
      <c r="AG285" s="8">
        <v>-2070</v>
      </c>
      <c r="AH285" s="8">
        <v>1990</v>
      </c>
      <c r="AI285" s="29">
        <v>1940</v>
      </c>
      <c r="AJ285" s="29">
        <v>7890</v>
      </c>
      <c r="AK285" s="276">
        <v>17200</v>
      </c>
      <c r="AL285" s="31">
        <v>36490</v>
      </c>
      <c r="AM285" s="17" t="s">
        <v>70</v>
      </c>
      <c r="AN285" s="9">
        <v>2.6077307194377619E-2</v>
      </c>
      <c r="AO285" s="9">
        <v>1.1535688536409516E-2</v>
      </c>
      <c r="AP285" s="9">
        <v>8.4937039676882264E-3</v>
      </c>
      <c r="AQ285" s="9">
        <v>1.0071264503209942E-2</v>
      </c>
      <c r="AR285" s="9">
        <v>1.4577259475219151E-3</v>
      </c>
      <c r="AS285" s="9">
        <v>-1.2052401746724839E-2</v>
      </c>
      <c r="AT285" s="9">
        <v>1.1727958510136638E-2</v>
      </c>
      <c r="AU285" s="33">
        <v>1.1300751441719603E-2</v>
      </c>
      <c r="AV285" s="87">
        <v>4.5446690858821581E-2</v>
      </c>
      <c r="AW285" s="270">
        <v>9.47658402203857E-2</v>
      </c>
      <c r="AX285" s="35">
        <v>0.22495530485173543</v>
      </c>
      <c r="AY285" s="793"/>
      <c r="AZ285" s="779"/>
      <c r="BA285" s="21">
        <v>35154</v>
      </c>
      <c r="BB285" s="87">
        <v>1.0082362369767586</v>
      </c>
      <c r="BC285" s="795"/>
    </row>
    <row r="286" spans="1:55" ht="21" customHeight="1">
      <c r="A286" s="156" t="s">
        <v>31</v>
      </c>
      <c r="B286" s="148" t="s">
        <v>56</v>
      </c>
      <c r="C286" s="758" t="s">
        <v>37</v>
      </c>
      <c r="D286" s="15" t="s">
        <v>11</v>
      </c>
      <c r="E286" s="21">
        <v>33630</v>
      </c>
      <c r="F286" s="7">
        <v>34320</v>
      </c>
      <c r="G286" s="7">
        <v>34800</v>
      </c>
      <c r="H286" s="7">
        <v>35050</v>
      </c>
      <c r="I286" s="7">
        <v>35350</v>
      </c>
      <c r="J286" s="7">
        <v>30920</v>
      </c>
      <c r="K286" s="7">
        <v>30580</v>
      </c>
      <c r="L286" s="7">
        <v>30910</v>
      </c>
      <c r="M286" s="22">
        <v>31220</v>
      </c>
      <c r="N286" s="22">
        <v>32490</v>
      </c>
      <c r="O286" s="284">
        <v>35320</v>
      </c>
      <c r="P286" s="18">
        <v>260</v>
      </c>
      <c r="Q286" s="7">
        <v>270</v>
      </c>
      <c r="R286" s="7">
        <v>270</v>
      </c>
      <c r="S286" s="7">
        <v>280</v>
      </c>
      <c r="T286" s="7">
        <v>280</v>
      </c>
      <c r="U286" s="7">
        <v>280</v>
      </c>
      <c r="V286" s="7">
        <v>280</v>
      </c>
      <c r="W286" s="7">
        <v>290</v>
      </c>
      <c r="X286" s="25">
        <v>290</v>
      </c>
      <c r="Y286" s="25">
        <v>300</v>
      </c>
      <c r="Z286" s="262">
        <v>330</v>
      </c>
      <c r="AA286" s="20" t="s">
        <v>70</v>
      </c>
      <c r="AB286" s="8">
        <v>690</v>
      </c>
      <c r="AC286" s="8">
        <v>480</v>
      </c>
      <c r="AD286" s="8">
        <v>250</v>
      </c>
      <c r="AE286" s="8">
        <v>300</v>
      </c>
      <c r="AF286" s="8">
        <v>-4430</v>
      </c>
      <c r="AG286" s="8">
        <v>-340</v>
      </c>
      <c r="AH286" s="8">
        <v>330</v>
      </c>
      <c r="AI286" s="29">
        <v>310</v>
      </c>
      <c r="AJ286" s="29">
        <v>1270</v>
      </c>
      <c r="AK286" s="276">
        <v>2830</v>
      </c>
      <c r="AL286" s="31">
        <v>1690</v>
      </c>
      <c r="AM286" s="17" t="s">
        <v>70</v>
      </c>
      <c r="AN286" s="9">
        <v>2.0517395182872544E-2</v>
      </c>
      <c r="AO286" s="9">
        <v>1.3986013986013957E-2</v>
      </c>
      <c r="AP286" s="9">
        <v>7.1839080459770166E-3</v>
      </c>
      <c r="AQ286" s="9">
        <v>8.5592011412267688E-3</v>
      </c>
      <c r="AR286" s="9">
        <v>-0.12531824611032527</v>
      </c>
      <c r="AS286" s="9">
        <v>-1.0996119016817629E-2</v>
      </c>
      <c r="AT286" s="9">
        <v>1.0791366906474753E-2</v>
      </c>
      <c r="AU286" s="33">
        <v>1.0029116790682524E-2</v>
      </c>
      <c r="AV286" s="87">
        <v>4.0679051889814133E-2</v>
      </c>
      <c r="AW286" s="270">
        <v>8.7103724222837853E-2</v>
      </c>
      <c r="AX286" s="35">
        <v>5.0252750520368705E-2</v>
      </c>
      <c r="AY286" s="793">
        <v>0.1437411177145369</v>
      </c>
      <c r="AZ286" s="779"/>
      <c r="BA286" s="21">
        <v>6237.0000000000009</v>
      </c>
      <c r="BB286" s="87">
        <v>0.86479333928040436</v>
      </c>
      <c r="BC286" s="795">
        <v>0.94418793822023428</v>
      </c>
    </row>
    <row r="287" spans="1:55" ht="19">
      <c r="A287" s="156" t="s">
        <v>31</v>
      </c>
      <c r="B287" s="159" t="s">
        <v>132</v>
      </c>
      <c r="C287" s="758"/>
      <c r="D287" s="15" t="s">
        <v>12</v>
      </c>
      <c r="E287" s="21">
        <v>40550</v>
      </c>
      <c r="F287" s="7">
        <v>41430</v>
      </c>
      <c r="G287" s="7">
        <v>41990</v>
      </c>
      <c r="H287" s="7">
        <v>42300</v>
      </c>
      <c r="I287" s="7">
        <v>42680</v>
      </c>
      <c r="J287" s="7">
        <v>38260</v>
      </c>
      <c r="K287" s="7">
        <v>37820</v>
      </c>
      <c r="L287" s="7">
        <v>38230</v>
      </c>
      <c r="M287" s="22">
        <v>38630</v>
      </c>
      <c r="N287" s="22">
        <v>40260</v>
      </c>
      <c r="O287" s="284">
        <v>43860</v>
      </c>
      <c r="P287" s="18">
        <v>320</v>
      </c>
      <c r="Q287" s="7">
        <v>340</v>
      </c>
      <c r="R287" s="7">
        <v>340</v>
      </c>
      <c r="S287" s="7">
        <v>350</v>
      </c>
      <c r="T287" s="7">
        <v>350</v>
      </c>
      <c r="U287" s="7">
        <v>350</v>
      </c>
      <c r="V287" s="7">
        <v>350</v>
      </c>
      <c r="W287" s="7">
        <v>360</v>
      </c>
      <c r="X287" s="25">
        <v>360</v>
      </c>
      <c r="Y287" s="25">
        <v>370</v>
      </c>
      <c r="Z287" s="262">
        <v>410</v>
      </c>
      <c r="AA287" s="20" t="s">
        <v>70</v>
      </c>
      <c r="AB287" s="8">
        <v>880</v>
      </c>
      <c r="AC287" s="8">
        <v>560</v>
      </c>
      <c r="AD287" s="8">
        <v>310</v>
      </c>
      <c r="AE287" s="8">
        <v>380</v>
      </c>
      <c r="AF287" s="8">
        <v>-4420</v>
      </c>
      <c r="AG287" s="8">
        <v>-440</v>
      </c>
      <c r="AH287" s="8">
        <v>410</v>
      </c>
      <c r="AI287" s="29">
        <v>400</v>
      </c>
      <c r="AJ287" s="29">
        <v>1630</v>
      </c>
      <c r="AK287" s="276">
        <v>3600</v>
      </c>
      <c r="AL287" s="31">
        <v>3310</v>
      </c>
      <c r="AM287" s="17" t="s">
        <v>70</v>
      </c>
      <c r="AN287" s="9">
        <v>2.1701602959309563E-2</v>
      </c>
      <c r="AO287" s="9">
        <v>1.3516775283610949E-2</v>
      </c>
      <c r="AP287" s="9">
        <v>7.3827101690879804E-3</v>
      </c>
      <c r="AQ287" s="9">
        <v>8.9834515366429279E-3</v>
      </c>
      <c r="AR287" s="9">
        <v>-0.10356138706654172</v>
      </c>
      <c r="AS287" s="9">
        <v>-1.1500261369576603E-2</v>
      </c>
      <c r="AT287" s="9">
        <v>1.0840824960338447E-2</v>
      </c>
      <c r="AU287" s="33">
        <v>1.0462987182840777E-2</v>
      </c>
      <c r="AV287" s="87">
        <v>4.2195185089308751E-2</v>
      </c>
      <c r="AW287" s="270">
        <v>8.9418777943368166E-2</v>
      </c>
      <c r="AX287" s="35">
        <v>8.1627620221948138E-2</v>
      </c>
      <c r="AY287" s="793"/>
      <c r="AZ287" s="779"/>
      <c r="BA287" s="21">
        <v>7749.0000000000009</v>
      </c>
      <c r="BB287" s="87">
        <v>0.89053020961775586</v>
      </c>
      <c r="BC287" s="795"/>
    </row>
    <row r="288" spans="1:55" ht="19">
      <c r="A288" s="156" t="s">
        <v>31</v>
      </c>
      <c r="B288" s="159" t="s">
        <v>132</v>
      </c>
      <c r="C288" s="797" t="s">
        <v>38</v>
      </c>
      <c r="D288" s="15" t="s">
        <v>39</v>
      </c>
      <c r="E288" s="21">
        <v>92180</v>
      </c>
      <c r="F288" s="7">
        <v>94430</v>
      </c>
      <c r="G288" s="7">
        <v>95610</v>
      </c>
      <c r="H288" s="7">
        <v>96390</v>
      </c>
      <c r="I288" s="7">
        <v>97320</v>
      </c>
      <c r="J288" s="7">
        <v>97470</v>
      </c>
      <c r="K288" s="7">
        <v>96450</v>
      </c>
      <c r="L288" s="7">
        <v>97560</v>
      </c>
      <c r="M288" s="22">
        <v>98610</v>
      </c>
      <c r="N288" s="22">
        <v>102920</v>
      </c>
      <c r="O288" s="284">
        <v>112270</v>
      </c>
      <c r="P288" s="18">
        <v>810</v>
      </c>
      <c r="Q288" s="7">
        <v>830</v>
      </c>
      <c r="R288" s="7">
        <v>840</v>
      </c>
      <c r="S288" s="7">
        <v>860</v>
      </c>
      <c r="T288" s="7">
        <v>860</v>
      </c>
      <c r="U288" s="7">
        <v>860</v>
      </c>
      <c r="V288" s="7">
        <v>850</v>
      </c>
      <c r="W288" s="7">
        <v>860</v>
      </c>
      <c r="X288" s="25">
        <v>870</v>
      </c>
      <c r="Y288" s="25">
        <v>910</v>
      </c>
      <c r="Z288" s="262">
        <v>1000</v>
      </c>
      <c r="AA288" s="20" t="s">
        <v>70</v>
      </c>
      <c r="AB288" s="8">
        <v>2250</v>
      </c>
      <c r="AC288" s="8">
        <v>1180</v>
      </c>
      <c r="AD288" s="8">
        <v>780</v>
      </c>
      <c r="AE288" s="8">
        <v>930</v>
      </c>
      <c r="AF288" s="8">
        <v>150</v>
      </c>
      <c r="AG288" s="8">
        <v>-1020</v>
      </c>
      <c r="AH288" s="8">
        <v>1110</v>
      </c>
      <c r="AI288" s="29">
        <v>1050</v>
      </c>
      <c r="AJ288" s="29">
        <v>4310</v>
      </c>
      <c r="AK288" s="276">
        <v>9350</v>
      </c>
      <c r="AL288" s="31">
        <v>20090</v>
      </c>
      <c r="AM288" s="17" t="s">
        <v>70</v>
      </c>
      <c r="AN288" s="9">
        <v>2.4408765458884707E-2</v>
      </c>
      <c r="AO288" s="9">
        <v>1.2496028804405368E-2</v>
      </c>
      <c r="AP288" s="9">
        <v>8.1581424537182645E-3</v>
      </c>
      <c r="AQ288" s="9">
        <v>9.6483037659507165E-3</v>
      </c>
      <c r="AR288" s="9">
        <v>1.5413070283600838E-3</v>
      </c>
      <c r="AS288" s="9">
        <v>-1.0464758387196071E-2</v>
      </c>
      <c r="AT288" s="9">
        <v>1.1508553654743459E-2</v>
      </c>
      <c r="AU288" s="33">
        <v>1.0762607626076282E-2</v>
      </c>
      <c r="AV288" s="87">
        <v>4.3707534732785769E-2</v>
      </c>
      <c r="AW288" s="270">
        <v>9.084726000777299E-2</v>
      </c>
      <c r="AX288" s="35">
        <v>0.21794315469733139</v>
      </c>
      <c r="AY288" s="793"/>
      <c r="AZ288" s="779"/>
      <c r="BA288" s="21">
        <v>18900.000000000004</v>
      </c>
      <c r="BB288" s="87">
        <v>1.0129095248426991</v>
      </c>
      <c r="BC288" s="795"/>
    </row>
    <row r="289" spans="1:55" ht="19">
      <c r="A289" s="156" t="s">
        <v>31</v>
      </c>
      <c r="B289" s="159" t="s">
        <v>132</v>
      </c>
      <c r="C289" s="797"/>
      <c r="D289" s="15" t="s">
        <v>40</v>
      </c>
      <c r="E289" s="21">
        <v>161410</v>
      </c>
      <c r="F289" s="7">
        <v>165630</v>
      </c>
      <c r="G289" s="7">
        <v>167540</v>
      </c>
      <c r="H289" s="7">
        <v>168960</v>
      </c>
      <c r="I289" s="7">
        <v>170670</v>
      </c>
      <c r="J289" s="7">
        <v>170920</v>
      </c>
      <c r="K289" s="7">
        <v>168860</v>
      </c>
      <c r="L289" s="7">
        <v>170840</v>
      </c>
      <c r="M289" s="22">
        <v>172770</v>
      </c>
      <c r="N289" s="22">
        <v>180630</v>
      </c>
      <c r="O289" s="284">
        <v>197750</v>
      </c>
      <c r="P289" s="18">
        <v>1500</v>
      </c>
      <c r="Q289" s="7">
        <v>1550</v>
      </c>
      <c r="R289" s="7">
        <v>1560</v>
      </c>
      <c r="S289" s="7">
        <v>1580</v>
      </c>
      <c r="T289" s="7">
        <v>1600</v>
      </c>
      <c r="U289" s="7">
        <v>1600</v>
      </c>
      <c r="V289" s="7">
        <v>1580</v>
      </c>
      <c r="W289" s="7">
        <v>1590</v>
      </c>
      <c r="X289" s="25">
        <v>1610</v>
      </c>
      <c r="Y289" s="25">
        <v>1680</v>
      </c>
      <c r="Z289" s="262">
        <v>1850</v>
      </c>
      <c r="AA289" s="20" t="s">
        <v>70</v>
      </c>
      <c r="AB289" s="8">
        <v>4220</v>
      </c>
      <c r="AC289" s="8">
        <v>1910</v>
      </c>
      <c r="AD289" s="8">
        <v>1420</v>
      </c>
      <c r="AE289" s="8">
        <v>1710</v>
      </c>
      <c r="AF289" s="8">
        <v>250</v>
      </c>
      <c r="AG289" s="8">
        <v>-2060</v>
      </c>
      <c r="AH289" s="8">
        <v>1980</v>
      </c>
      <c r="AI289" s="29">
        <v>1930</v>
      </c>
      <c r="AJ289" s="29">
        <v>7860</v>
      </c>
      <c r="AK289" s="276">
        <v>17120</v>
      </c>
      <c r="AL289" s="31">
        <v>36340</v>
      </c>
      <c r="AM289" s="17" t="s">
        <v>70</v>
      </c>
      <c r="AN289" s="9">
        <v>2.6144600706276E-2</v>
      </c>
      <c r="AO289" s="9">
        <v>1.1531727344080256E-2</v>
      </c>
      <c r="AP289" s="9">
        <v>8.4755879193028072E-3</v>
      </c>
      <c r="AQ289" s="9">
        <v>1.0120738636363535E-2</v>
      </c>
      <c r="AR289" s="9">
        <v>1.4648151403293674E-3</v>
      </c>
      <c r="AS289" s="9">
        <v>-1.2052422185817924E-2</v>
      </c>
      <c r="AT289" s="9">
        <v>1.1725689920644378E-2</v>
      </c>
      <c r="AU289" s="33">
        <v>1.1297120112385928E-2</v>
      </c>
      <c r="AV289" s="87">
        <v>4.5494009376627842E-2</v>
      </c>
      <c r="AW289" s="270">
        <v>9.4779383269667283E-2</v>
      </c>
      <c r="AX289" s="35">
        <v>0.22514094541849938</v>
      </c>
      <c r="AY289" s="793"/>
      <c r="AZ289" s="779"/>
      <c r="BA289" s="21">
        <v>34965.000000000007</v>
      </c>
      <c r="BB289" s="87">
        <v>1.008518679140078</v>
      </c>
      <c r="BC289" s="795"/>
    </row>
    <row r="290" spans="1:55" ht="19">
      <c r="A290" s="156" t="s">
        <v>31</v>
      </c>
      <c r="B290" s="148" t="s">
        <v>57</v>
      </c>
      <c r="C290" s="758" t="s">
        <v>37</v>
      </c>
      <c r="D290" s="15" t="s">
        <v>11</v>
      </c>
      <c r="E290" s="21">
        <v>32910</v>
      </c>
      <c r="F290" s="7">
        <v>33580</v>
      </c>
      <c r="G290" s="7">
        <v>34050</v>
      </c>
      <c r="H290" s="7">
        <v>34300</v>
      </c>
      <c r="I290" s="7">
        <v>34590</v>
      </c>
      <c r="J290" s="7">
        <v>30160</v>
      </c>
      <c r="K290" s="7">
        <v>29820</v>
      </c>
      <c r="L290" s="7">
        <v>30150</v>
      </c>
      <c r="M290" s="22">
        <v>30460</v>
      </c>
      <c r="N290" s="22">
        <v>31690</v>
      </c>
      <c r="O290" s="284">
        <v>34460</v>
      </c>
      <c r="P290" s="18">
        <v>260</v>
      </c>
      <c r="Q290" s="7">
        <v>260</v>
      </c>
      <c r="R290" s="7">
        <v>270</v>
      </c>
      <c r="S290" s="7">
        <v>270</v>
      </c>
      <c r="T290" s="7">
        <v>270</v>
      </c>
      <c r="U290" s="7">
        <v>270</v>
      </c>
      <c r="V290" s="7">
        <v>280</v>
      </c>
      <c r="W290" s="7">
        <v>280</v>
      </c>
      <c r="X290" s="25">
        <v>280</v>
      </c>
      <c r="Y290" s="25">
        <v>290</v>
      </c>
      <c r="Z290" s="262">
        <v>320</v>
      </c>
      <c r="AA290" s="20" t="s">
        <v>70</v>
      </c>
      <c r="AB290" s="8">
        <v>670</v>
      </c>
      <c r="AC290" s="8">
        <v>470</v>
      </c>
      <c r="AD290" s="8">
        <v>250</v>
      </c>
      <c r="AE290" s="8">
        <v>290</v>
      </c>
      <c r="AF290" s="8">
        <v>-4430</v>
      </c>
      <c r="AG290" s="8">
        <v>-340</v>
      </c>
      <c r="AH290" s="8">
        <v>330</v>
      </c>
      <c r="AI290" s="29">
        <v>310</v>
      </c>
      <c r="AJ290" s="29">
        <v>1230</v>
      </c>
      <c r="AK290" s="276">
        <v>2770</v>
      </c>
      <c r="AL290" s="31">
        <v>1550</v>
      </c>
      <c r="AM290" s="17" t="s">
        <v>70</v>
      </c>
      <c r="AN290" s="9">
        <v>2.0358553631115273E-2</v>
      </c>
      <c r="AO290" s="9">
        <v>1.3996426444311982E-2</v>
      </c>
      <c r="AP290" s="9">
        <v>7.3421439060206151E-3</v>
      </c>
      <c r="AQ290" s="9">
        <v>8.4548104956267967E-3</v>
      </c>
      <c r="AR290" s="9">
        <v>-0.12807169702226073</v>
      </c>
      <c r="AS290" s="9">
        <v>-1.1273209549071628E-2</v>
      </c>
      <c r="AT290" s="9">
        <v>1.1066398390342069E-2</v>
      </c>
      <c r="AU290" s="33">
        <v>1.0281923714759555E-2</v>
      </c>
      <c r="AV290" s="87">
        <v>4.0380827314510759E-2</v>
      </c>
      <c r="AW290" s="270">
        <v>8.7409277374566052E-2</v>
      </c>
      <c r="AX290" s="35">
        <v>4.7098146460042623E-2</v>
      </c>
      <c r="AY290" s="793">
        <v>0.14252325662508775</v>
      </c>
      <c r="AZ290" s="779"/>
      <c r="BA290" s="21">
        <v>6048</v>
      </c>
      <c r="BB290" s="87">
        <v>0.86332421756305078</v>
      </c>
      <c r="BC290" s="795">
        <v>0.94387861963806041</v>
      </c>
    </row>
    <row r="291" spans="1:55" ht="19">
      <c r="A291" s="156" t="s">
        <v>31</v>
      </c>
      <c r="B291" s="153" t="s">
        <v>133</v>
      </c>
      <c r="C291" s="758"/>
      <c r="D291" s="15" t="s">
        <v>12</v>
      </c>
      <c r="E291" s="21">
        <v>39830</v>
      </c>
      <c r="F291" s="7">
        <v>40690</v>
      </c>
      <c r="G291" s="7">
        <v>41240</v>
      </c>
      <c r="H291" s="7">
        <v>41550</v>
      </c>
      <c r="I291" s="7">
        <v>41920</v>
      </c>
      <c r="J291" s="7">
        <v>37500</v>
      </c>
      <c r="K291" s="7">
        <v>37060</v>
      </c>
      <c r="L291" s="7">
        <v>37470</v>
      </c>
      <c r="M291" s="22">
        <v>37870</v>
      </c>
      <c r="N291" s="22">
        <v>39460</v>
      </c>
      <c r="O291" s="284">
        <v>43000</v>
      </c>
      <c r="P291" s="18">
        <v>320</v>
      </c>
      <c r="Q291" s="7">
        <v>330</v>
      </c>
      <c r="R291" s="7">
        <v>340</v>
      </c>
      <c r="S291" s="7">
        <v>340</v>
      </c>
      <c r="T291" s="7">
        <v>340</v>
      </c>
      <c r="U291" s="7">
        <v>340</v>
      </c>
      <c r="V291" s="7">
        <v>350</v>
      </c>
      <c r="W291" s="7">
        <v>350</v>
      </c>
      <c r="X291" s="25">
        <v>350</v>
      </c>
      <c r="Y291" s="25">
        <v>360</v>
      </c>
      <c r="Z291" s="262">
        <v>400</v>
      </c>
      <c r="AA291" s="20" t="s">
        <v>70</v>
      </c>
      <c r="AB291" s="8">
        <v>860</v>
      </c>
      <c r="AC291" s="8">
        <v>550</v>
      </c>
      <c r="AD291" s="8">
        <v>310</v>
      </c>
      <c r="AE291" s="8">
        <v>370</v>
      </c>
      <c r="AF291" s="8">
        <v>-4420</v>
      </c>
      <c r="AG291" s="8">
        <v>-440</v>
      </c>
      <c r="AH291" s="8">
        <v>410</v>
      </c>
      <c r="AI291" s="29">
        <v>400</v>
      </c>
      <c r="AJ291" s="29">
        <v>1590</v>
      </c>
      <c r="AK291" s="276">
        <v>3540</v>
      </c>
      <c r="AL291" s="31">
        <v>3170</v>
      </c>
      <c r="AM291" s="17" t="s">
        <v>70</v>
      </c>
      <c r="AN291" s="9">
        <v>2.159176500125537E-2</v>
      </c>
      <c r="AO291" s="9">
        <v>1.3516834603096495E-2</v>
      </c>
      <c r="AP291" s="9">
        <v>7.5169738118332496E-3</v>
      </c>
      <c r="AQ291" s="9">
        <v>8.9049338146811596E-3</v>
      </c>
      <c r="AR291" s="9">
        <v>-0.10543893129770987</v>
      </c>
      <c r="AS291" s="9">
        <v>-1.1733333333333373E-2</v>
      </c>
      <c r="AT291" s="9">
        <v>1.1063140852671349E-2</v>
      </c>
      <c r="AU291" s="33">
        <v>1.06752068321323E-2</v>
      </c>
      <c r="AV291" s="87">
        <v>4.1985740691840467E-2</v>
      </c>
      <c r="AW291" s="270">
        <v>8.971109984794734E-2</v>
      </c>
      <c r="AX291" s="35">
        <v>7.9588250062766708E-2</v>
      </c>
      <c r="AY291" s="793"/>
      <c r="AZ291" s="779"/>
      <c r="BA291" s="21">
        <v>7560.0000000000009</v>
      </c>
      <c r="BB291" s="87">
        <v>0.88978157167963845</v>
      </c>
      <c r="BC291" s="795"/>
    </row>
    <row r="292" spans="1:55" ht="19">
      <c r="A292" s="156" t="s">
        <v>31</v>
      </c>
      <c r="B292" s="153" t="s">
        <v>133</v>
      </c>
      <c r="C292" s="797" t="s">
        <v>38</v>
      </c>
      <c r="D292" s="15" t="s">
        <v>39</v>
      </c>
      <c r="E292" s="21">
        <v>91460</v>
      </c>
      <c r="F292" s="7">
        <v>93690</v>
      </c>
      <c r="G292" s="7">
        <v>94860</v>
      </c>
      <c r="H292" s="7">
        <v>95640</v>
      </c>
      <c r="I292" s="7">
        <v>96560</v>
      </c>
      <c r="J292" s="7">
        <v>96710</v>
      </c>
      <c r="K292" s="7">
        <v>95690</v>
      </c>
      <c r="L292" s="7">
        <v>96800</v>
      </c>
      <c r="M292" s="22">
        <v>97850</v>
      </c>
      <c r="N292" s="22">
        <v>102120</v>
      </c>
      <c r="O292" s="284">
        <v>111410</v>
      </c>
      <c r="P292" s="18">
        <v>810</v>
      </c>
      <c r="Q292" s="7">
        <v>820</v>
      </c>
      <c r="R292" s="7">
        <v>840</v>
      </c>
      <c r="S292" s="7">
        <v>850</v>
      </c>
      <c r="T292" s="7">
        <v>850</v>
      </c>
      <c r="U292" s="7">
        <v>850</v>
      </c>
      <c r="V292" s="7">
        <v>840</v>
      </c>
      <c r="W292" s="7">
        <v>850</v>
      </c>
      <c r="X292" s="25">
        <v>860</v>
      </c>
      <c r="Y292" s="25">
        <v>910</v>
      </c>
      <c r="Z292" s="262">
        <v>990</v>
      </c>
      <c r="AA292" s="20" t="s">
        <v>70</v>
      </c>
      <c r="AB292" s="8">
        <v>2230</v>
      </c>
      <c r="AC292" s="8">
        <v>1170</v>
      </c>
      <c r="AD292" s="8">
        <v>780</v>
      </c>
      <c r="AE292" s="8">
        <v>920</v>
      </c>
      <c r="AF292" s="8">
        <v>150</v>
      </c>
      <c r="AG292" s="8">
        <v>-1020</v>
      </c>
      <c r="AH292" s="8">
        <v>1110</v>
      </c>
      <c r="AI292" s="29">
        <v>1050</v>
      </c>
      <c r="AJ292" s="29">
        <v>4270</v>
      </c>
      <c r="AK292" s="276">
        <v>9290</v>
      </c>
      <c r="AL292" s="31">
        <v>19950</v>
      </c>
      <c r="AM292" s="17" t="s">
        <v>70</v>
      </c>
      <c r="AN292" s="9">
        <v>2.4382243603761289E-2</v>
      </c>
      <c r="AO292" s="9">
        <v>1.2487992315081575E-2</v>
      </c>
      <c r="AP292" s="9">
        <v>8.2226438962682558E-3</v>
      </c>
      <c r="AQ292" s="9">
        <v>9.6194061062317981E-3</v>
      </c>
      <c r="AR292" s="9">
        <v>1.5534382767190547E-3</v>
      </c>
      <c r="AS292" s="9">
        <v>-1.0546996174128798E-2</v>
      </c>
      <c r="AT292" s="9">
        <v>1.1599958198348803E-2</v>
      </c>
      <c r="AU292" s="33">
        <v>1.0847107438016534E-2</v>
      </c>
      <c r="AV292" s="87">
        <v>4.3638221768012242E-2</v>
      </c>
      <c r="AW292" s="270">
        <v>9.0971406188797399E-2</v>
      </c>
      <c r="AX292" s="35">
        <v>0.21812814345068876</v>
      </c>
      <c r="AY292" s="793"/>
      <c r="AZ292" s="779"/>
      <c r="BA292" s="21">
        <v>18711</v>
      </c>
      <c r="BB292" s="87">
        <v>1.0135469057511481</v>
      </c>
      <c r="BC292" s="795"/>
    </row>
    <row r="293" spans="1:55" ht="19.5" thickBot="1">
      <c r="A293" s="158" t="s">
        <v>31</v>
      </c>
      <c r="B293" s="154" t="s">
        <v>133</v>
      </c>
      <c r="C293" s="803"/>
      <c r="D293" s="40" t="s">
        <v>40</v>
      </c>
      <c r="E293" s="41">
        <v>160690</v>
      </c>
      <c r="F293" s="42">
        <v>164890</v>
      </c>
      <c r="G293" s="42">
        <v>166790</v>
      </c>
      <c r="H293" s="42">
        <v>168210</v>
      </c>
      <c r="I293" s="42">
        <v>169910</v>
      </c>
      <c r="J293" s="42">
        <v>170160</v>
      </c>
      <c r="K293" s="42">
        <v>168100</v>
      </c>
      <c r="L293" s="42">
        <v>170080</v>
      </c>
      <c r="M293" s="43">
        <v>172010</v>
      </c>
      <c r="N293" s="43">
        <v>179830</v>
      </c>
      <c r="O293" s="259">
        <v>196890</v>
      </c>
      <c r="P293" s="44">
        <v>1500</v>
      </c>
      <c r="Q293" s="42">
        <v>1540</v>
      </c>
      <c r="R293" s="42">
        <v>1560</v>
      </c>
      <c r="S293" s="42">
        <v>1570</v>
      </c>
      <c r="T293" s="42">
        <v>1590</v>
      </c>
      <c r="U293" s="42">
        <v>1590</v>
      </c>
      <c r="V293" s="42">
        <v>1570</v>
      </c>
      <c r="W293" s="42">
        <v>1580</v>
      </c>
      <c r="X293" s="45">
        <v>1600</v>
      </c>
      <c r="Y293" s="45">
        <v>1680</v>
      </c>
      <c r="Z293" s="263">
        <v>1840</v>
      </c>
      <c r="AA293" s="46" t="s">
        <v>70</v>
      </c>
      <c r="AB293" s="47">
        <v>4200</v>
      </c>
      <c r="AC293" s="47">
        <v>1900</v>
      </c>
      <c r="AD293" s="47">
        <v>1420</v>
      </c>
      <c r="AE293" s="47">
        <v>1700</v>
      </c>
      <c r="AF293" s="47">
        <v>250</v>
      </c>
      <c r="AG293" s="47">
        <v>-2060</v>
      </c>
      <c r="AH293" s="47">
        <v>1980</v>
      </c>
      <c r="AI293" s="48">
        <v>1930</v>
      </c>
      <c r="AJ293" s="48">
        <v>7820</v>
      </c>
      <c r="AK293" s="277">
        <v>17060</v>
      </c>
      <c r="AL293" s="49">
        <v>36200</v>
      </c>
      <c r="AM293" s="50" t="s">
        <v>70</v>
      </c>
      <c r="AN293" s="51">
        <v>2.6137282967203967E-2</v>
      </c>
      <c r="AO293" s="51">
        <v>1.1522833404087551E-2</v>
      </c>
      <c r="AP293" s="51">
        <v>8.5136998621020421E-3</v>
      </c>
      <c r="AQ293" s="51">
        <v>1.0106414600796532E-2</v>
      </c>
      <c r="AR293" s="51">
        <v>1.4713671943971107E-3</v>
      </c>
      <c r="AS293" s="51">
        <v>-1.2106252938410944E-2</v>
      </c>
      <c r="AT293" s="51">
        <v>1.1778703152885095E-2</v>
      </c>
      <c r="AU293" s="52">
        <v>1.1347601128880447E-2</v>
      </c>
      <c r="AV293" s="91">
        <v>4.5462473112028334E-2</v>
      </c>
      <c r="AW293" s="272">
        <v>9.4867374742812594E-2</v>
      </c>
      <c r="AX293" s="53">
        <v>0.22527848652685289</v>
      </c>
      <c r="AY293" s="759"/>
      <c r="AZ293" s="806"/>
      <c r="BA293" s="41">
        <v>34776</v>
      </c>
      <c r="BB293" s="91">
        <v>1.0088617835584044</v>
      </c>
      <c r="BC293" s="761"/>
    </row>
    <row r="294" spans="1:55" ht="18.75" customHeight="1">
      <c r="A294" s="157" t="s">
        <v>32</v>
      </c>
      <c r="B294" s="150" t="s">
        <v>36</v>
      </c>
      <c r="C294" s="769" t="s">
        <v>37</v>
      </c>
      <c r="D294" s="54" t="s">
        <v>11</v>
      </c>
      <c r="E294" s="55">
        <v>220590</v>
      </c>
      <c r="F294" s="56">
        <v>225910</v>
      </c>
      <c r="G294" s="56">
        <v>228200</v>
      </c>
      <c r="H294" s="56">
        <v>229890</v>
      </c>
      <c r="I294" s="56">
        <v>231960</v>
      </c>
      <c r="J294" s="56">
        <v>227760</v>
      </c>
      <c r="K294" s="56">
        <v>224730</v>
      </c>
      <c r="L294" s="56">
        <v>227340</v>
      </c>
      <c r="M294" s="57">
        <v>229550</v>
      </c>
      <c r="N294" s="57">
        <v>238660</v>
      </c>
      <c r="O294" s="283">
        <v>259550</v>
      </c>
      <c r="P294" s="58">
        <v>2130</v>
      </c>
      <c r="Q294" s="56">
        <v>2190</v>
      </c>
      <c r="R294" s="56">
        <v>2210</v>
      </c>
      <c r="S294" s="56">
        <v>2230</v>
      </c>
      <c r="T294" s="56">
        <v>2250</v>
      </c>
      <c r="U294" s="56">
        <v>2250</v>
      </c>
      <c r="V294" s="56">
        <v>2220</v>
      </c>
      <c r="W294" s="56">
        <v>2250</v>
      </c>
      <c r="X294" s="59">
        <v>2270</v>
      </c>
      <c r="Y294" s="59">
        <v>2360</v>
      </c>
      <c r="Z294" s="264">
        <v>2570</v>
      </c>
      <c r="AA294" s="60" t="s">
        <v>70</v>
      </c>
      <c r="AB294" s="61">
        <v>5320</v>
      </c>
      <c r="AC294" s="61">
        <v>2290</v>
      </c>
      <c r="AD294" s="61">
        <v>1690</v>
      </c>
      <c r="AE294" s="61">
        <v>2070</v>
      </c>
      <c r="AF294" s="61">
        <v>-4200</v>
      </c>
      <c r="AG294" s="61">
        <v>-3030</v>
      </c>
      <c r="AH294" s="61">
        <v>2610</v>
      </c>
      <c r="AI294" s="62">
        <v>2210</v>
      </c>
      <c r="AJ294" s="62">
        <v>9110</v>
      </c>
      <c r="AK294" s="278">
        <v>20890</v>
      </c>
      <c r="AL294" s="63">
        <v>38960</v>
      </c>
      <c r="AM294" s="64" t="s">
        <v>70</v>
      </c>
      <c r="AN294" s="65">
        <v>2.4117140396210157E-2</v>
      </c>
      <c r="AO294" s="65">
        <v>1.0136780133681578E-2</v>
      </c>
      <c r="AP294" s="65">
        <v>7.40578439964934E-3</v>
      </c>
      <c r="AQ294" s="65">
        <v>9.0043064074123436E-3</v>
      </c>
      <c r="AR294" s="65">
        <v>-1.8106570098292862E-2</v>
      </c>
      <c r="AS294" s="65">
        <v>-1.3303477344573267E-2</v>
      </c>
      <c r="AT294" s="65">
        <v>1.1613936724068852E-2</v>
      </c>
      <c r="AU294" s="66">
        <v>9.7211225477258356E-3</v>
      </c>
      <c r="AV294" s="92">
        <v>3.9686342844696076E-2</v>
      </c>
      <c r="AW294" s="273">
        <v>8.7530377943517923E-2</v>
      </c>
      <c r="AX294" s="67">
        <v>0.17661725372863679</v>
      </c>
      <c r="AY294" s="804">
        <v>0.19283168868702782</v>
      </c>
      <c r="AZ294" s="805">
        <v>0.16260945318429609</v>
      </c>
      <c r="BA294" s="55">
        <v>48573.000000000007</v>
      </c>
      <c r="BB294" s="92">
        <v>0.9564214152953443</v>
      </c>
      <c r="BC294" s="807">
        <v>0.97235535406866724</v>
      </c>
    </row>
    <row r="295" spans="1:55" ht="19">
      <c r="A295" s="156" t="s">
        <v>32</v>
      </c>
      <c r="B295" s="159" t="s">
        <v>116</v>
      </c>
      <c r="C295" s="758"/>
      <c r="D295" s="15" t="s">
        <v>12</v>
      </c>
      <c r="E295" s="21">
        <v>227400</v>
      </c>
      <c r="F295" s="7">
        <v>232910</v>
      </c>
      <c r="G295" s="7">
        <v>235270</v>
      </c>
      <c r="H295" s="7">
        <v>237030</v>
      </c>
      <c r="I295" s="7">
        <v>239170</v>
      </c>
      <c r="J295" s="7">
        <v>234980</v>
      </c>
      <c r="K295" s="7">
        <v>231850</v>
      </c>
      <c r="L295" s="7">
        <v>234550</v>
      </c>
      <c r="M295" s="22">
        <v>236840</v>
      </c>
      <c r="N295" s="22">
        <v>246300</v>
      </c>
      <c r="O295" s="284">
        <v>267960</v>
      </c>
      <c r="P295" s="18">
        <v>2190</v>
      </c>
      <c r="Q295" s="7">
        <v>2260</v>
      </c>
      <c r="R295" s="7">
        <v>2280</v>
      </c>
      <c r="S295" s="7">
        <v>2300</v>
      </c>
      <c r="T295" s="7">
        <v>2320</v>
      </c>
      <c r="U295" s="7">
        <v>2320</v>
      </c>
      <c r="V295" s="7">
        <v>2290</v>
      </c>
      <c r="W295" s="7">
        <v>2320</v>
      </c>
      <c r="X295" s="25">
        <v>2340</v>
      </c>
      <c r="Y295" s="25">
        <v>2430</v>
      </c>
      <c r="Z295" s="262">
        <v>2650</v>
      </c>
      <c r="AA295" s="20" t="s">
        <v>70</v>
      </c>
      <c r="AB295" s="8">
        <v>5510</v>
      </c>
      <c r="AC295" s="8">
        <v>2360</v>
      </c>
      <c r="AD295" s="8">
        <v>1760</v>
      </c>
      <c r="AE295" s="8">
        <v>2140</v>
      </c>
      <c r="AF295" s="8">
        <v>-4190</v>
      </c>
      <c r="AG295" s="8">
        <v>-3130</v>
      </c>
      <c r="AH295" s="8">
        <v>2700</v>
      </c>
      <c r="AI295" s="29">
        <v>2290</v>
      </c>
      <c r="AJ295" s="29">
        <v>9460</v>
      </c>
      <c r="AK295" s="276">
        <v>21660</v>
      </c>
      <c r="AL295" s="31">
        <v>40560</v>
      </c>
      <c r="AM295" s="17" t="s">
        <v>70</v>
      </c>
      <c r="AN295" s="9">
        <v>2.4230430958663174E-2</v>
      </c>
      <c r="AO295" s="9">
        <v>1.0132669271392336E-2</v>
      </c>
      <c r="AP295" s="9">
        <v>7.4807667785947718E-3</v>
      </c>
      <c r="AQ295" s="9">
        <v>9.0283930304180249E-3</v>
      </c>
      <c r="AR295" s="9">
        <v>-1.7518919596939408E-2</v>
      </c>
      <c r="AS295" s="9">
        <v>-1.3320282577240605E-2</v>
      </c>
      <c r="AT295" s="9">
        <v>1.1645460427000209E-2</v>
      </c>
      <c r="AU295" s="33">
        <v>9.7633766787466048E-3</v>
      </c>
      <c r="AV295" s="87">
        <v>3.9942577267353396E-2</v>
      </c>
      <c r="AW295" s="270">
        <v>8.7941534713763758E-2</v>
      </c>
      <c r="AX295" s="35">
        <v>0.1783641160949867</v>
      </c>
      <c r="AY295" s="793"/>
      <c r="AZ295" s="779"/>
      <c r="BA295" s="21">
        <v>50085</v>
      </c>
      <c r="BB295" s="87">
        <v>0.95811345646437995</v>
      </c>
      <c r="BC295" s="795"/>
    </row>
    <row r="296" spans="1:55" ht="19">
      <c r="A296" s="156" t="s">
        <v>32</v>
      </c>
      <c r="B296" s="159" t="s">
        <v>116</v>
      </c>
      <c r="C296" s="797" t="s">
        <v>38</v>
      </c>
      <c r="D296" s="15" t="s">
        <v>39</v>
      </c>
      <c r="E296" s="21">
        <v>278260</v>
      </c>
      <c r="F296" s="7">
        <v>285120</v>
      </c>
      <c r="G296" s="7">
        <v>288090</v>
      </c>
      <c r="H296" s="7">
        <v>290300</v>
      </c>
      <c r="I296" s="7">
        <v>292990</v>
      </c>
      <c r="J296" s="7">
        <v>293380</v>
      </c>
      <c r="K296" s="7">
        <v>289680</v>
      </c>
      <c r="L296" s="7">
        <v>293050</v>
      </c>
      <c r="M296" s="22">
        <v>296000</v>
      </c>
      <c r="N296" s="22">
        <v>308090</v>
      </c>
      <c r="O296" s="284">
        <v>335390</v>
      </c>
      <c r="P296" s="18">
        <v>2670</v>
      </c>
      <c r="Q296" s="7">
        <v>2750</v>
      </c>
      <c r="R296" s="7">
        <v>2770</v>
      </c>
      <c r="S296" s="7">
        <v>2800</v>
      </c>
      <c r="T296" s="7">
        <v>2820</v>
      </c>
      <c r="U296" s="7">
        <v>2820</v>
      </c>
      <c r="V296" s="7">
        <v>2790</v>
      </c>
      <c r="W296" s="7">
        <v>2810</v>
      </c>
      <c r="X296" s="25">
        <v>2850</v>
      </c>
      <c r="Y296" s="25">
        <v>2970</v>
      </c>
      <c r="Z296" s="262">
        <v>3230</v>
      </c>
      <c r="AA296" s="20" t="s">
        <v>70</v>
      </c>
      <c r="AB296" s="8">
        <v>6860</v>
      </c>
      <c r="AC296" s="8">
        <v>2970</v>
      </c>
      <c r="AD296" s="8">
        <v>2210</v>
      </c>
      <c r="AE296" s="8">
        <v>2690</v>
      </c>
      <c r="AF296" s="8">
        <v>390</v>
      </c>
      <c r="AG296" s="8">
        <v>-3700</v>
      </c>
      <c r="AH296" s="8">
        <v>3370</v>
      </c>
      <c r="AI296" s="29">
        <v>2950</v>
      </c>
      <c r="AJ296" s="29">
        <v>12090</v>
      </c>
      <c r="AK296" s="276">
        <v>27300</v>
      </c>
      <c r="AL296" s="31">
        <v>57130</v>
      </c>
      <c r="AM296" s="17" t="s">
        <v>70</v>
      </c>
      <c r="AN296" s="9">
        <v>2.4653202041256428E-2</v>
      </c>
      <c r="AO296" s="9">
        <v>1.0416666666666741E-2</v>
      </c>
      <c r="AP296" s="9">
        <v>7.671213856780934E-3</v>
      </c>
      <c r="AQ296" s="9">
        <v>9.2662762659319053E-3</v>
      </c>
      <c r="AR296" s="9">
        <v>1.3311034506298114E-3</v>
      </c>
      <c r="AS296" s="9">
        <v>-1.2611629967959614E-2</v>
      </c>
      <c r="AT296" s="9">
        <v>1.1633526650096648E-2</v>
      </c>
      <c r="AU296" s="33">
        <v>1.0066541545811214E-2</v>
      </c>
      <c r="AV296" s="87">
        <v>4.0844594594594552E-2</v>
      </c>
      <c r="AW296" s="270">
        <v>8.8610470966276056E-2</v>
      </c>
      <c r="AX296" s="35">
        <v>0.20531157909868458</v>
      </c>
      <c r="AY296" s="793"/>
      <c r="AZ296" s="779"/>
      <c r="BA296" s="21">
        <v>61047.000000000007</v>
      </c>
      <c r="BB296" s="87">
        <v>0.98592323726011644</v>
      </c>
      <c r="BC296" s="795"/>
    </row>
    <row r="297" spans="1:55" ht="19">
      <c r="A297" s="156" t="s">
        <v>32</v>
      </c>
      <c r="B297" s="159" t="s">
        <v>116</v>
      </c>
      <c r="C297" s="797"/>
      <c r="D297" s="15" t="s">
        <v>40</v>
      </c>
      <c r="E297" s="21">
        <v>346390</v>
      </c>
      <c r="F297" s="7">
        <v>355180</v>
      </c>
      <c r="G297" s="7">
        <v>358870</v>
      </c>
      <c r="H297" s="7">
        <v>361710</v>
      </c>
      <c r="I297" s="7">
        <v>365170</v>
      </c>
      <c r="J297" s="7">
        <v>365650</v>
      </c>
      <c r="K297" s="7">
        <v>360940</v>
      </c>
      <c r="L297" s="7">
        <v>365170</v>
      </c>
      <c r="M297" s="22">
        <v>368970</v>
      </c>
      <c r="N297" s="22">
        <v>384560</v>
      </c>
      <c r="O297" s="284">
        <v>419490</v>
      </c>
      <c r="P297" s="18">
        <v>3350</v>
      </c>
      <c r="Q297" s="7">
        <v>3450</v>
      </c>
      <c r="R297" s="7">
        <v>3480</v>
      </c>
      <c r="S297" s="7">
        <v>3510</v>
      </c>
      <c r="T297" s="7">
        <v>3540</v>
      </c>
      <c r="U297" s="7">
        <v>3550</v>
      </c>
      <c r="V297" s="7">
        <v>3500</v>
      </c>
      <c r="W297" s="7">
        <v>3530</v>
      </c>
      <c r="X297" s="25">
        <v>3580</v>
      </c>
      <c r="Y297" s="25">
        <v>3730</v>
      </c>
      <c r="Z297" s="262">
        <v>4070</v>
      </c>
      <c r="AA297" s="20" t="s">
        <v>70</v>
      </c>
      <c r="AB297" s="8">
        <v>8790</v>
      </c>
      <c r="AC297" s="8">
        <v>3690</v>
      </c>
      <c r="AD297" s="8">
        <v>2840</v>
      </c>
      <c r="AE297" s="8">
        <v>3460</v>
      </c>
      <c r="AF297" s="8">
        <v>480</v>
      </c>
      <c r="AG297" s="8">
        <v>-4710</v>
      </c>
      <c r="AH297" s="8">
        <v>4230</v>
      </c>
      <c r="AI297" s="29">
        <v>3800</v>
      </c>
      <c r="AJ297" s="29">
        <v>15590</v>
      </c>
      <c r="AK297" s="276">
        <v>34930</v>
      </c>
      <c r="AL297" s="31">
        <v>73100</v>
      </c>
      <c r="AM297" s="17" t="s">
        <v>70</v>
      </c>
      <c r="AN297" s="9">
        <v>2.5376021247726532E-2</v>
      </c>
      <c r="AO297" s="9">
        <v>1.0389098485275028E-2</v>
      </c>
      <c r="AP297" s="9">
        <v>7.9137292055619923E-3</v>
      </c>
      <c r="AQ297" s="9">
        <v>9.565674158856563E-3</v>
      </c>
      <c r="AR297" s="9">
        <v>1.3144562806364224E-3</v>
      </c>
      <c r="AS297" s="9">
        <v>-1.2881170518255214E-2</v>
      </c>
      <c r="AT297" s="9">
        <v>1.1719399346151738E-2</v>
      </c>
      <c r="AU297" s="33">
        <v>1.0406112221704955E-2</v>
      </c>
      <c r="AV297" s="87">
        <v>4.2252757676775943E-2</v>
      </c>
      <c r="AW297" s="270">
        <v>9.0831079675473214E-2</v>
      </c>
      <c r="AX297" s="35">
        <v>0.21103380582580322</v>
      </c>
      <c r="AY297" s="793"/>
      <c r="AZ297" s="779"/>
      <c r="BA297" s="21">
        <v>76923</v>
      </c>
      <c r="BB297" s="87">
        <v>0.98896330725482839</v>
      </c>
      <c r="BC297" s="795"/>
    </row>
    <row r="298" spans="1:55" ht="21" customHeight="1">
      <c r="A298" s="156" t="s">
        <v>32</v>
      </c>
      <c r="B298" s="148" t="s">
        <v>41</v>
      </c>
      <c r="C298" s="758" t="s">
        <v>37</v>
      </c>
      <c r="D298" s="15" t="s">
        <v>11</v>
      </c>
      <c r="E298" s="21">
        <v>121620</v>
      </c>
      <c r="F298" s="7">
        <v>124500</v>
      </c>
      <c r="G298" s="7">
        <v>125830</v>
      </c>
      <c r="H298" s="7">
        <v>126760</v>
      </c>
      <c r="I298" s="7">
        <v>127890</v>
      </c>
      <c r="J298" s="7">
        <v>123570</v>
      </c>
      <c r="K298" s="7">
        <v>121950</v>
      </c>
      <c r="L298" s="7">
        <v>123360</v>
      </c>
      <c r="M298" s="22">
        <v>124560</v>
      </c>
      <c r="N298" s="22">
        <v>129450</v>
      </c>
      <c r="O298" s="284">
        <v>140690</v>
      </c>
      <c r="P298" s="18">
        <v>1140</v>
      </c>
      <c r="Q298" s="7">
        <v>1170</v>
      </c>
      <c r="R298" s="7">
        <v>1180</v>
      </c>
      <c r="S298" s="7">
        <v>1190</v>
      </c>
      <c r="T298" s="7">
        <v>1200</v>
      </c>
      <c r="U298" s="7">
        <v>1210</v>
      </c>
      <c r="V298" s="7">
        <v>1200</v>
      </c>
      <c r="W298" s="7">
        <v>1210</v>
      </c>
      <c r="X298" s="25">
        <v>1220</v>
      </c>
      <c r="Y298" s="25">
        <v>1270</v>
      </c>
      <c r="Z298" s="262">
        <v>1380</v>
      </c>
      <c r="AA298" s="20" t="s">
        <v>70</v>
      </c>
      <c r="AB298" s="8">
        <v>2880</v>
      </c>
      <c r="AC298" s="8">
        <v>1330</v>
      </c>
      <c r="AD298" s="8">
        <v>930</v>
      </c>
      <c r="AE298" s="8">
        <v>1130</v>
      </c>
      <c r="AF298" s="8">
        <v>-4320</v>
      </c>
      <c r="AG298" s="8">
        <v>-1620</v>
      </c>
      <c r="AH298" s="8">
        <v>1410</v>
      </c>
      <c r="AI298" s="29">
        <v>1200</v>
      </c>
      <c r="AJ298" s="29">
        <v>4890</v>
      </c>
      <c r="AK298" s="276">
        <v>11240</v>
      </c>
      <c r="AL298" s="31">
        <v>19070</v>
      </c>
      <c r="AM298" s="17" t="s">
        <v>70</v>
      </c>
      <c r="AN298" s="9">
        <v>2.3680315737543145E-2</v>
      </c>
      <c r="AO298" s="9">
        <v>1.0682730923694761E-2</v>
      </c>
      <c r="AP298" s="9">
        <v>7.3909242628944494E-3</v>
      </c>
      <c r="AQ298" s="9">
        <v>8.9144840643735623E-3</v>
      </c>
      <c r="AR298" s="9">
        <v>-3.3779028852920501E-2</v>
      </c>
      <c r="AS298" s="9">
        <v>-1.310997815003645E-2</v>
      </c>
      <c r="AT298" s="9">
        <v>1.1562115621156277E-2</v>
      </c>
      <c r="AU298" s="33">
        <v>9.7276264591439343E-3</v>
      </c>
      <c r="AV298" s="87">
        <v>3.925818882466281E-2</v>
      </c>
      <c r="AW298" s="270">
        <v>8.6828891463885727E-2</v>
      </c>
      <c r="AX298" s="35">
        <v>0.15679986844269034</v>
      </c>
      <c r="AY298" s="793">
        <v>0.18512779215068564</v>
      </c>
      <c r="AZ298" s="779"/>
      <c r="BA298" s="21">
        <v>26082</v>
      </c>
      <c r="BB298" s="87">
        <v>0.94234500904456509</v>
      </c>
      <c r="BC298" s="795">
        <v>0.96858382417765576</v>
      </c>
    </row>
    <row r="299" spans="1:55" ht="19">
      <c r="A299" s="156" t="s">
        <v>32</v>
      </c>
      <c r="B299" s="159" t="s">
        <v>117</v>
      </c>
      <c r="C299" s="758"/>
      <c r="D299" s="15" t="s">
        <v>12</v>
      </c>
      <c r="E299" s="21">
        <v>128430</v>
      </c>
      <c r="F299" s="7">
        <v>131500</v>
      </c>
      <c r="G299" s="7">
        <v>132900</v>
      </c>
      <c r="H299" s="7">
        <v>133900</v>
      </c>
      <c r="I299" s="7">
        <v>135100</v>
      </c>
      <c r="J299" s="7">
        <v>130790</v>
      </c>
      <c r="K299" s="7">
        <v>129070</v>
      </c>
      <c r="L299" s="7">
        <v>130570</v>
      </c>
      <c r="M299" s="22">
        <v>131850</v>
      </c>
      <c r="N299" s="22">
        <v>137090</v>
      </c>
      <c r="O299" s="284">
        <v>149100</v>
      </c>
      <c r="P299" s="18">
        <v>1200</v>
      </c>
      <c r="Q299" s="7">
        <v>1240</v>
      </c>
      <c r="R299" s="7">
        <v>1250</v>
      </c>
      <c r="S299" s="7">
        <v>1260</v>
      </c>
      <c r="T299" s="7">
        <v>1270</v>
      </c>
      <c r="U299" s="7">
        <v>1280</v>
      </c>
      <c r="V299" s="7">
        <v>1270</v>
      </c>
      <c r="W299" s="7">
        <v>1280</v>
      </c>
      <c r="X299" s="25">
        <v>1290</v>
      </c>
      <c r="Y299" s="25">
        <v>1340</v>
      </c>
      <c r="Z299" s="262">
        <v>1460</v>
      </c>
      <c r="AA299" s="20" t="s">
        <v>70</v>
      </c>
      <c r="AB299" s="8">
        <v>3070</v>
      </c>
      <c r="AC299" s="8">
        <v>1400</v>
      </c>
      <c r="AD299" s="8">
        <v>1000</v>
      </c>
      <c r="AE299" s="8">
        <v>1200</v>
      </c>
      <c r="AF299" s="8">
        <v>-4310</v>
      </c>
      <c r="AG299" s="8">
        <v>-1720</v>
      </c>
      <c r="AH299" s="8">
        <v>1500</v>
      </c>
      <c r="AI299" s="29">
        <v>1280</v>
      </c>
      <c r="AJ299" s="29">
        <v>5240</v>
      </c>
      <c r="AK299" s="276">
        <v>12010</v>
      </c>
      <c r="AL299" s="31">
        <v>20670</v>
      </c>
      <c r="AM299" s="17" t="s">
        <v>70</v>
      </c>
      <c r="AN299" s="9">
        <v>2.3904072257260767E-2</v>
      </c>
      <c r="AO299" s="9">
        <v>1.0646387832699666E-2</v>
      </c>
      <c r="AP299" s="9">
        <v>7.5244544770505239E-3</v>
      </c>
      <c r="AQ299" s="9">
        <v>8.9619118745332127E-3</v>
      </c>
      <c r="AR299" s="9">
        <v>-3.1902294596595104E-2</v>
      </c>
      <c r="AS299" s="9">
        <v>-1.3150852511659927E-2</v>
      </c>
      <c r="AT299" s="9">
        <v>1.1621600681800626E-2</v>
      </c>
      <c r="AU299" s="33">
        <v>9.8031707130274981E-3</v>
      </c>
      <c r="AV299" s="87">
        <v>3.9742131209707932E-2</v>
      </c>
      <c r="AW299" s="270">
        <v>8.7606681741921433E-2</v>
      </c>
      <c r="AX299" s="35">
        <v>0.16094370474188269</v>
      </c>
      <c r="AY299" s="793"/>
      <c r="AZ299" s="779"/>
      <c r="BA299" s="21">
        <v>27594.000000000004</v>
      </c>
      <c r="BB299" s="87">
        <v>0.94608736276570893</v>
      </c>
      <c r="BC299" s="795"/>
    </row>
    <row r="300" spans="1:55" ht="19">
      <c r="A300" s="156" t="s">
        <v>32</v>
      </c>
      <c r="B300" s="159" t="s">
        <v>117</v>
      </c>
      <c r="C300" s="797" t="s">
        <v>38</v>
      </c>
      <c r="D300" s="15" t="s">
        <v>39</v>
      </c>
      <c r="E300" s="21">
        <v>179290</v>
      </c>
      <c r="F300" s="7">
        <v>183710</v>
      </c>
      <c r="G300" s="7">
        <v>185720</v>
      </c>
      <c r="H300" s="7">
        <v>187170</v>
      </c>
      <c r="I300" s="7">
        <v>188920</v>
      </c>
      <c r="J300" s="7">
        <v>189190</v>
      </c>
      <c r="K300" s="7">
        <v>186900</v>
      </c>
      <c r="L300" s="7">
        <v>189070</v>
      </c>
      <c r="M300" s="22">
        <v>191010</v>
      </c>
      <c r="N300" s="22">
        <v>198880</v>
      </c>
      <c r="O300" s="284">
        <v>216530</v>
      </c>
      <c r="P300" s="18">
        <v>1680</v>
      </c>
      <c r="Q300" s="7">
        <v>1730</v>
      </c>
      <c r="R300" s="7">
        <v>1740</v>
      </c>
      <c r="S300" s="7">
        <v>1760</v>
      </c>
      <c r="T300" s="7">
        <v>1770</v>
      </c>
      <c r="U300" s="7">
        <v>1780</v>
      </c>
      <c r="V300" s="7">
        <v>1760</v>
      </c>
      <c r="W300" s="7">
        <v>1770</v>
      </c>
      <c r="X300" s="25">
        <v>1800</v>
      </c>
      <c r="Y300" s="25">
        <v>1870</v>
      </c>
      <c r="Z300" s="262">
        <v>2050</v>
      </c>
      <c r="AA300" s="20" t="s">
        <v>70</v>
      </c>
      <c r="AB300" s="8">
        <v>4420</v>
      </c>
      <c r="AC300" s="8">
        <v>2010</v>
      </c>
      <c r="AD300" s="8">
        <v>1450</v>
      </c>
      <c r="AE300" s="8">
        <v>1750</v>
      </c>
      <c r="AF300" s="8">
        <v>270</v>
      </c>
      <c r="AG300" s="8">
        <v>-2290</v>
      </c>
      <c r="AH300" s="8">
        <v>2170</v>
      </c>
      <c r="AI300" s="29">
        <v>1940</v>
      </c>
      <c r="AJ300" s="29">
        <v>7870</v>
      </c>
      <c r="AK300" s="276">
        <v>17650</v>
      </c>
      <c r="AL300" s="31">
        <v>37240</v>
      </c>
      <c r="AM300" s="17" t="s">
        <v>70</v>
      </c>
      <c r="AN300" s="9">
        <v>2.4652797144291361E-2</v>
      </c>
      <c r="AO300" s="9">
        <v>1.0941157258723022E-2</v>
      </c>
      <c r="AP300" s="9">
        <v>7.8074520783975032E-3</v>
      </c>
      <c r="AQ300" s="9">
        <v>9.3497889619063024E-3</v>
      </c>
      <c r="AR300" s="9">
        <v>1.4291763709506355E-3</v>
      </c>
      <c r="AS300" s="9">
        <v>-1.2104233838997835E-2</v>
      </c>
      <c r="AT300" s="9">
        <v>1.1610486891385774E-2</v>
      </c>
      <c r="AU300" s="33">
        <v>1.0260749986777284E-2</v>
      </c>
      <c r="AV300" s="87">
        <v>4.1202031307261411E-2</v>
      </c>
      <c r="AW300" s="270">
        <v>8.8746983105390198E-2</v>
      </c>
      <c r="AX300" s="35">
        <v>0.20770818227452725</v>
      </c>
      <c r="AY300" s="793"/>
      <c r="AZ300" s="779"/>
      <c r="BA300" s="21">
        <v>38745.000000000007</v>
      </c>
      <c r="BB300" s="87">
        <v>0.99160577834792796</v>
      </c>
      <c r="BC300" s="795"/>
    </row>
    <row r="301" spans="1:55" ht="19">
      <c r="A301" s="156" t="s">
        <v>32</v>
      </c>
      <c r="B301" s="159" t="s">
        <v>117</v>
      </c>
      <c r="C301" s="797"/>
      <c r="D301" s="15" t="s">
        <v>40</v>
      </c>
      <c r="E301" s="21">
        <v>247420</v>
      </c>
      <c r="F301" s="7">
        <v>253770</v>
      </c>
      <c r="G301" s="7">
        <v>256500</v>
      </c>
      <c r="H301" s="7">
        <v>258580</v>
      </c>
      <c r="I301" s="7">
        <v>261100</v>
      </c>
      <c r="J301" s="7">
        <v>261460</v>
      </c>
      <c r="K301" s="7">
        <v>258160</v>
      </c>
      <c r="L301" s="7">
        <v>261190</v>
      </c>
      <c r="M301" s="22">
        <v>263980</v>
      </c>
      <c r="N301" s="22">
        <v>275350</v>
      </c>
      <c r="O301" s="284">
        <v>300630</v>
      </c>
      <c r="P301" s="18">
        <v>2360</v>
      </c>
      <c r="Q301" s="7">
        <v>2430</v>
      </c>
      <c r="R301" s="7">
        <v>2450</v>
      </c>
      <c r="S301" s="7">
        <v>2470</v>
      </c>
      <c r="T301" s="7">
        <v>2490</v>
      </c>
      <c r="U301" s="7">
        <v>2510</v>
      </c>
      <c r="V301" s="7">
        <v>2470</v>
      </c>
      <c r="W301" s="7">
        <v>2490</v>
      </c>
      <c r="X301" s="25">
        <v>2530</v>
      </c>
      <c r="Y301" s="25">
        <v>2630</v>
      </c>
      <c r="Z301" s="262">
        <v>2890</v>
      </c>
      <c r="AA301" s="20" t="s">
        <v>70</v>
      </c>
      <c r="AB301" s="8">
        <v>6350</v>
      </c>
      <c r="AC301" s="8">
        <v>2730</v>
      </c>
      <c r="AD301" s="8">
        <v>2080</v>
      </c>
      <c r="AE301" s="8">
        <v>2520</v>
      </c>
      <c r="AF301" s="8">
        <v>360</v>
      </c>
      <c r="AG301" s="8">
        <v>-3300</v>
      </c>
      <c r="AH301" s="8">
        <v>3030</v>
      </c>
      <c r="AI301" s="29">
        <v>2790</v>
      </c>
      <c r="AJ301" s="29">
        <v>11370</v>
      </c>
      <c r="AK301" s="276">
        <v>25280</v>
      </c>
      <c r="AL301" s="31">
        <v>53210</v>
      </c>
      <c r="AM301" s="17" t="s">
        <v>70</v>
      </c>
      <c r="AN301" s="9">
        <v>2.5664861369331549E-2</v>
      </c>
      <c r="AO301" s="9">
        <v>1.0757772786381459E-2</v>
      </c>
      <c r="AP301" s="9">
        <v>8.1091617933723992E-3</v>
      </c>
      <c r="AQ301" s="9">
        <v>9.7455332972387065E-3</v>
      </c>
      <c r="AR301" s="9">
        <v>1.3787820758330849E-3</v>
      </c>
      <c r="AS301" s="9">
        <v>-1.2621433488870237E-2</v>
      </c>
      <c r="AT301" s="9">
        <v>1.1736907344282566E-2</v>
      </c>
      <c r="AU301" s="33">
        <v>1.0681879091848812E-2</v>
      </c>
      <c r="AV301" s="87">
        <v>4.3071444806424664E-2</v>
      </c>
      <c r="AW301" s="270">
        <v>9.1810423097875349E-2</v>
      </c>
      <c r="AX301" s="35">
        <v>0.2150594131436423</v>
      </c>
      <c r="AY301" s="793"/>
      <c r="AZ301" s="779"/>
      <c r="BA301" s="21">
        <v>54621.000000000007</v>
      </c>
      <c r="BB301" s="87">
        <v>0.99429714655242096</v>
      </c>
      <c r="BC301" s="795"/>
    </row>
    <row r="302" spans="1:55" ht="21" customHeight="1">
      <c r="A302" s="156" t="s">
        <v>32</v>
      </c>
      <c r="B302" s="148" t="s">
        <v>42</v>
      </c>
      <c r="C302" s="758" t="s">
        <v>37</v>
      </c>
      <c r="D302" s="15" t="s">
        <v>11</v>
      </c>
      <c r="E302" s="21">
        <v>88530</v>
      </c>
      <c r="F302" s="7">
        <v>90590</v>
      </c>
      <c r="G302" s="7">
        <v>91610</v>
      </c>
      <c r="H302" s="7">
        <v>92280</v>
      </c>
      <c r="I302" s="7">
        <v>93090</v>
      </c>
      <c r="J302" s="7">
        <v>88730</v>
      </c>
      <c r="K302" s="7">
        <v>87580</v>
      </c>
      <c r="L302" s="7">
        <v>88590</v>
      </c>
      <c r="M302" s="22">
        <v>89450</v>
      </c>
      <c r="N302" s="22">
        <v>92930</v>
      </c>
      <c r="O302" s="284">
        <v>100940</v>
      </c>
      <c r="P302" s="18">
        <v>810</v>
      </c>
      <c r="Q302" s="7">
        <v>830</v>
      </c>
      <c r="R302" s="7">
        <v>840</v>
      </c>
      <c r="S302" s="7">
        <v>850</v>
      </c>
      <c r="T302" s="7">
        <v>860</v>
      </c>
      <c r="U302" s="7">
        <v>860</v>
      </c>
      <c r="V302" s="7">
        <v>850</v>
      </c>
      <c r="W302" s="7">
        <v>860</v>
      </c>
      <c r="X302" s="25">
        <v>870</v>
      </c>
      <c r="Y302" s="25">
        <v>910</v>
      </c>
      <c r="Z302" s="262">
        <v>990</v>
      </c>
      <c r="AA302" s="20" t="s">
        <v>70</v>
      </c>
      <c r="AB302" s="8">
        <v>2060</v>
      </c>
      <c r="AC302" s="8">
        <v>1020</v>
      </c>
      <c r="AD302" s="8">
        <v>670</v>
      </c>
      <c r="AE302" s="8">
        <v>810</v>
      </c>
      <c r="AF302" s="8">
        <v>-4360</v>
      </c>
      <c r="AG302" s="8">
        <v>-1150</v>
      </c>
      <c r="AH302" s="8">
        <v>1010</v>
      </c>
      <c r="AI302" s="29">
        <v>860</v>
      </c>
      <c r="AJ302" s="29">
        <v>3480</v>
      </c>
      <c r="AK302" s="276">
        <v>8010</v>
      </c>
      <c r="AL302" s="31">
        <v>12410</v>
      </c>
      <c r="AM302" s="17" t="s">
        <v>70</v>
      </c>
      <c r="AN302" s="9">
        <v>2.3268948379080445E-2</v>
      </c>
      <c r="AO302" s="9">
        <v>1.1259520918423638E-2</v>
      </c>
      <c r="AP302" s="9">
        <v>7.3136120510861602E-3</v>
      </c>
      <c r="AQ302" s="9">
        <v>8.7776332899869303E-3</v>
      </c>
      <c r="AR302" s="9">
        <v>-4.6836394886668797E-2</v>
      </c>
      <c r="AS302" s="9">
        <v>-1.2960667192606801E-2</v>
      </c>
      <c r="AT302" s="9">
        <v>1.1532313313541875E-2</v>
      </c>
      <c r="AU302" s="33">
        <v>9.7076419460435659E-3</v>
      </c>
      <c r="AV302" s="87">
        <v>3.8904415874790432E-2</v>
      </c>
      <c r="AW302" s="270">
        <v>8.6193909394167711E-2</v>
      </c>
      <c r="AX302" s="35">
        <v>0.14017847057494626</v>
      </c>
      <c r="AY302" s="793">
        <v>0.1783700527155086</v>
      </c>
      <c r="AZ302" s="779"/>
      <c r="BA302" s="21">
        <v>18711</v>
      </c>
      <c r="BB302" s="87">
        <v>0.92882638653563765</v>
      </c>
      <c r="BC302" s="795">
        <v>0.96428431853728735</v>
      </c>
    </row>
    <row r="303" spans="1:55" ht="19">
      <c r="A303" s="156" t="s">
        <v>32</v>
      </c>
      <c r="B303" s="159" t="s">
        <v>118</v>
      </c>
      <c r="C303" s="758"/>
      <c r="D303" s="15" t="s">
        <v>12</v>
      </c>
      <c r="E303" s="21">
        <v>95340</v>
      </c>
      <c r="F303" s="7">
        <v>97590</v>
      </c>
      <c r="G303" s="7">
        <v>98680</v>
      </c>
      <c r="H303" s="7">
        <v>99420</v>
      </c>
      <c r="I303" s="7">
        <v>100300</v>
      </c>
      <c r="J303" s="7">
        <v>95950</v>
      </c>
      <c r="K303" s="7">
        <v>94700</v>
      </c>
      <c r="L303" s="7">
        <v>95800</v>
      </c>
      <c r="M303" s="22">
        <v>96740</v>
      </c>
      <c r="N303" s="22">
        <v>100570</v>
      </c>
      <c r="O303" s="284">
        <v>109350</v>
      </c>
      <c r="P303" s="18">
        <v>870</v>
      </c>
      <c r="Q303" s="7">
        <v>900</v>
      </c>
      <c r="R303" s="7">
        <v>910</v>
      </c>
      <c r="S303" s="7">
        <v>920</v>
      </c>
      <c r="T303" s="7">
        <v>930</v>
      </c>
      <c r="U303" s="7">
        <v>930</v>
      </c>
      <c r="V303" s="7">
        <v>920</v>
      </c>
      <c r="W303" s="7">
        <v>930</v>
      </c>
      <c r="X303" s="25">
        <v>940</v>
      </c>
      <c r="Y303" s="25">
        <v>980</v>
      </c>
      <c r="Z303" s="262">
        <v>1070</v>
      </c>
      <c r="AA303" s="20" t="s">
        <v>70</v>
      </c>
      <c r="AB303" s="8">
        <v>2250</v>
      </c>
      <c r="AC303" s="8">
        <v>1090</v>
      </c>
      <c r="AD303" s="8">
        <v>740</v>
      </c>
      <c r="AE303" s="8">
        <v>880</v>
      </c>
      <c r="AF303" s="8">
        <v>-4350</v>
      </c>
      <c r="AG303" s="8">
        <v>-1250</v>
      </c>
      <c r="AH303" s="8">
        <v>1100</v>
      </c>
      <c r="AI303" s="29">
        <v>940</v>
      </c>
      <c r="AJ303" s="29">
        <v>3830</v>
      </c>
      <c r="AK303" s="276">
        <v>8780</v>
      </c>
      <c r="AL303" s="31">
        <v>14010</v>
      </c>
      <c r="AM303" s="17" t="s">
        <v>70</v>
      </c>
      <c r="AN303" s="9">
        <v>2.3599748269351739E-2</v>
      </c>
      <c r="AO303" s="9">
        <v>1.1169177169791933E-2</v>
      </c>
      <c r="AP303" s="9">
        <v>7.4989866234291824E-3</v>
      </c>
      <c r="AQ303" s="9">
        <v>8.8513377590022646E-3</v>
      </c>
      <c r="AR303" s="9">
        <v>-4.336989032901295E-2</v>
      </c>
      <c r="AS303" s="9">
        <v>-1.3027618551328835E-2</v>
      </c>
      <c r="AT303" s="9">
        <v>1.1615628299894487E-2</v>
      </c>
      <c r="AU303" s="33">
        <v>9.8121085594988777E-3</v>
      </c>
      <c r="AV303" s="87">
        <v>3.9590655364895699E-2</v>
      </c>
      <c r="AW303" s="270">
        <v>8.7302376454210906E-2</v>
      </c>
      <c r="AX303" s="35">
        <v>0.14694776589049718</v>
      </c>
      <c r="AY303" s="793"/>
      <c r="AZ303" s="779"/>
      <c r="BA303" s="21">
        <v>20223</v>
      </c>
      <c r="BB303" s="87">
        <v>0.93483322844556327</v>
      </c>
      <c r="BC303" s="795"/>
    </row>
    <row r="304" spans="1:55" ht="19">
      <c r="A304" s="156" t="s">
        <v>32</v>
      </c>
      <c r="B304" s="159" t="s">
        <v>118</v>
      </c>
      <c r="C304" s="797" t="s">
        <v>38</v>
      </c>
      <c r="D304" s="15" t="s">
        <v>39</v>
      </c>
      <c r="E304" s="21">
        <v>146200</v>
      </c>
      <c r="F304" s="7">
        <v>149800</v>
      </c>
      <c r="G304" s="7">
        <v>151500</v>
      </c>
      <c r="H304" s="7">
        <v>152690</v>
      </c>
      <c r="I304" s="7">
        <v>154120</v>
      </c>
      <c r="J304" s="7">
        <v>154350</v>
      </c>
      <c r="K304" s="7">
        <v>152530</v>
      </c>
      <c r="L304" s="7">
        <v>154300</v>
      </c>
      <c r="M304" s="22">
        <v>155900</v>
      </c>
      <c r="N304" s="22">
        <v>162360</v>
      </c>
      <c r="O304" s="284">
        <v>176780</v>
      </c>
      <c r="P304" s="18">
        <v>1350</v>
      </c>
      <c r="Q304" s="7">
        <v>1390</v>
      </c>
      <c r="R304" s="7">
        <v>1400</v>
      </c>
      <c r="S304" s="7">
        <v>1420</v>
      </c>
      <c r="T304" s="7">
        <v>1430</v>
      </c>
      <c r="U304" s="7">
        <v>1430</v>
      </c>
      <c r="V304" s="7">
        <v>1420</v>
      </c>
      <c r="W304" s="7">
        <v>1430</v>
      </c>
      <c r="X304" s="25">
        <v>1440</v>
      </c>
      <c r="Y304" s="25">
        <v>1510</v>
      </c>
      <c r="Z304" s="262">
        <v>1650</v>
      </c>
      <c r="AA304" s="20" t="s">
        <v>70</v>
      </c>
      <c r="AB304" s="8">
        <v>3600</v>
      </c>
      <c r="AC304" s="8">
        <v>1700</v>
      </c>
      <c r="AD304" s="8">
        <v>1190</v>
      </c>
      <c r="AE304" s="8">
        <v>1430</v>
      </c>
      <c r="AF304" s="8">
        <v>230</v>
      </c>
      <c r="AG304" s="8">
        <v>-1820</v>
      </c>
      <c r="AH304" s="8">
        <v>1770</v>
      </c>
      <c r="AI304" s="29">
        <v>1600</v>
      </c>
      <c r="AJ304" s="29">
        <v>6460</v>
      </c>
      <c r="AK304" s="276">
        <v>14420</v>
      </c>
      <c r="AL304" s="31">
        <v>30580</v>
      </c>
      <c r="AM304" s="17" t="s">
        <v>70</v>
      </c>
      <c r="AN304" s="9">
        <v>2.4623803009576006E-2</v>
      </c>
      <c r="AO304" s="9">
        <v>1.1348464619492571E-2</v>
      </c>
      <c r="AP304" s="9">
        <v>7.8547854785477877E-3</v>
      </c>
      <c r="AQ304" s="9">
        <v>9.3653808369900116E-3</v>
      </c>
      <c r="AR304" s="9">
        <v>1.4923436283416081E-3</v>
      </c>
      <c r="AS304" s="9">
        <v>-1.1791383219954654E-2</v>
      </c>
      <c r="AT304" s="9">
        <v>1.1604274568937312E-2</v>
      </c>
      <c r="AU304" s="33">
        <v>1.0369410239792654E-2</v>
      </c>
      <c r="AV304" s="87">
        <v>4.1436818473380432E-2</v>
      </c>
      <c r="AW304" s="270">
        <v>8.8814979058881471E-2</v>
      </c>
      <c r="AX304" s="35">
        <v>0.20916552667578658</v>
      </c>
      <c r="AY304" s="793"/>
      <c r="AZ304" s="779"/>
      <c r="BA304" s="21">
        <v>31185.000000000004</v>
      </c>
      <c r="BB304" s="87">
        <v>0.99586183310533516</v>
      </c>
      <c r="BC304" s="795"/>
    </row>
    <row r="305" spans="1:55" ht="19">
      <c r="A305" s="156" t="s">
        <v>32</v>
      </c>
      <c r="B305" s="159" t="s">
        <v>118</v>
      </c>
      <c r="C305" s="797"/>
      <c r="D305" s="15" t="s">
        <v>40</v>
      </c>
      <c r="E305" s="21">
        <v>214330</v>
      </c>
      <c r="F305" s="7">
        <v>219860</v>
      </c>
      <c r="G305" s="7">
        <v>222280</v>
      </c>
      <c r="H305" s="7">
        <v>224100</v>
      </c>
      <c r="I305" s="7">
        <v>226300</v>
      </c>
      <c r="J305" s="7">
        <v>226620</v>
      </c>
      <c r="K305" s="7">
        <v>223790</v>
      </c>
      <c r="L305" s="7">
        <v>226420</v>
      </c>
      <c r="M305" s="22">
        <v>228870</v>
      </c>
      <c r="N305" s="22">
        <v>238830</v>
      </c>
      <c r="O305" s="284">
        <v>260880</v>
      </c>
      <c r="P305" s="18">
        <v>2030</v>
      </c>
      <c r="Q305" s="7">
        <v>2090</v>
      </c>
      <c r="R305" s="7">
        <v>2110</v>
      </c>
      <c r="S305" s="7">
        <v>2130</v>
      </c>
      <c r="T305" s="7">
        <v>2150</v>
      </c>
      <c r="U305" s="7">
        <v>2160</v>
      </c>
      <c r="V305" s="7">
        <v>2130</v>
      </c>
      <c r="W305" s="7">
        <v>2150</v>
      </c>
      <c r="X305" s="25">
        <v>2170</v>
      </c>
      <c r="Y305" s="25">
        <v>2270</v>
      </c>
      <c r="Z305" s="262">
        <v>2490</v>
      </c>
      <c r="AA305" s="20" t="s">
        <v>70</v>
      </c>
      <c r="AB305" s="8">
        <v>5530</v>
      </c>
      <c r="AC305" s="8">
        <v>2420</v>
      </c>
      <c r="AD305" s="8">
        <v>1820</v>
      </c>
      <c r="AE305" s="8">
        <v>2200</v>
      </c>
      <c r="AF305" s="8">
        <v>320</v>
      </c>
      <c r="AG305" s="8">
        <v>-2830</v>
      </c>
      <c r="AH305" s="8">
        <v>2630</v>
      </c>
      <c r="AI305" s="29">
        <v>2450</v>
      </c>
      <c r="AJ305" s="29">
        <v>9960</v>
      </c>
      <c r="AK305" s="276">
        <v>22050</v>
      </c>
      <c r="AL305" s="31">
        <v>46550</v>
      </c>
      <c r="AM305" s="17" t="s">
        <v>70</v>
      </c>
      <c r="AN305" s="9">
        <v>2.5801334390892494E-2</v>
      </c>
      <c r="AO305" s="9">
        <v>1.1007004457382008E-2</v>
      </c>
      <c r="AP305" s="9">
        <v>8.1878711535001703E-3</v>
      </c>
      <c r="AQ305" s="9">
        <v>9.8170459616242489E-3</v>
      </c>
      <c r="AR305" s="9">
        <v>1.4140521431726949E-3</v>
      </c>
      <c r="AS305" s="9">
        <v>-1.2487865148707034E-2</v>
      </c>
      <c r="AT305" s="9">
        <v>1.1752089012020184E-2</v>
      </c>
      <c r="AU305" s="33">
        <v>1.0820598887024024E-2</v>
      </c>
      <c r="AV305" s="87">
        <v>4.351815441080098E-2</v>
      </c>
      <c r="AW305" s="270">
        <v>9.2325084788343226E-2</v>
      </c>
      <c r="AX305" s="35">
        <v>0.21718844772080437</v>
      </c>
      <c r="AY305" s="793"/>
      <c r="AZ305" s="779"/>
      <c r="BA305" s="21">
        <v>47061.000000000007</v>
      </c>
      <c r="BB305" s="87">
        <v>0.99761582606261368</v>
      </c>
      <c r="BC305" s="795"/>
    </row>
    <row r="306" spans="1:55" ht="21" customHeight="1">
      <c r="A306" s="156" t="s">
        <v>32</v>
      </c>
      <c r="B306" s="148" t="s">
        <v>43</v>
      </c>
      <c r="C306" s="758" t="s">
        <v>37</v>
      </c>
      <c r="D306" s="15" t="s">
        <v>11</v>
      </c>
      <c r="E306" s="21">
        <v>72080</v>
      </c>
      <c r="F306" s="7">
        <v>73780</v>
      </c>
      <c r="G306" s="7">
        <v>74650</v>
      </c>
      <c r="H306" s="7">
        <v>75210</v>
      </c>
      <c r="I306" s="7">
        <v>75890</v>
      </c>
      <c r="J306" s="7">
        <v>71510</v>
      </c>
      <c r="K306" s="7">
        <v>70580</v>
      </c>
      <c r="L306" s="7">
        <v>71400</v>
      </c>
      <c r="M306" s="22">
        <v>72120</v>
      </c>
      <c r="N306" s="22">
        <v>75000</v>
      </c>
      <c r="O306" s="284">
        <v>81560</v>
      </c>
      <c r="P306" s="18">
        <v>650</v>
      </c>
      <c r="Q306" s="7">
        <v>670</v>
      </c>
      <c r="R306" s="7">
        <v>670</v>
      </c>
      <c r="S306" s="7">
        <v>680</v>
      </c>
      <c r="T306" s="7">
        <v>680</v>
      </c>
      <c r="U306" s="7">
        <v>690</v>
      </c>
      <c r="V306" s="7">
        <v>680</v>
      </c>
      <c r="W306" s="7">
        <v>690</v>
      </c>
      <c r="X306" s="25">
        <v>700</v>
      </c>
      <c r="Y306" s="25">
        <v>730</v>
      </c>
      <c r="Z306" s="262">
        <v>790</v>
      </c>
      <c r="AA306" s="20" t="s">
        <v>70</v>
      </c>
      <c r="AB306" s="8">
        <v>1700</v>
      </c>
      <c r="AC306" s="8">
        <v>870</v>
      </c>
      <c r="AD306" s="8">
        <v>560</v>
      </c>
      <c r="AE306" s="8">
        <v>680</v>
      </c>
      <c r="AF306" s="8">
        <v>-4380</v>
      </c>
      <c r="AG306" s="8">
        <v>-930</v>
      </c>
      <c r="AH306" s="8">
        <v>820</v>
      </c>
      <c r="AI306" s="29">
        <v>720</v>
      </c>
      <c r="AJ306" s="29">
        <v>2880</v>
      </c>
      <c r="AK306" s="276">
        <v>6560</v>
      </c>
      <c r="AL306" s="31">
        <v>9480</v>
      </c>
      <c r="AM306" s="17" t="s">
        <v>70</v>
      </c>
      <c r="AN306" s="9">
        <v>2.3584905660377409E-2</v>
      </c>
      <c r="AO306" s="9">
        <v>1.1791813499593351E-2</v>
      </c>
      <c r="AP306" s="9">
        <v>7.5016744809108804E-3</v>
      </c>
      <c r="AQ306" s="9">
        <v>9.0413508841908907E-3</v>
      </c>
      <c r="AR306" s="9">
        <v>-5.7715113980761679E-2</v>
      </c>
      <c r="AS306" s="9">
        <v>-1.3005174101524242E-2</v>
      </c>
      <c r="AT306" s="9">
        <v>1.1618022102578562E-2</v>
      </c>
      <c r="AU306" s="33">
        <v>1.0084033613445342E-2</v>
      </c>
      <c r="AV306" s="87">
        <v>3.9933444259567352E-2</v>
      </c>
      <c r="AW306" s="270">
        <v>8.7466666666666582E-2</v>
      </c>
      <c r="AX306" s="35">
        <v>0.13152053274139841</v>
      </c>
      <c r="AY306" s="793">
        <v>0.17637700163393283</v>
      </c>
      <c r="AZ306" s="779"/>
      <c r="BA306" s="21">
        <v>14931</v>
      </c>
      <c r="BB306" s="87">
        <v>0.92437569367369588</v>
      </c>
      <c r="BC306" s="795">
        <v>0.96499909178167254</v>
      </c>
    </row>
    <row r="307" spans="1:55" ht="19">
      <c r="A307" s="156" t="s">
        <v>32</v>
      </c>
      <c r="B307" s="159" t="s">
        <v>119</v>
      </c>
      <c r="C307" s="758"/>
      <c r="D307" s="15" t="s">
        <v>12</v>
      </c>
      <c r="E307" s="21">
        <v>78890</v>
      </c>
      <c r="F307" s="7">
        <v>80780</v>
      </c>
      <c r="G307" s="7">
        <v>81720</v>
      </c>
      <c r="H307" s="7">
        <v>82350</v>
      </c>
      <c r="I307" s="7">
        <v>83100</v>
      </c>
      <c r="J307" s="7">
        <v>78730</v>
      </c>
      <c r="K307" s="7">
        <v>77700</v>
      </c>
      <c r="L307" s="7">
        <v>78610</v>
      </c>
      <c r="M307" s="22">
        <v>79410</v>
      </c>
      <c r="N307" s="22">
        <v>82640</v>
      </c>
      <c r="O307" s="284">
        <v>89970</v>
      </c>
      <c r="P307" s="18">
        <v>710</v>
      </c>
      <c r="Q307" s="7">
        <v>740</v>
      </c>
      <c r="R307" s="7">
        <v>740</v>
      </c>
      <c r="S307" s="7">
        <v>750</v>
      </c>
      <c r="T307" s="7">
        <v>750</v>
      </c>
      <c r="U307" s="7">
        <v>760</v>
      </c>
      <c r="V307" s="7">
        <v>750</v>
      </c>
      <c r="W307" s="7">
        <v>760</v>
      </c>
      <c r="X307" s="25">
        <v>770</v>
      </c>
      <c r="Y307" s="25">
        <v>800</v>
      </c>
      <c r="Z307" s="262">
        <v>870</v>
      </c>
      <c r="AA307" s="20" t="s">
        <v>70</v>
      </c>
      <c r="AB307" s="8">
        <v>1890</v>
      </c>
      <c r="AC307" s="8">
        <v>940</v>
      </c>
      <c r="AD307" s="8">
        <v>630</v>
      </c>
      <c r="AE307" s="8">
        <v>750</v>
      </c>
      <c r="AF307" s="8">
        <v>-4370</v>
      </c>
      <c r="AG307" s="8">
        <v>-1030</v>
      </c>
      <c r="AH307" s="8">
        <v>910</v>
      </c>
      <c r="AI307" s="29">
        <v>800</v>
      </c>
      <c r="AJ307" s="29">
        <v>3230</v>
      </c>
      <c r="AK307" s="276">
        <v>7330</v>
      </c>
      <c r="AL307" s="31">
        <v>11080</v>
      </c>
      <c r="AM307" s="17" t="s">
        <v>70</v>
      </c>
      <c r="AN307" s="9">
        <v>2.395740905057675E-2</v>
      </c>
      <c r="AO307" s="9">
        <v>1.1636543698935409E-2</v>
      </c>
      <c r="AP307" s="9">
        <v>7.7092511013214793E-3</v>
      </c>
      <c r="AQ307" s="9">
        <v>9.1074681238616506E-3</v>
      </c>
      <c r="AR307" s="9">
        <v>-5.2587244283995194E-2</v>
      </c>
      <c r="AS307" s="9">
        <v>-1.3082687666709059E-2</v>
      </c>
      <c r="AT307" s="9">
        <v>1.1711711711711814E-2</v>
      </c>
      <c r="AU307" s="33">
        <v>1.0176822287240705E-2</v>
      </c>
      <c r="AV307" s="87">
        <v>4.0674977962473324E-2</v>
      </c>
      <c r="AW307" s="270">
        <v>8.8697967086156737E-2</v>
      </c>
      <c r="AX307" s="35">
        <v>0.14044872607428061</v>
      </c>
      <c r="AY307" s="793"/>
      <c r="AZ307" s="779"/>
      <c r="BA307" s="21">
        <v>16443</v>
      </c>
      <c r="BB307" s="87">
        <v>0.93201926733426288</v>
      </c>
      <c r="BC307" s="795"/>
    </row>
    <row r="308" spans="1:55" ht="19">
      <c r="A308" s="156" t="s">
        <v>32</v>
      </c>
      <c r="B308" s="159" t="s">
        <v>119</v>
      </c>
      <c r="C308" s="797" t="s">
        <v>38</v>
      </c>
      <c r="D308" s="15" t="s">
        <v>39</v>
      </c>
      <c r="E308" s="21">
        <v>129750</v>
      </c>
      <c r="F308" s="7">
        <v>132990</v>
      </c>
      <c r="G308" s="7">
        <v>134540</v>
      </c>
      <c r="H308" s="7">
        <v>135620</v>
      </c>
      <c r="I308" s="7">
        <v>136920</v>
      </c>
      <c r="J308" s="7">
        <v>137130</v>
      </c>
      <c r="K308" s="7">
        <v>135530</v>
      </c>
      <c r="L308" s="7">
        <v>137110</v>
      </c>
      <c r="M308" s="22">
        <v>138570</v>
      </c>
      <c r="N308" s="22">
        <v>144430</v>
      </c>
      <c r="O308" s="284">
        <v>157400</v>
      </c>
      <c r="P308" s="18">
        <v>1190</v>
      </c>
      <c r="Q308" s="7">
        <v>1230</v>
      </c>
      <c r="R308" s="7">
        <v>1230</v>
      </c>
      <c r="S308" s="7">
        <v>1250</v>
      </c>
      <c r="T308" s="7">
        <v>1250</v>
      </c>
      <c r="U308" s="7">
        <v>1260</v>
      </c>
      <c r="V308" s="7">
        <v>1250</v>
      </c>
      <c r="W308" s="7">
        <v>1250</v>
      </c>
      <c r="X308" s="25">
        <v>1270</v>
      </c>
      <c r="Y308" s="25">
        <v>1330</v>
      </c>
      <c r="Z308" s="262">
        <v>1450</v>
      </c>
      <c r="AA308" s="20" t="s">
        <v>70</v>
      </c>
      <c r="AB308" s="8">
        <v>3240</v>
      </c>
      <c r="AC308" s="8">
        <v>1550</v>
      </c>
      <c r="AD308" s="8">
        <v>1080</v>
      </c>
      <c r="AE308" s="8">
        <v>1300</v>
      </c>
      <c r="AF308" s="8">
        <v>210</v>
      </c>
      <c r="AG308" s="8">
        <v>-1600</v>
      </c>
      <c r="AH308" s="8">
        <v>1580</v>
      </c>
      <c r="AI308" s="29">
        <v>1460</v>
      </c>
      <c r="AJ308" s="29">
        <v>5860</v>
      </c>
      <c r="AK308" s="276">
        <v>12970</v>
      </c>
      <c r="AL308" s="31">
        <v>27650</v>
      </c>
      <c r="AM308" s="17" t="s">
        <v>70</v>
      </c>
      <c r="AN308" s="9">
        <v>2.4971098265895941E-2</v>
      </c>
      <c r="AO308" s="9">
        <v>1.1655011655011593E-2</v>
      </c>
      <c r="AP308" s="9">
        <v>8.0273524602347823E-3</v>
      </c>
      <c r="AQ308" s="9">
        <v>9.5856068426485308E-3</v>
      </c>
      <c r="AR308" s="9">
        <v>1.5337423312884457E-3</v>
      </c>
      <c r="AS308" s="9">
        <v>-1.1667760519215364E-2</v>
      </c>
      <c r="AT308" s="9">
        <v>1.165793551243266E-2</v>
      </c>
      <c r="AU308" s="33">
        <v>1.0648384508788578E-2</v>
      </c>
      <c r="AV308" s="87">
        <v>4.2289095763873963E-2</v>
      </c>
      <c r="AW308" s="270">
        <v>8.980128782108987E-2</v>
      </c>
      <c r="AX308" s="35">
        <v>0.21310211946050095</v>
      </c>
      <c r="AY308" s="793"/>
      <c r="AZ308" s="779"/>
      <c r="BA308" s="21">
        <v>27405.000000000004</v>
      </c>
      <c r="BB308" s="87">
        <v>1.0018882466281309</v>
      </c>
      <c r="BC308" s="795"/>
    </row>
    <row r="309" spans="1:55" ht="19">
      <c r="A309" s="156" t="s">
        <v>32</v>
      </c>
      <c r="B309" s="159" t="s">
        <v>119</v>
      </c>
      <c r="C309" s="797"/>
      <c r="D309" s="15" t="s">
        <v>40</v>
      </c>
      <c r="E309" s="21">
        <v>197880</v>
      </c>
      <c r="F309" s="7">
        <v>203050</v>
      </c>
      <c r="G309" s="7">
        <v>205320</v>
      </c>
      <c r="H309" s="7">
        <v>207030</v>
      </c>
      <c r="I309" s="7">
        <v>209100</v>
      </c>
      <c r="J309" s="7">
        <v>209400</v>
      </c>
      <c r="K309" s="7">
        <v>206790</v>
      </c>
      <c r="L309" s="7">
        <v>209230</v>
      </c>
      <c r="M309" s="22">
        <v>211540</v>
      </c>
      <c r="N309" s="22">
        <v>220900</v>
      </c>
      <c r="O309" s="284">
        <v>241500</v>
      </c>
      <c r="P309" s="18">
        <v>1870</v>
      </c>
      <c r="Q309" s="7">
        <v>1930</v>
      </c>
      <c r="R309" s="7">
        <v>1940</v>
      </c>
      <c r="S309" s="7">
        <v>1960</v>
      </c>
      <c r="T309" s="7">
        <v>1970</v>
      </c>
      <c r="U309" s="7">
        <v>1990</v>
      </c>
      <c r="V309" s="7">
        <v>1960</v>
      </c>
      <c r="W309" s="7">
        <v>1970</v>
      </c>
      <c r="X309" s="25">
        <v>2000</v>
      </c>
      <c r="Y309" s="25">
        <v>2090</v>
      </c>
      <c r="Z309" s="262">
        <v>2290</v>
      </c>
      <c r="AA309" s="20" t="s">
        <v>70</v>
      </c>
      <c r="AB309" s="8">
        <v>5170</v>
      </c>
      <c r="AC309" s="8">
        <v>2270</v>
      </c>
      <c r="AD309" s="8">
        <v>1710</v>
      </c>
      <c r="AE309" s="8">
        <v>2070</v>
      </c>
      <c r="AF309" s="8">
        <v>300</v>
      </c>
      <c r="AG309" s="8">
        <v>-2610</v>
      </c>
      <c r="AH309" s="8">
        <v>2440</v>
      </c>
      <c r="AI309" s="29">
        <v>2310</v>
      </c>
      <c r="AJ309" s="29">
        <v>9360</v>
      </c>
      <c r="AK309" s="276">
        <v>20600</v>
      </c>
      <c r="AL309" s="31">
        <v>43620</v>
      </c>
      <c r="AM309" s="17" t="s">
        <v>70</v>
      </c>
      <c r="AN309" s="9">
        <v>2.6126945623610176E-2</v>
      </c>
      <c r="AO309" s="9">
        <v>1.1179512435360639E-2</v>
      </c>
      <c r="AP309" s="9">
        <v>8.3284628872004607E-3</v>
      </c>
      <c r="AQ309" s="9">
        <v>9.9985509346471879E-3</v>
      </c>
      <c r="AR309" s="9">
        <v>1.4347202295552641E-3</v>
      </c>
      <c r="AS309" s="9">
        <v>-1.2464183381088789E-2</v>
      </c>
      <c r="AT309" s="9">
        <v>1.1799410029498469E-2</v>
      </c>
      <c r="AU309" s="33">
        <v>1.1040481766477095E-2</v>
      </c>
      <c r="AV309" s="87">
        <v>4.424695093126596E-2</v>
      </c>
      <c r="AW309" s="270">
        <v>9.3254866455409591E-2</v>
      </c>
      <c r="AX309" s="35">
        <v>0.22043662825955135</v>
      </c>
      <c r="AY309" s="793"/>
      <c r="AZ309" s="779"/>
      <c r="BA309" s="21">
        <v>43281</v>
      </c>
      <c r="BB309" s="87">
        <v>1.0017131594906004</v>
      </c>
      <c r="BC309" s="795"/>
    </row>
    <row r="310" spans="1:55" ht="21" customHeight="1">
      <c r="A310" s="156" t="s">
        <v>32</v>
      </c>
      <c r="B310" s="148" t="s">
        <v>44</v>
      </c>
      <c r="C310" s="758" t="s">
        <v>37</v>
      </c>
      <c r="D310" s="15" t="s">
        <v>11</v>
      </c>
      <c r="E310" s="21">
        <v>67180</v>
      </c>
      <c r="F310" s="7">
        <v>68790</v>
      </c>
      <c r="G310" s="7">
        <v>69630</v>
      </c>
      <c r="H310" s="7">
        <v>70170</v>
      </c>
      <c r="I310" s="7">
        <v>70810</v>
      </c>
      <c r="J310" s="7">
        <v>66430</v>
      </c>
      <c r="K310" s="7">
        <v>65570</v>
      </c>
      <c r="L310" s="7">
        <v>66340</v>
      </c>
      <c r="M310" s="22">
        <v>67050</v>
      </c>
      <c r="N310" s="22">
        <v>69920</v>
      </c>
      <c r="O310" s="284">
        <v>76280</v>
      </c>
      <c r="P310" s="18">
        <v>600</v>
      </c>
      <c r="Q310" s="7">
        <v>620</v>
      </c>
      <c r="R310" s="7">
        <v>620</v>
      </c>
      <c r="S310" s="7">
        <v>630</v>
      </c>
      <c r="T310" s="7">
        <v>630</v>
      </c>
      <c r="U310" s="7">
        <v>630</v>
      </c>
      <c r="V310" s="7">
        <v>630</v>
      </c>
      <c r="W310" s="7">
        <v>640</v>
      </c>
      <c r="X310" s="25">
        <v>650</v>
      </c>
      <c r="Y310" s="25">
        <v>680</v>
      </c>
      <c r="Z310" s="262">
        <v>740</v>
      </c>
      <c r="AA310" s="20" t="s">
        <v>70</v>
      </c>
      <c r="AB310" s="8">
        <v>1610</v>
      </c>
      <c r="AC310" s="8">
        <v>840</v>
      </c>
      <c r="AD310" s="8">
        <v>540</v>
      </c>
      <c r="AE310" s="8">
        <v>640</v>
      </c>
      <c r="AF310" s="8">
        <v>-4380</v>
      </c>
      <c r="AG310" s="8">
        <v>-860</v>
      </c>
      <c r="AH310" s="8">
        <v>770</v>
      </c>
      <c r="AI310" s="29">
        <v>710</v>
      </c>
      <c r="AJ310" s="29">
        <v>2870</v>
      </c>
      <c r="AK310" s="276">
        <v>6360</v>
      </c>
      <c r="AL310" s="31">
        <v>9100</v>
      </c>
      <c r="AM310" s="17" t="s">
        <v>70</v>
      </c>
      <c r="AN310" s="9">
        <v>2.3965465912473949E-2</v>
      </c>
      <c r="AO310" s="9">
        <v>1.2211077191452313E-2</v>
      </c>
      <c r="AP310" s="9">
        <v>7.7552778974578906E-3</v>
      </c>
      <c r="AQ310" s="9">
        <v>9.1207068547811687E-3</v>
      </c>
      <c r="AR310" s="9">
        <v>-6.1855670103092786E-2</v>
      </c>
      <c r="AS310" s="9">
        <v>-1.294595815143762E-2</v>
      </c>
      <c r="AT310" s="9">
        <v>1.1743175232575842E-2</v>
      </c>
      <c r="AU310" s="33">
        <v>1.0702441965631637E-2</v>
      </c>
      <c r="AV310" s="87">
        <v>4.2803877703206483E-2</v>
      </c>
      <c r="AW310" s="270">
        <v>9.0961098398169238E-2</v>
      </c>
      <c r="AX310" s="35">
        <v>0.13545698124441796</v>
      </c>
      <c r="AY310" s="793">
        <v>0.1806394736829447</v>
      </c>
      <c r="AZ310" s="779"/>
      <c r="BA310" s="21">
        <v>13986</v>
      </c>
      <c r="BB310" s="87">
        <v>0.92727002083953558</v>
      </c>
      <c r="BC310" s="795">
        <v>0.96839890713655752</v>
      </c>
    </row>
    <row r="311" spans="1:55" ht="19">
      <c r="A311" s="156" t="s">
        <v>32</v>
      </c>
      <c r="B311" s="159" t="s">
        <v>120</v>
      </c>
      <c r="C311" s="758"/>
      <c r="D311" s="15" t="s">
        <v>12</v>
      </c>
      <c r="E311" s="21">
        <v>73990</v>
      </c>
      <c r="F311" s="7">
        <v>75790</v>
      </c>
      <c r="G311" s="7">
        <v>76700</v>
      </c>
      <c r="H311" s="7">
        <v>77310</v>
      </c>
      <c r="I311" s="7">
        <v>78020</v>
      </c>
      <c r="J311" s="7">
        <v>73650</v>
      </c>
      <c r="K311" s="7">
        <v>72690</v>
      </c>
      <c r="L311" s="7">
        <v>73550</v>
      </c>
      <c r="M311" s="22">
        <v>74340</v>
      </c>
      <c r="N311" s="22">
        <v>77560</v>
      </c>
      <c r="O311" s="284">
        <v>84690</v>
      </c>
      <c r="P311" s="18">
        <v>660</v>
      </c>
      <c r="Q311" s="7">
        <v>690</v>
      </c>
      <c r="R311" s="7">
        <v>690</v>
      </c>
      <c r="S311" s="7">
        <v>700</v>
      </c>
      <c r="T311" s="7">
        <v>700</v>
      </c>
      <c r="U311" s="7">
        <v>700</v>
      </c>
      <c r="V311" s="7">
        <v>700</v>
      </c>
      <c r="W311" s="7">
        <v>710</v>
      </c>
      <c r="X311" s="25">
        <v>720</v>
      </c>
      <c r="Y311" s="25">
        <v>750</v>
      </c>
      <c r="Z311" s="262">
        <v>820</v>
      </c>
      <c r="AA311" s="20" t="s">
        <v>70</v>
      </c>
      <c r="AB311" s="8">
        <v>1800</v>
      </c>
      <c r="AC311" s="8">
        <v>910</v>
      </c>
      <c r="AD311" s="8">
        <v>610</v>
      </c>
      <c r="AE311" s="8">
        <v>710</v>
      </c>
      <c r="AF311" s="8">
        <v>-4370</v>
      </c>
      <c r="AG311" s="8">
        <v>-960</v>
      </c>
      <c r="AH311" s="8">
        <v>860</v>
      </c>
      <c r="AI311" s="29">
        <v>790</v>
      </c>
      <c r="AJ311" s="29">
        <v>3220</v>
      </c>
      <c r="AK311" s="276">
        <v>7130</v>
      </c>
      <c r="AL311" s="31">
        <v>10700</v>
      </c>
      <c r="AM311" s="17" t="s">
        <v>70</v>
      </c>
      <c r="AN311" s="9">
        <v>2.4327611839437768E-2</v>
      </c>
      <c r="AO311" s="9">
        <v>1.2006861063464935E-2</v>
      </c>
      <c r="AP311" s="9">
        <v>7.9530638852671753E-3</v>
      </c>
      <c r="AQ311" s="9">
        <v>9.1838054585435813E-3</v>
      </c>
      <c r="AR311" s="9">
        <v>-5.6011279159189908E-2</v>
      </c>
      <c r="AS311" s="9">
        <v>-1.3034623217922592E-2</v>
      </c>
      <c r="AT311" s="9">
        <v>1.183106342000273E-2</v>
      </c>
      <c r="AU311" s="33">
        <v>1.0740992522093817E-2</v>
      </c>
      <c r="AV311" s="87">
        <v>4.3314500941619594E-2</v>
      </c>
      <c r="AW311" s="270">
        <v>9.1928829293450143E-2</v>
      </c>
      <c r="AX311" s="35">
        <v>0.14461413704554671</v>
      </c>
      <c r="AY311" s="793"/>
      <c r="AZ311" s="779"/>
      <c r="BA311" s="21">
        <v>15498.000000000002</v>
      </c>
      <c r="BB311" s="87">
        <v>0.93515339910798756</v>
      </c>
      <c r="BC311" s="795"/>
    </row>
    <row r="312" spans="1:55" ht="19">
      <c r="A312" s="156" t="s">
        <v>32</v>
      </c>
      <c r="B312" s="159" t="s">
        <v>120</v>
      </c>
      <c r="C312" s="797" t="s">
        <v>38</v>
      </c>
      <c r="D312" s="15" t="s">
        <v>39</v>
      </c>
      <c r="E312" s="21">
        <v>124850</v>
      </c>
      <c r="F312" s="7">
        <v>128000</v>
      </c>
      <c r="G312" s="7">
        <v>129520</v>
      </c>
      <c r="H312" s="7">
        <v>130580</v>
      </c>
      <c r="I312" s="7">
        <v>131840</v>
      </c>
      <c r="J312" s="7">
        <v>132050</v>
      </c>
      <c r="K312" s="7">
        <v>130520</v>
      </c>
      <c r="L312" s="7">
        <v>132050</v>
      </c>
      <c r="M312" s="22">
        <v>133500</v>
      </c>
      <c r="N312" s="22">
        <v>139350</v>
      </c>
      <c r="O312" s="284">
        <v>152120</v>
      </c>
      <c r="P312" s="18">
        <v>1140</v>
      </c>
      <c r="Q312" s="7">
        <v>1180</v>
      </c>
      <c r="R312" s="7">
        <v>1180</v>
      </c>
      <c r="S312" s="7">
        <v>1200</v>
      </c>
      <c r="T312" s="7">
        <v>1200</v>
      </c>
      <c r="U312" s="7">
        <v>1200</v>
      </c>
      <c r="V312" s="7">
        <v>1200</v>
      </c>
      <c r="W312" s="7">
        <v>1200</v>
      </c>
      <c r="X312" s="25">
        <v>1220</v>
      </c>
      <c r="Y312" s="25">
        <v>1280</v>
      </c>
      <c r="Z312" s="262">
        <v>1400</v>
      </c>
      <c r="AA312" s="20" t="s">
        <v>70</v>
      </c>
      <c r="AB312" s="8">
        <v>3150</v>
      </c>
      <c r="AC312" s="8">
        <v>1520</v>
      </c>
      <c r="AD312" s="8">
        <v>1060</v>
      </c>
      <c r="AE312" s="8">
        <v>1260</v>
      </c>
      <c r="AF312" s="8">
        <v>210</v>
      </c>
      <c r="AG312" s="8">
        <v>-1530</v>
      </c>
      <c r="AH312" s="8">
        <v>1530</v>
      </c>
      <c r="AI312" s="29">
        <v>1450</v>
      </c>
      <c r="AJ312" s="29">
        <v>5850</v>
      </c>
      <c r="AK312" s="276">
        <v>12770</v>
      </c>
      <c r="AL312" s="31">
        <v>27270</v>
      </c>
      <c r="AM312" s="17" t="s">
        <v>70</v>
      </c>
      <c r="AN312" s="9">
        <v>2.5230276331597912E-2</v>
      </c>
      <c r="AO312" s="9">
        <v>1.187500000000008E-2</v>
      </c>
      <c r="AP312" s="9">
        <v>8.1840642371835415E-3</v>
      </c>
      <c r="AQ312" s="9">
        <v>9.6492571603614685E-3</v>
      </c>
      <c r="AR312" s="9">
        <v>1.5928398058251414E-3</v>
      </c>
      <c r="AS312" s="9">
        <v>-1.1586520257478194E-2</v>
      </c>
      <c r="AT312" s="9">
        <v>1.1722341403616277E-2</v>
      </c>
      <c r="AU312" s="33">
        <v>1.0980689132904287E-2</v>
      </c>
      <c r="AV312" s="87">
        <v>4.3820224719101075E-2</v>
      </c>
      <c r="AW312" s="270">
        <v>9.1639756010046591E-2</v>
      </c>
      <c r="AX312" s="35">
        <v>0.21842210652783334</v>
      </c>
      <c r="AY312" s="793"/>
      <c r="AZ312" s="779"/>
      <c r="BA312" s="21">
        <v>26460</v>
      </c>
      <c r="BB312" s="87">
        <v>1.0064877853424108</v>
      </c>
      <c r="BC312" s="795"/>
    </row>
    <row r="313" spans="1:55" ht="19">
      <c r="A313" s="156" t="s">
        <v>32</v>
      </c>
      <c r="B313" s="159" t="s">
        <v>120</v>
      </c>
      <c r="C313" s="797"/>
      <c r="D313" s="15" t="s">
        <v>40</v>
      </c>
      <c r="E313" s="21">
        <v>192980</v>
      </c>
      <c r="F313" s="7">
        <v>198060</v>
      </c>
      <c r="G313" s="7">
        <v>200300</v>
      </c>
      <c r="H313" s="7">
        <v>201990</v>
      </c>
      <c r="I313" s="7">
        <v>204020</v>
      </c>
      <c r="J313" s="7">
        <v>204320</v>
      </c>
      <c r="K313" s="7">
        <v>201780</v>
      </c>
      <c r="L313" s="7">
        <v>204170</v>
      </c>
      <c r="M313" s="22">
        <v>206470</v>
      </c>
      <c r="N313" s="22">
        <v>215820</v>
      </c>
      <c r="O313" s="284">
        <v>236220</v>
      </c>
      <c r="P313" s="18">
        <v>1820</v>
      </c>
      <c r="Q313" s="7">
        <v>1880</v>
      </c>
      <c r="R313" s="7">
        <v>1890</v>
      </c>
      <c r="S313" s="7">
        <v>1910</v>
      </c>
      <c r="T313" s="7">
        <v>1920</v>
      </c>
      <c r="U313" s="7">
        <v>1930</v>
      </c>
      <c r="V313" s="7">
        <v>1910</v>
      </c>
      <c r="W313" s="7">
        <v>1920</v>
      </c>
      <c r="X313" s="25">
        <v>1950</v>
      </c>
      <c r="Y313" s="25">
        <v>2040</v>
      </c>
      <c r="Z313" s="262">
        <v>2240</v>
      </c>
      <c r="AA313" s="20" t="s">
        <v>70</v>
      </c>
      <c r="AB313" s="8">
        <v>5080</v>
      </c>
      <c r="AC313" s="8">
        <v>2240</v>
      </c>
      <c r="AD313" s="8">
        <v>1690</v>
      </c>
      <c r="AE313" s="8">
        <v>2030</v>
      </c>
      <c r="AF313" s="8">
        <v>300</v>
      </c>
      <c r="AG313" s="8">
        <v>-2540</v>
      </c>
      <c r="AH313" s="8">
        <v>2390</v>
      </c>
      <c r="AI313" s="29">
        <v>2300</v>
      </c>
      <c r="AJ313" s="29">
        <v>9350</v>
      </c>
      <c r="AK313" s="276">
        <v>20400</v>
      </c>
      <c r="AL313" s="31">
        <v>43240</v>
      </c>
      <c r="AM313" s="17" t="s">
        <v>70</v>
      </c>
      <c r="AN313" s="9">
        <v>2.6323971395999513E-2</v>
      </c>
      <c r="AO313" s="9">
        <v>1.1309704130061604E-2</v>
      </c>
      <c r="AP313" s="9">
        <v>8.4373439840239595E-3</v>
      </c>
      <c r="AQ313" s="9">
        <v>1.0050002475370023E-2</v>
      </c>
      <c r="AR313" s="9">
        <v>1.4704440741104552E-3</v>
      </c>
      <c r="AS313" s="9">
        <v>-1.2431480031323439E-2</v>
      </c>
      <c r="AT313" s="9">
        <v>1.1844583209436044E-2</v>
      </c>
      <c r="AU313" s="33">
        <v>1.126512220208653E-2</v>
      </c>
      <c r="AV313" s="87">
        <v>4.5285029302077673E-2</v>
      </c>
      <c r="AW313" s="270">
        <v>9.4523213789268867E-2</v>
      </c>
      <c r="AX313" s="35">
        <v>0.22406466991398077</v>
      </c>
      <c r="AY313" s="793"/>
      <c r="AZ313" s="779"/>
      <c r="BA313" s="21">
        <v>42336</v>
      </c>
      <c r="BB313" s="87">
        <v>1.0046844232562959</v>
      </c>
      <c r="BC313" s="795"/>
    </row>
    <row r="314" spans="1:55" ht="21" customHeight="1">
      <c r="A314" s="156" t="s">
        <v>32</v>
      </c>
      <c r="B314" s="148" t="s">
        <v>45</v>
      </c>
      <c r="C314" s="758" t="s">
        <v>37</v>
      </c>
      <c r="D314" s="15" t="s">
        <v>11</v>
      </c>
      <c r="E314" s="21">
        <v>59280</v>
      </c>
      <c r="F314" s="7">
        <v>60680</v>
      </c>
      <c r="G314" s="7">
        <v>61440</v>
      </c>
      <c r="H314" s="7">
        <v>61910</v>
      </c>
      <c r="I314" s="7">
        <v>62480</v>
      </c>
      <c r="J314" s="7">
        <v>58090</v>
      </c>
      <c r="K314" s="7">
        <v>57340</v>
      </c>
      <c r="L314" s="7">
        <v>58020</v>
      </c>
      <c r="M314" s="22">
        <v>58640</v>
      </c>
      <c r="N314" s="22">
        <v>61150</v>
      </c>
      <c r="O314" s="284">
        <v>66720</v>
      </c>
      <c r="P314" s="18">
        <v>520</v>
      </c>
      <c r="Q314" s="7">
        <v>540</v>
      </c>
      <c r="R314" s="7">
        <v>540</v>
      </c>
      <c r="S314" s="7">
        <v>550</v>
      </c>
      <c r="T314" s="7">
        <v>550</v>
      </c>
      <c r="U314" s="7">
        <v>550</v>
      </c>
      <c r="V314" s="7">
        <v>550</v>
      </c>
      <c r="W314" s="7">
        <v>560</v>
      </c>
      <c r="X314" s="25">
        <v>560</v>
      </c>
      <c r="Y314" s="25">
        <v>590</v>
      </c>
      <c r="Z314" s="262">
        <v>640</v>
      </c>
      <c r="AA314" s="20" t="s">
        <v>70</v>
      </c>
      <c r="AB314" s="8">
        <v>1400</v>
      </c>
      <c r="AC314" s="8">
        <v>760</v>
      </c>
      <c r="AD314" s="8">
        <v>470</v>
      </c>
      <c r="AE314" s="8">
        <v>570</v>
      </c>
      <c r="AF314" s="8">
        <v>-4390</v>
      </c>
      <c r="AG314" s="8">
        <v>-750</v>
      </c>
      <c r="AH314" s="8">
        <v>680</v>
      </c>
      <c r="AI314" s="29">
        <v>620</v>
      </c>
      <c r="AJ314" s="29">
        <v>2510</v>
      </c>
      <c r="AK314" s="276">
        <v>5570</v>
      </c>
      <c r="AL314" s="31">
        <v>7440</v>
      </c>
      <c r="AM314" s="17" t="s">
        <v>70</v>
      </c>
      <c r="AN314" s="9">
        <v>2.3616734143049989E-2</v>
      </c>
      <c r="AO314" s="9">
        <v>1.2524719841793042E-2</v>
      </c>
      <c r="AP314" s="9">
        <v>7.6497395833332593E-3</v>
      </c>
      <c r="AQ314" s="9">
        <v>9.2069132611856119E-3</v>
      </c>
      <c r="AR314" s="9">
        <v>-7.0262483994878333E-2</v>
      </c>
      <c r="AS314" s="9">
        <v>-1.2911000172146636E-2</v>
      </c>
      <c r="AT314" s="9">
        <v>1.185908615277298E-2</v>
      </c>
      <c r="AU314" s="33">
        <v>1.0685970355049923E-2</v>
      </c>
      <c r="AV314" s="87">
        <v>4.2803547066848635E-2</v>
      </c>
      <c r="AW314" s="270">
        <v>9.1087489779231312E-2</v>
      </c>
      <c r="AX314" s="35">
        <v>0.12550607287449389</v>
      </c>
      <c r="AY314" s="793">
        <v>0.17648283128291481</v>
      </c>
      <c r="AZ314" s="779"/>
      <c r="BA314" s="21">
        <v>12096</v>
      </c>
      <c r="BB314" s="87">
        <v>0.92145748987854248</v>
      </c>
      <c r="BC314" s="795">
        <v>0.96618053359890321</v>
      </c>
    </row>
    <row r="315" spans="1:55" ht="19">
      <c r="A315" s="156" t="s">
        <v>32</v>
      </c>
      <c r="B315" s="159" t="s">
        <v>121</v>
      </c>
      <c r="C315" s="758"/>
      <c r="D315" s="15" t="s">
        <v>12</v>
      </c>
      <c r="E315" s="21">
        <v>66090</v>
      </c>
      <c r="F315" s="7">
        <v>67680</v>
      </c>
      <c r="G315" s="7">
        <v>68510</v>
      </c>
      <c r="H315" s="7">
        <v>69050</v>
      </c>
      <c r="I315" s="7">
        <v>69690</v>
      </c>
      <c r="J315" s="7">
        <v>65310</v>
      </c>
      <c r="K315" s="7">
        <v>64460</v>
      </c>
      <c r="L315" s="7">
        <v>65230</v>
      </c>
      <c r="M315" s="22">
        <v>65930</v>
      </c>
      <c r="N315" s="22">
        <v>68790</v>
      </c>
      <c r="O315" s="284">
        <v>75130</v>
      </c>
      <c r="P315" s="18">
        <v>580</v>
      </c>
      <c r="Q315" s="7">
        <v>610</v>
      </c>
      <c r="R315" s="7">
        <v>610</v>
      </c>
      <c r="S315" s="7">
        <v>620</v>
      </c>
      <c r="T315" s="7">
        <v>620</v>
      </c>
      <c r="U315" s="7">
        <v>620</v>
      </c>
      <c r="V315" s="7">
        <v>620</v>
      </c>
      <c r="W315" s="7">
        <v>630</v>
      </c>
      <c r="X315" s="25">
        <v>630</v>
      </c>
      <c r="Y315" s="25">
        <v>660</v>
      </c>
      <c r="Z315" s="262">
        <v>720</v>
      </c>
      <c r="AA315" s="20" t="s">
        <v>70</v>
      </c>
      <c r="AB315" s="8">
        <v>1590</v>
      </c>
      <c r="AC315" s="8">
        <v>830</v>
      </c>
      <c r="AD315" s="8">
        <v>540</v>
      </c>
      <c r="AE315" s="8">
        <v>640</v>
      </c>
      <c r="AF315" s="8">
        <v>-4380</v>
      </c>
      <c r="AG315" s="8">
        <v>-850</v>
      </c>
      <c r="AH315" s="8">
        <v>770</v>
      </c>
      <c r="AI315" s="29">
        <v>700</v>
      </c>
      <c r="AJ315" s="29">
        <v>2860</v>
      </c>
      <c r="AK315" s="276">
        <v>6340</v>
      </c>
      <c r="AL315" s="31">
        <v>9040</v>
      </c>
      <c r="AM315" s="17" t="s">
        <v>70</v>
      </c>
      <c r="AN315" s="9">
        <v>2.4058102587380947E-2</v>
      </c>
      <c r="AO315" s="9">
        <v>1.2263593380614557E-2</v>
      </c>
      <c r="AP315" s="9">
        <v>7.8820610129908264E-3</v>
      </c>
      <c r="AQ315" s="9">
        <v>9.2686459087618633E-3</v>
      </c>
      <c r="AR315" s="9">
        <v>-6.2849763237193268E-2</v>
      </c>
      <c r="AS315" s="9">
        <v>-1.3014852243148023E-2</v>
      </c>
      <c r="AT315" s="9">
        <v>1.1945392491467643E-2</v>
      </c>
      <c r="AU315" s="33">
        <v>1.0731258623332796E-2</v>
      </c>
      <c r="AV315" s="87">
        <v>4.3379341726073051E-2</v>
      </c>
      <c r="AW315" s="270">
        <v>9.2164558802151575E-2</v>
      </c>
      <c r="AX315" s="35">
        <v>0.13678317445907107</v>
      </c>
      <c r="AY315" s="793"/>
      <c r="AZ315" s="779"/>
      <c r="BA315" s="21">
        <v>13608.000000000002</v>
      </c>
      <c r="BB315" s="87">
        <v>0.930882130428204</v>
      </c>
      <c r="BC315" s="795"/>
    </row>
    <row r="316" spans="1:55" ht="19">
      <c r="A316" s="156" t="s">
        <v>32</v>
      </c>
      <c r="B316" s="159" t="s">
        <v>121</v>
      </c>
      <c r="C316" s="797" t="s">
        <v>38</v>
      </c>
      <c r="D316" s="15" t="s">
        <v>39</v>
      </c>
      <c r="E316" s="21">
        <v>116950</v>
      </c>
      <c r="F316" s="7">
        <v>119890</v>
      </c>
      <c r="G316" s="7">
        <v>121330</v>
      </c>
      <c r="H316" s="7">
        <v>122320</v>
      </c>
      <c r="I316" s="7">
        <v>123510</v>
      </c>
      <c r="J316" s="7">
        <v>123710</v>
      </c>
      <c r="K316" s="7">
        <v>122290</v>
      </c>
      <c r="L316" s="7">
        <v>123730</v>
      </c>
      <c r="M316" s="22">
        <v>125090</v>
      </c>
      <c r="N316" s="22">
        <v>130580</v>
      </c>
      <c r="O316" s="284">
        <v>142560</v>
      </c>
      <c r="P316" s="18">
        <v>1060</v>
      </c>
      <c r="Q316" s="7">
        <v>1100</v>
      </c>
      <c r="R316" s="7">
        <v>1100</v>
      </c>
      <c r="S316" s="7">
        <v>1120</v>
      </c>
      <c r="T316" s="7">
        <v>1120</v>
      </c>
      <c r="U316" s="7">
        <v>1120</v>
      </c>
      <c r="V316" s="7">
        <v>1110</v>
      </c>
      <c r="W316" s="7">
        <v>1120</v>
      </c>
      <c r="X316" s="25">
        <v>1140</v>
      </c>
      <c r="Y316" s="25">
        <v>1190</v>
      </c>
      <c r="Z316" s="262">
        <v>1310</v>
      </c>
      <c r="AA316" s="20" t="s">
        <v>70</v>
      </c>
      <c r="AB316" s="8">
        <v>2940</v>
      </c>
      <c r="AC316" s="8">
        <v>1440</v>
      </c>
      <c r="AD316" s="8">
        <v>990</v>
      </c>
      <c r="AE316" s="8">
        <v>1190</v>
      </c>
      <c r="AF316" s="8">
        <v>200</v>
      </c>
      <c r="AG316" s="8">
        <v>-1420</v>
      </c>
      <c r="AH316" s="8">
        <v>1440</v>
      </c>
      <c r="AI316" s="29">
        <v>1360</v>
      </c>
      <c r="AJ316" s="29">
        <v>5490</v>
      </c>
      <c r="AK316" s="276">
        <v>11980</v>
      </c>
      <c r="AL316" s="31">
        <v>25610</v>
      </c>
      <c r="AM316" s="17" t="s">
        <v>70</v>
      </c>
      <c r="AN316" s="9">
        <v>2.5138948268490724E-2</v>
      </c>
      <c r="AO316" s="9">
        <v>1.2011010092584762E-2</v>
      </c>
      <c r="AP316" s="9">
        <v>8.1595648232093421E-3</v>
      </c>
      <c r="AQ316" s="9">
        <v>9.7285807717462092E-3</v>
      </c>
      <c r="AR316" s="9">
        <v>1.6193020808030756E-3</v>
      </c>
      <c r="AS316" s="9">
        <v>-1.1478457683291587E-2</v>
      </c>
      <c r="AT316" s="9">
        <v>1.1775288249243676E-2</v>
      </c>
      <c r="AU316" s="33">
        <v>1.0991675422290514E-2</v>
      </c>
      <c r="AV316" s="87">
        <v>4.3888400351746792E-2</v>
      </c>
      <c r="AW316" s="270">
        <v>9.1744524429468566E-2</v>
      </c>
      <c r="AX316" s="35">
        <v>0.21898247114151337</v>
      </c>
      <c r="AY316" s="793"/>
      <c r="AZ316" s="779"/>
      <c r="BA316" s="21">
        <v>24759.000000000004</v>
      </c>
      <c r="BB316" s="87">
        <v>1.0072766139375802</v>
      </c>
      <c r="BC316" s="795"/>
    </row>
    <row r="317" spans="1:55" ht="19">
      <c r="A317" s="156" t="s">
        <v>32</v>
      </c>
      <c r="B317" s="159" t="s">
        <v>121</v>
      </c>
      <c r="C317" s="797"/>
      <c r="D317" s="15" t="s">
        <v>40</v>
      </c>
      <c r="E317" s="21">
        <v>185080</v>
      </c>
      <c r="F317" s="7">
        <v>189950</v>
      </c>
      <c r="G317" s="7">
        <v>192110</v>
      </c>
      <c r="H317" s="7">
        <v>193730</v>
      </c>
      <c r="I317" s="7">
        <v>195690</v>
      </c>
      <c r="J317" s="7">
        <v>195980</v>
      </c>
      <c r="K317" s="7">
        <v>193550</v>
      </c>
      <c r="L317" s="7">
        <v>195850</v>
      </c>
      <c r="M317" s="22">
        <v>198060</v>
      </c>
      <c r="N317" s="22">
        <v>207050</v>
      </c>
      <c r="O317" s="284">
        <v>226660</v>
      </c>
      <c r="P317" s="18">
        <v>1740</v>
      </c>
      <c r="Q317" s="7">
        <v>1800</v>
      </c>
      <c r="R317" s="7">
        <v>1810</v>
      </c>
      <c r="S317" s="7">
        <v>1830</v>
      </c>
      <c r="T317" s="7">
        <v>1840</v>
      </c>
      <c r="U317" s="7">
        <v>1850</v>
      </c>
      <c r="V317" s="7">
        <v>1820</v>
      </c>
      <c r="W317" s="7">
        <v>1840</v>
      </c>
      <c r="X317" s="25">
        <v>1870</v>
      </c>
      <c r="Y317" s="25">
        <v>1950</v>
      </c>
      <c r="Z317" s="262">
        <v>2150</v>
      </c>
      <c r="AA317" s="20" t="s">
        <v>70</v>
      </c>
      <c r="AB317" s="8">
        <v>4870</v>
      </c>
      <c r="AC317" s="8">
        <v>2160</v>
      </c>
      <c r="AD317" s="8">
        <v>1620</v>
      </c>
      <c r="AE317" s="8">
        <v>1960</v>
      </c>
      <c r="AF317" s="8">
        <v>290</v>
      </c>
      <c r="AG317" s="8">
        <v>-2430</v>
      </c>
      <c r="AH317" s="8">
        <v>2300</v>
      </c>
      <c r="AI317" s="29">
        <v>2210</v>
      </c>
      <c r="AJ317" s="29">
        <v>8990</v>
      </c>
      <c r="AK317" s="276">
        <v>19610</v>
      </c>
      <c r="AL317" s="31">
        <v>41580</v>
      </c>
      <c r="AM317" s="17" t="s">
        <v>70</v>
      </c>
      <c r="AN317" s="9">
        <v>2.6312945753187877E-2</v>
      </c>
      <c r="AO317" s="9">
        <v>1.1371413529876362E-2</v>
      </c>
      <c r="AP317" s="9">
        <v>8.432668783509456E-3</v>
      </c>
      <c r="AQ317" s="9">
        <v>1.0117173385639777E-2</v>
      </c>
      <c r="AR317" s="9">
        <v>1.4819357146507173E-3</v>
      </c>
      <c r="AS317" s="9">
        <v>-1.2399224410654108E-2</v>
      </c>
      <c r="AT317" s="9">
        <v>1.188323430638083E-2</v>
      </c>
      <c r="AU317" s="33">
        <v>1.1284146030125175E-2</v>
      </c>
      <c r="AV317" s="87">
        <v>4.5390285771988337E-2</v>
      </c>
      <c r="AW317" s="270">
        <v>9.4711422361748454E-2</v>
      </c>
      <c r="AX317" s="35">
        <v>0.22465960665658091</v>
      </c>
      <c r="AY317" s="793"/>
      <c r="AZ317" s="779"/>
      <c r="BA317" s="21">
        <v>40635.000000000007</v>
      </c>
      <c r="BB317" s="87">
        <v>1.0051059001512859</v>
      </c>
      <c r="BC317" s="795"/>
    </row>
    <row r="318" spans="1:55" ht="21" customHeight="1">
      <c r="A318" s="156" t="s">
        <v>32</v>
      </c>
      <c r="B318" s="148" t="s">
        <v>46</v>
      </c>
      <c r="C318" s="758" t="s">
        <v>37</v>
      </c>
      <c r="D318" s="15" t="s">
        <v>11</v>
      </c>
      <c r="E318" s="21">
        <v>53710</v>
      </c>
      <c r="F318" s="7">
        <v>54970</v>
      </c>
      <c r="G318" s="7">
        <v>55670</v>
      </c>
      <c r="H318" s="7">
        <v>56100</v>
      </c>
      <c r="I318" s="7">
        <v>56610</v>
      </c>
      <c r="J318" s="7">
        <v>52210</v>
      </c>
      <c r="K318" s="7">
        <v>51550</v>
      </c>
      <c r="L318" s="7">
        <v>52150</v>
      </c>
      <c r="M318" s="22">
        <v>52710</v>
      </c>
      <c r="N318" s="22">
        <v>54970</v>
      </c>
      <c r="O318" s="284">
        <v>59960</v>
      </c>
      <c r="P318" s="18">
        <v>470</v>
      </c>
      <c r="Q318" s="7">
        <v>480</v>
      </c>
      <c r="R318" s="7">
        <v>480</v>
      </c>
      <c r="S318" s="7">
        <v>490</v>
      </c>
      <c r="T318" s="7">
        <v>490</v>
      </c>
      <c r="U318" s="7">
        <v>490</v>
      </c>
      <c r="V318" s="7">
        <v>490</v>
      </c>
      <c r="W318" s="7">
        <v>500</v>
      </c>
      <c r="X318" s="25">
        <v>500</v>
      </c>
      <c r="Y318" s="25">
        <v>530</v>
      </c>
      <c r="Z318" s="262">
        <v>580</v>
      </c>
      <c r="AA318" s="20" t="s">
        <v>70</v>
      </c>
      <c r="AB318" s="8">
        <v>1260</v>
      </c>
      <c r="AC318" s="8">
        <v>700</v>
      </c>
      <c r="AD318" s="8">
        <v>430</v>
      </c>
      <c r="AE318" s="8">
        <v>510</v>
      </c>
      <c r="AF318" s="8">
        <v>-4400</v>
      </c>
      <c r="AG318" s="8">
        <v>-660</v>
      </c>
      <c r="AH318" s="8">
        <v>600</v>
      </c>
      <c r="AI318" s="29">
        <v>560</v>
      </c>
      <c r="AJ318" s="29">
        <v>2260</v>
      </c>
      <c r="AK318" s="276">
        <v>4990</v>
      </c>
      <c r="AL318" s="31">
        <v>6250</v>
      </c>
      <c r="AM318" s="17" t="s">
        <v>70</v>
      </c>
      <c r="AN318" s="9">
        <v>2.3459318562651266E-2</v>
      </c>
      <c r="AO318" s="9">
        <v>1.2734218664726127E-2</v>
      </c>
      <c r="AP318" s="9">
        <v>7.7240883779414737E-3</v>
      </c>
      <c r="AQ318" s="9">
        <v>9.0909090909090384E-3</v>
      </c>
      <c r="AR318" s="9">
        <v>-7.7724783607136527E-2</v>
      </c>
      <c r="AS318" s="9">
        <v>-1.2641256464278827E-2</v>
      </c>
      <c r="AT318" s="9">
        <v>1.1639185257032114E-2</v>
      </c>
      <c r="AU318" s="33">
        <v>1.0738255033557076E-2</v>
      </c>
      <c r="AV318" s="87">
        <v>4.2876114589261993E-2</v>
      </c>
      <c r="AW318" s="270">
        <v>9.0776787338548326E-2</v>
      </c>
      <c r="AX318" s="35">
        <v>0.11636566747346855</v>
      </c>
      <c r="AY318" s="793">
        <v>0.1725814159028573</v>
      </c>
      <c r="AZ318" s="779"/>
      <c r="BA318" s="21">
        <v>10962.000000000002</v>
      </c>
      <c r="BB318" s="87">
        <v>0.91226959597840251</v>
      </c>
      <c r="BC318" s="795">
        <v>0.96267623957313164</v>
      </c>
    </row>
    <row r="319" spans="1:55" ht="19">
      <c r="A319" s="156" t="s">
        <v>32</v>
      </c>
      <c r="B319" s="159" t="s">
        <v>122</v>
      </c>
      <c r="C319" s="758"/>
      <c r="D319" s="15" t="s">
        <v>12</v>
      </c>
      <c r="E319" s="21">
        <v>60520</v>
      </c>
      <c r="F319" s="7">
        <v>61970</v>
      </c>
      <c r="G319" s="7">
        <v>62740</v>
      </c>
      <c r="H319" s="7">
        <v>63240</v>
      </c>
      <c r="I319" s="7">
        <v>63820</v>
      </c>
      <c r="J319" s="7">
        <v>59430</v>
      </c>
      <c r="K319" s="7">
        <v>58670</v>
      </c>
      <c r="L319" s="7">
        <v>59360</v>
      </c>
      <c r="M319" s="22">
        <v>60000</v>
      </c>
      <c r="N319" s="22">
        <v>62610</v>
      </c>
      <c r="O319" s="284">
        <v>68370</v>
      </c>
      <c r="P319" s="18">
        <v>530</v>
      </c>
      <c r="Q319" s="7">
        <v>550</v>
      </c>
      <c r="R319" s="7">
        <v>550</v>
      </c>
      <c r="S319" s="7">
        <v>560</v>
      </c>
      <c r="T319" s="7">
        <v>560</v>
      </c>
      <c r="U319" s="7">
        <v>560</v>
      </c>
      <c r="V319" s="7">
        <v>560</v>
      </c>
      <c r="W319" s="7">
        <v>570</v>
      </c>
      <c r="X319" s="25">
        <v>570</v>
      </c>
      <c r="Y319" s="25">
        <v>600</v>
      </c>
      <c r="Z319" s="262">
        <v>660</v>
      </c>
      <c r="AA319" s="20" t="s">
        <v>70</v>
      </c>
      <c r="AB319" s="8">
        <v>1450</v>
      </c>
      <c r="AC319" s="8">
        <v>770</v>
      </c>
      <c r="AD319" s="8">
        <v>500</v>
      </c>
      <c r="AE319" s="8">
        <v>580</v>
      </c>
      <c r="AF319" s="8">
        <v>-4390</v>
      </c>
      <c r="AG319" s="8">
        <v>-760</v>
      </c>
      <c r="AH319" s="8">
        <v>690</v>
      </c>
      <c r="AI319" s="29">
        <v>640</v>
      </c>
      <c r="AJ319" s="29">
        <v>2610</v>
      </c>
      <c r="AK319" s="276">
        <v>5760</v>
      </c>
      <c r="AL319" s="31">
        <v>7850</v>
      </c>
      <c r="AM319" s="17" t="s">
        <v>70</v>
      </c>
      <c r="AN319" s="9">
        <v>2.3959021810971537E-2</v>
      </c>
      <c r="AO319" s="9">
        <v>1.2425367113119146E-2</v>
      </c>
      <c r="AP319" s="9">
        <v>7.9693975135479711E-3</v>
      </c>
      <c r="AQ319" s="9">
        <v>9.1714104996838408E-3</v>
      </c>
      <c r="AR319" s="9">
        <v>-6.8787214039486066E-2</v>
      </c>
      <c r="AS319" s="9">
        <v>-1.2788154130910279E-2</v>
      </c>
      <c r="AT319" s="9">
        <v>1.1760695415033329E-2</v>
      </c>
      <c r="AU319" s="33">
        <v>1.0781671159029615E-2</v>
      </c>
      <c r="AV319" s="87">
        <v>4.3500000000000094E-2</v>
      </c>
      <c r="AW319" s="270">
        <v>9.1998083373262984E-2</v>
      </c>
      <c r="AX319" s="35">
        <v>0.12970918704560486</v>
      </c>
      <c r="AY319" s="793"/>
      <c r="AZ319" s="779"/>
      <c r="BA319" s="21">
        <v>12474.000000000002</v>
      </c>
      <c r="BB319" s="87">
        <v>0.92359550561797754</v>
      </c>
      <c r="BC319" s="795"/>
    </row>
    <row r="320" spans="1:55" ht="19">
      <c r="A320" s="156" t="s">
        <v>32</v>
      </c>
      <c r="B320" s="159" t="s">
        <v>122</v>
      </c>
      <c r="C320" s="797" t="s">
        <v>38</v>
      </c>
      <c r="D320" s="15" t="s">
        <v>39</v>
      </c>
      <c r="E320" s="21">
        <v>111380</v>
      </c>
      <c r="F320" s="7">
        <v>114180</v>
      </c>
      <c r="G320" s="7">
        <v>115560</v>
      </c>
      <c r="H320" s="7">
        <v>116510</v>
      </c>
      <c r="I320" s="7">
        <v>117640</v>
      </c>
      <c r="J320" s="7">
        <v>117830</v>
      </c>
      <c r="K320" s="7">
        <v>116500</v>
      </c>
      <c r="L320" s="7">
        <v>117860</v>
      </c>
      <c r="M320" s="22">
        <v>119160</v>
      </c>
      <c r="N320" s="22">
        <v>124400</v>
      </c>
      <c r="O320" s="284">
        <v>135800</v>
      </c>
      <c r="P320" s="18">
        <v>1010</v>
      </c>
      <c r="Q320" s="7">
        <v>1040</v>
      </c>
      <c r="R320" s="7">
        <v>1040</v>
      </c>
      <c r="S320" s="7">
        <v>1060</v>
      </c>
      <c r="T320" s="7">
        <v>1060</v>
      </c>
      <c r="U320" s="7">
        <v>1060</v>
      </c>
      <c r="V320" s="7">
        <v>1060</v>
      </c>
      <c r="W320" s="7">
        <v>1060</v>
      </c>
      <c r="X320" s="25">
        <v>1080</v>
      </c>
      <c r="Y320" s="25">
        <v>1130</v>
      </c>
      <c r="Z320" s="262">
        <v>1240</v>
      </c>
      <c r="AA320" s="20" t="s">
        <v>70</v>
      </c>
      <c r="AB320" s="8">
        <v>2800</v>
      </c>
      <c r="AC320" s="8">
        <v>1380</v>
      </c>
      <c r="AD320" s="8">
        <v>950</v>
      </c>
      <c r="AE320" s="8">
        <v>1130</v>
      </c>
      <c r="AF320" s="8">
        <v>190</v>
      </c>
      <c r="AG320" s="8">
        <v>-1330</v>
      </c>
      <c r="AH320" s="8">
        <v>1360</v>
      </c>
      <c r="AI320" s="29">
        <v>1300</v>
      </c>
      <c r="AJ320" s="29">
        <v>5240</v>
      </c>
      <c r="AK320" s="276">
        <v>11400</v>
      </c>
      <c r="AL320" s="31">
        <v>24420</v>
      </c>
      <c r="AM320" s="17" t="s">
        <v>70</v>
      </c>
      <c r="AN320" s="9">
        <v>2.5139163224995542E-2</v>
      </c>
      <c r="AO320" s="9">
        <v>1.2086179716237488E-2</v>
      </c>
      <c r="AP320" s="9">
        <v>8.2208376600900746E-3</v>
      </c>
      <c r="AQ320" s="9">
        <v>9.6987383057247634E-3</v>
      </c>
      <c r="AR320" s="9">
        <v>1.615096905814406E-3</v>
      </c>
      <c r="AS320" s="9">
        <v>-1.1287448018331481E-2</v>
      </c>
      <c r="AT320" s="9">
        <v>1.1673819742489266E-2</v>
      </c>
      <c r="AU320" s="33">
        <v>1.1030035635499758E-2</v>
      </c>
      <c r="AV320" s="87">
        <v>4.397448808324933E-2</v>
      </c>
      <c r="AW320" s="270">
        <v>9.1639871382636739E-2</v>
      </c>
      <c r="AX320" s="35">
        <v>0.21924941641228224</v>
      </c>
      <c r="AY320" s="793"/>
      <c r="AZ320" s="779"/>
      <c r="BA320" s="21">
        <v>23436.000000000004</v>
      </c>
      <c r="BB320" s="87">
        <v>1.0088346202190699</v>
      </c>
      <c r="BC320" s="795"/>
    </row>
    <row r="321" spans="1:55" ht="19">
      <c r="A321" s="156" t="s">
        <v>32</v>
      </c>
      <c r="B321" s="159" t="s">
        <v>122</v>
      </c>
      <c r="C321" s="797"/>
      <c r="D321" s="15" t="s">
        <v>40</v>
      </c>
      <c r="E321" s="21">
        <v>179510</v>
      </c>
      <c r="F321" s="7">
        <v>184240</v>
      </c>
      <c r="G321" s="7">
        <v>186340</v>
      </c>
      <c r="H321" s="7">
        <v>187920</v>
      </c>
      <c r="I321" s="7">
        <v>189820</v>
      </c>
      <c r="J321" s="7">
        <v>190100</v>
      </c>
      <c r="K321" s="7">
        <v>187760</v>
      </c>
      <c r="L321" s="7">
        <v>189980</v>
      </c>
      <c r="M321" s="22">
        <v>192130</v>
      </c>
      <c r="N321" s="22">
        <v>200870</v>
      </c>
      <c r="O321" s="284">
        <v>219900</v>
      </c>
      <c r="P321" s="18">
        <v>1690</v>
      </c>
      <c r="Q321" s="7">
        <v>1740</v>
      </c>
      <c r="R321" s="7">
        <v>1750</v>
      </c>
      <c r="S321" s="7">
        <v>1770</v>
      </c>
      <c r="T321" s="7">
        <v>1780</v>
      </c>
      <c r="U321" s="7">
        <v>1790</v>
      </c>
      <c r="V321" s="7">
        <v>1770</v>
      </c>
      <c r="W321" s="7">
        <v>1780</v>
      </c>
      <c r="X321" s="25">
        <v>1810</v>
      </c>
      <c r="Y321" s="25">
        <v>1890</v>
      </c>
      <c r="Z321" s="262">
        <v>2080</v>
      </c>
      <c r="AA321" s="20" t="s">
        <v>70</v>
      </c>
      <c r="AB321" s="8">
        <v>4730</v>
      </c>
      <c r="AC321" s="8">
        <v>2100</v>
      </c>
      <c r="AD321" s="8">
        <v>1580</v>
      </c>
      <c r="AE321" s="8">
        <v>1900</v>
      </c>
      <c r="AF321" s="8">
        <v>280</v>
      </c>
      <c r="AG321" s="8">
        <v>-2340</v>
      </c>
      <c r="AH321" s="8">
        <v>2220</v>
      </c>
      <c r="AI321" s="29">
        <v>2150</v>
      </c>
      <c r="AJ321" s="29">
        <v>8740</v>
      </c>
      <c r="AK321" s="276">
        <v>19030</v>
      </c>
      <c r="AL321" s="31">
        <v>40390</v>
      </c>
      <c r="AM321" s="17" t="s">
        <v>70</v>
      </c>
      <c r="AN321" s="9">
        <v>2.6349506991254046E-2</v>
      </c>
      <c r="AO321" s="9">
        <v>1.1398176291793405E-2</v>
      </c>
      <c r="AP321" s="9">
        <v>8.4791241816035701E-3</v>
      </c>
      <c r="AQ321" s="9">
        <v>1.0110685398041719E-2</v>
      </c>
      <c r="AR321" s="9">
        <v>1.4750816563060543E-3</v>
      </c>
      <c r="AS321" s="9">
        <v>-1.2309310889005776E-2</v>
      </c>
      <c r="AT321" s="9">
        <v>1.1823604601619131E-2</v>
      </c>
      <c r="AU321" s="33">
        <v>1.131698073481413E-2</v>
      </c>
      <c r="AV321" s="87">
        <v>4.5490032790298285E-2</v>
      </c>
      <c r="AW321" s="270">
        <v>9.4737890177726936E-2</v>
      </c>
      <c r="AX321" s="35">
        <v>0.22500139268007358</v>
      </c>
      <c r="AY321" s="793"/>
      <c r="AZ321" s="779"/>
      <c r="BA321" s="21">
        <v>39312.000000000007</v>
      </c>
      <c r="BB321" s="87">
        <v>1.0060052364770764</v>
      </c>
      <c r="BC321" s="795"/>
    </row>
    <row r="322" spans="1:55" ht="21" customHeight="1">
      <c r="A322" s="156" t="s">
        <v>32</v>
      </c>
      <c r="B322" s="148" t="s">
        <v>47</v>
      </c>
      <c r="C322" s="758" t="s">
        <v>37</v>
      </c>
      <c r="D322" s="15" t="s">
        <v>11</v>
      </c>
      <c r="E322" s="21">
        <v>49580</v>
      </c>
      <c r="F322" s="7">
        <v>50730</v>
      </c>
      <c r="G322" s="7">
        <v>51390</v>
      </c>
      <c r="H322" s="7">
        <v>51790</v>
      </c>
      <c r="I322" s="7">
        <v>52260</v>
      </c>
      <c r="J322" s="7">
        <v>47850</v>
      </c>
      <c r="K322" s="7">
        <v>47250</v>
      </c>
      <c r="L322" s="7">
        <v>47800</v>
      </c>
      <c r="M322" s="22">
        <v>48310</v>
      </c>
      <c r="N322" s="22">
        <v>50390</v>
      </c>
      <c r="O322" s="284">
        <v>54960</v>
      </c>
      <c r="P322" s="18">
        <v>420</v>
      </c>
      <c r="Q322" s="7">
        <v>440</v>
      </c>
      <c r="R322" s="7">
        <v>440</v>
      </c>
      <c r="S322" s="7">
        <v>440</v>
      </c>
      <c r="T322" s="7">
        <v>450</v>
      </c>
      <c r="U322" s="7">
        <v>450</v>
      </c>
      <c r="V322" s="7">
        <v>450</v>
      </c>
      <c r="W322" s="7">
        <v>450</v>
      </c>
      <c r="X322" s="25">
        <v>460</v>
      </c>
      <c r="Y322" s="25">
        <v>480</v>
      </c>
      <c r="Z322" s="262">
        <v>530</v>
      </c>
      <c r="AA322" s="20" t="s">
        <v>70</v>
      </c>
      <c r="AB322" s="8">
        <v>1150</v>
      </c>
      <c r="AC322" s="8">
        <v>660</v>
      </c>
      <c r="AD322" s="8">
        <v>400</v>
      </c>
      <c r="AE322" s="8">
        <v>470</v>
      </c>
      <c r="AF322" s="8">
        <v>-4410</v>
      </c>
      <c r="AG322" s="8">
        <v>-600</v>
      </c>
      <c r="AH322" s="8">
        <v>550</v>
      </c>
      <c r="AI322" s="29">
        <v>510</v>
      </c>
      <c r="AJ322" s="29">
        <v>2080</v>
      </c>
      <c r="AK322" s="276">
        <v>4570</v>
      </c>
      <c r="AL322" s="31">
        <v>5380</v>
      </c>
      <c r="AM322" s="17" t="s">
        <v>70</v>
      </c>
      <c r="AN322" s="9">
        <v>2.3194836627672411E-2</v>
      </c>
      <c r="AO322" s="9">
        <v>1.3010053222944906E-2</v>
      </c>
      <c r="AP322" s="9">
        <v>7.7836154893948795E-3</v>
      </c>
      <c r="AQ322" s="9">
        <v>9.0751110252944578E-3</v>
      </c>
      <c r="AR322" s="9">
        <v>-8.4385763490241072E-2</v>
      </c>
      <c r="AS322" s="9">
        <v>-1.2539184952978011E-2</v>
      </c>
      <c r="AT322" s="9">
        <v>1.1640211640211673E-2</v>
      </c>
      <c r="AU322" s="33">
        <v>1.0669456066945582E-2</v>
      </c>
      <c r="AV322" s="87">
        <v>4.3055268060443019E-2</v>
      </c>
      <c r="AW322" s="270">
        <v>9.0692597737646263E-2</v>
      </c>
      <c r="AX322" s="35">
        <v>0.10851149657119796</v>
      </c>
      <c r="AY322" s="793">
        <v>0.16930299791657732</v>
      </c>
      <c r="AZ322" s="779"/>
      <c r="BA322" s="21">
        <v>10017.000000000002</v>
      </c>
      <c r="BB322" s="87">
        <v>0.90647438483259379</v>
      </c>
      <c r="BC322" s="795">
        <v>0.96056311872561018</v>
      </c>
    </row>
    <row r="323" spans="1:55" ht="19">
      <c r="A323" s="156" t="s">
        <v>32</v>
      </c>
      <c r="B323" s="159" t="s">
        <v>123</v>
      </c>
      <c r="C323" s="758"/>
      <c r="D323" s="15" t="s">
        <v>12</v>
      </c>
      <c r="E323" s="21">
        <v>56390</v>
      </c>
      <c r="F323" s="7">
        <v>57730</v>
      </c>
      <c r="G323" s="7">
        <v>58460</v>
      </c>
      <c r="H323" s="7">
        <v>58930</v>
      </c>
      <c r="I323" s="7">
        <v>59470</v>
      </c>
      <c r="J323" s="7">
        <v>55070</v>
      </c>
      <c r="K323" s="7">
        <v>54370</v>
      </c>
      <c r="L323" s="7">
        <v>55010</v>
      </c>
      <c r="M323" s="22">
        <v>55600</v>
      </c>
      <c r="N323" s="22">
        <v>58030</v>
      </c>
      <c r="O323" s="284">
        <v>63370</v>
      </c>
      <c r="P323" s="18">
        <v>480</v>
      </c>
      <c r="Q323" s="7">
        <v>510</v>
      </c>
      <c r="R323" s="7">
        <v>510</v>
      </c>
      <c r="S323" s="7">
        <v>510</v>
      </c>
      <c r="T323" s="7">
        <v>520</v>
      </c>
      <c r="U323" s="7">
        <v>520</v>
      </c>
      <c r="V323" s="7">
        <v>520</v>
      </c>
      <c r="W323" s="7">
        <v>520</v>
      </c>
      <c r="X323" s="25">
        <v>530</v>
      </c>
      <c r="Y323" s="25">
        <v>550</v>
      </c>
      <c r="Z323" s="262">
        <v>610</v>
      </c>
      <c r="AA323" s="20" t="s">
        <v>70</v>
      </c>
      <c r="AB323" s="8">
        <v>1340</v>
      </c>
      <c r="AC323" s="8">
        <v>730</v>
      </c>
      <c r="AD323" s="8">
        <v>470</v>
      </c>
      <c r="AE323" s="8">
        <v>540</v>
      </c>
      <c r="AF323" s="8">
        <v>-4400</v>
      </c>
      <c r="AG323" s="8">
        <v>-700</v>
      </c>
      <c r="AH323" s="8">
        <v>640</v>
      </c>
      <c r="AI323" s="29">
        <v>590</v>
      </c>
      <c r="AJ323" s="29">
        <v>2430</v>
      </c>
      <c r="AK323" s="276">
        <v>5340</v>
      </c>
      <c r="AL323" s="31">
        <v>6980</v>
      </c>
      <c r="AM323" s="17" t="s">
        <v>70</v>
      </c>
      <c r="AN323" s="9">
        <v>2.3763078560028461E-2</v>
      </c>
      <c r="AO323" s="9">
        <v>1.2645071886367543E-2</v>
      </c>
      <c r="AP323" s="9">
        <v>8.0396852548751951E-3</v>
      </c>
      <c r="AQ323" s="9">
        <v>9.1634142202612345E-3</v>
      </c>
      <c r="AR323" s="9">
        <v>-7.3986884143265486E-2</v>
      </c>
      <c r="AS323" s="9">
        <v>-1.2711094970038084E-2</v>
      </c>
      <c r="AT323" s="9">
        <v>1.1771197351480689E-2</v>
      </c>
      <c r="AU323" s="33">
        <v>1.0725322668605708E-2</v>
      </c>
      <c r="AV323" s="87">
        <v>4.3705035971222994E-2</v>
      </c>
      <c r="AW323" s="270">
        <v>9.202136825779772E-2</v>
      </c>
      <c r="AX323" s="35">
        <v>0.12378081220074488</v>
      </c>
      <c r="AY323" s="793"/>
      <c r="AZ323" s="779"/>
      <c r="BA323" s="21">
        <v>11529.000000000002</v>
      </c>
      <c r="BB323" s="87">
        <v>0.91932966838091856</v>
      </c>
      <c r="BC323" s="795"/>
    </row>
    <row r="324" spans="1:55" ht="19">
      <c r="A324" s="156" t="s">
        <v>32</v>
      </c>
      <c r="B324" s="159" t="s">
        <v>123</v>
      </c>
      <c r="C324" s="797" t="s">
        <v>38</v>
      </c>
      <c r="D324" s="15" t="s">
        <v>39</v>
      </c>
      <c r="E324" s="21">
        <v>107250</v>
      </c>
      <c r="F324" s="7">
        <v>109940</v>
      </c>
      <c r="G324" s="7">
        <v>111280</v>
      </c>
      <c r="H324" s="7">
        <v>112200</v>
      </c>
      <c r="I324" s="7">
        <v>113290</v>
      </c>
      <c r="J324" s="7">
        <v>113470</v>
      </c>
      <c r="K324" s="7">
        <v>112200</v>
      </c>
      <c r="L324" s="7">
        <v>113510</v>
      </c>
      <c r="M324" s="22">
        <v>114760</v>
      </c>
      <c r="N324" s="22">
        <v>119820</v>
      </c>
      <c r="O324" s="284">
        <v>130800</v>
      </c>
      <c r="P324" s="18">
        <v>960</v>
      </c>
      <c r="Q324" s="7">
        <v>1000</v>
      </c>
      <c r="R324" s="7">
        <v>1000</v>
      </c>
      <c r="S324" s="7">
        <v>1010</v>
      </c>
      <c r="T324" s="7">
        <v>1020</v>
      </c>
      <c r="U324" s="7">
        <v>1020</v>
      </c>
      <c r="V324" s="7">
        <v>1010</v>
      </c>
      <c r="W324" s="7">
        <v>1020</v>
      </c>
      <c r="X324" s="25">
        <v>1030</v>
      </c>
      <c r="Y324" s="25">
        <v>1080</v>
      </c>
      <c r="Z324" s="262">
        <v>1190</v>
      </c>
      <c r="AA324" s="20" t="s">
        <v>70</v>
      </c>
      <c r="AB324" s="8">
        <v>2690</v>
      </c>
      <c r="AC324" s="8">
        <v>1340</v>
      </c>
      <c r="AD324" s="8">
        <v>920</v>
      </c>
      <c r="AE324" s="8">
        <v>1090</v>
      </c>
      <c r="AF324" s="8">
        <v>180</v>
      </c>
      <c r="AG324" s="8">
        <v>-1270</v>
      </c>
      <c r="AH324" s="8">
        <v>1310</v>
      </c>
      <c r="AI324" s="29">
        <v>1250</v>
      </c>
      <c r="AJ324" s="29">
        <v>5060</v>
      </c>
      <c r="AK324" s="276">
        <v>10980</v>
      </c>
      <c r="AL324" s="31">
        <v>23550</v>
      </c>
      <c r="AM324" s="17" t="s">
        <v>70</v>
      </c>
      <c r="AN324" s="9">
        <v>2.5081585081585089E-2</v>
      </c>
      <c r="AO324" s="9">
        <v>1.2188466436237944E-2</v>
      </c>
      <c r="AP324" s="9">
        <v>8.2674335010783917E-3</v>
      </c>
      <c r="AQ324" s="9">
        <v>9.7147950089127022E-3</v>
      </c>
      <c r="AR324" s="9">
        <v>1.5888427928325566E-3</v>
      </c>
      <c r="AS324" s="9">
        <v>-1.1192385652595394E-2</v>
      </c>
      <c r="AT324" s="9">
        <v>1.1675579322638185E-2</v>
      </c>
      <c r="AU324" s="33">
        <v>1.1012245617126215E-2</v>
      </c>
      <c r="AV324" s="87">
        <v>4.409201812478214E-2</v>
      </c>
      <c r="AW324" s="270">
        <v>9.1637456184276322E-2</v>
      </c>
      <c r="AX324" s="35">
        <v>0.21958041958041963</v>
      </c>
      <c r="AY324" s="793"/>
      <c r="AZ324" s="779"/>
      <c r="BA324" s="21">
        <v>22491.000000000004</v>
      </c>
      <c r="BB324" s="87">
        <v>1.0098741258741259</v>
      </c>
      <c r="BC324" s="795"/>
    </row>
    <row r="325" spans="1:55" ht="19">
      <c r="A325" s="156" t="s">
        <v>32</v>
      </c>
      <c r="B325" s="159" t="s">
        <v>123</v>
      </c>
      <c r="C325" s="797"/>
      <c r="D325" s="15" t="s">
        <v>40</v>
      </c>
      <c r="E325" s="21">
        <v>175380</v>
      </c>
      <c r="F325" s="7">
        <v>180000</v>
      </c>
      <c r="G325" s="7">
        <v>182060</v>
      </c>
      <c r="H325" s="7">
        <v>183610</v>
      </c>
      <c r="I325" s="7">
        <v>185470</v>
      </c>
      <c r="J325" s="7">
        <v>185740</v>
      </c>
      <c r="K325" s="7">
        <v>183460</v>
      </c>
      <c r="L325" s="7">
        <v>185630</v>
      </c>
      <c r="M325" s="22">
        <v>187730</v>
      </c>
      <c r="N325" s="22">
        <v>196290</v>
      </c>
      <c r="O325" s="284">
        <v>214900</v>
      </c>
      <c r="P325" s="18">
        <v>1640</v>
      </c>
      <c r="Q325" s="7">
        <v>1700</v>
      </c>
      <c r="R325" s="7">
        <v>1710</v>
      </c>
      <c r="S325" s="7">
        <v>1720</v>
      </c>
      <c r="T325" s="7">
        <v>1740</v>
      </c>
      <c r="U325" s="7">
        <v>1750</v>
      </c>
      <c r="V325" s="7">
        <v>1720</v>
      </c>
      <c r="W325" s="7">
        <v>1740</v>
      </c>
      <c r="X325" s="25">
        <v>1760</v>
      </c>
      <c r="Y325" s="25">
        <v>1840</v>
      </c>
      <c r="Z325" s="262">
        <v>2030</v>
      </c>
      <c r="AA325" s="20" t="s">
        <v>70</v>
      </c>
      <c r="AB325" s="8">
        <v>4620</v>
      </c>
      <c r="AC325" s="8">
        <v>2060</v>
      </c>
      <c r="AD325" s="8">
        <v>1550</v>
      </c>
      <c r="AE325" s="8">
        <v>1860</v>
      </c>
      <c r="AF325" s="8">
        <v>270</v>
      </c>
      <c r="AG325" s="8">
        <v>-2280</v>
      </c>
      <c r="AH325" s="8">
        <v>2170</v>
      </c>
      <c r="AI325" s="29">
        <v>2100</v>
      </c>
      <c r="AJ325" s="29">
        <v>8560</v>
      </c>
      <c r="AK325" s="276">
        <v>18610</v>
      </c>
      <c r="AL325" s="31">
        <v>39520</v>
      </c>
      <c r="AM325" s="17" t="s">
        <v>70</v>
      </c>
      <c r="AN325" s="9">
        <v>2.6342798494697339E-2</v>
      </c>
      <c r="AO325" s="9">
        <v>1.1444444444444368E-2</v>
      </c>
      <c r="AP325" s="9">
        <v>8.5136768098428295E-3</v>
      </c>
      <c r="AQ325" s="9">
        <v>1.013016720222204E-2</v>
      </c>
      <c r="AR325" s="9">
        <v>1.455761039521164E-3</v>
      </c>
      <c r="AS325" s="9">
        <v>-1.2275223430601945E-2</v>
      </c>
      <c r="AT325" s="9">
        <v>1.1828191431374702E-2</v>
      </c>
      <c r="AU325" s="33">
        <v>1.1312826590529568E-2</v>
      </c>
      <c r="AV325" s="87">
        <v>4.5597400522026321E-2</v>
      </c>
      <c r="AW325" s="270">
        <v>9.4808701411177365E-2</v>
      </c>
      <c r="AX325" s="35">
        <v>0.22533926331394682</v>
      </c>
      <c r="AY325" s="793"/>
      <c r="AZ325" s="779"/>
      <c r="BA325" s="21">
        <v>38367.000000000007</v>
      </c>
      <c r="BB325" s="87">
        <v>1.0065742958148021</v>
      </c>
      <c r="BC325" s="795"/>
    </row>
    <row r="326" spans="1:55" ht="21" customHeight="1">
      <c r="A326" s="156" t="s">
        <v>32</v>
      </c>
      <c r="B326" s="148" t="s">
        <v>48</v>
      </c>
      <c r="C326" s="758" t="s">
        <v>37</v>
      </c>
      <c r="D326" s="15" t="s">
        <v>11</v>
      </c>
      <c r="E326" s="21">
        <v>46330</v>
      </c>
      <c r="F326" s="7">
        <v>47390</v>
      </c>
      <c r="G326" s="7">
        <v>48020</v>
      </c>
      <c r="H326" s="7">
        <v>48390</v>
      </c>
      <c r="I326" s="7">
        <v>48830</v>
      </c>
      <c r="J326" s="7">
        <v>44420</v>
      </c>
      <c r="K326" s="7">
        <v>43860</v>
      </c>
      <c r="L326" s="7">
        <v>44370</v>
      </c>
      <c r="M326" s="22">
        <v>44850</v>
      </c>
      <c r="N326" s="22">
        <v>46770</v>
      </c>
      <c r="O326" s="284">
        <v>51010</v>
      </c>
      <c r="P326" s="18">
        <v>390</v>
      </c>
      <c r="Q326" s="7">
        <v>400</v>
      </c>
      <c r="R326" s="7">
        <v>410</v>
      </c>
      <c r="S326" s="7">
        <v>410</v>
      </c>
      <c r="T326" s="7">
        <v>410</v>
      </c>
      <c r="U326" s="7">
        <v>410</v>
      </c>
      <c r="V326" s="7">
        <v>420</v>
      </c>
      <c r="W326" s="7">
        <v>420</v>
      </c>
      <c r="X326" s="25">
        <v>430</v>
      </c>
      <c r="Y326" s="25">
        <v>440</v>
      </c>
      <c r="Z326" s="262">
        <v>490</v>
      </c>
      <c r="AA326" s="20" t="s">
        <v>70</v>
      </c>
      <c r="AB326" s="8">
        <v>1060</v>
      </c>
      <c r="AC326" s="8">
        <v>630</v>
      </c>
      <c r="AD326" s="8">
        <v>370</v>
      </c>
      <c r="AE326" s="8">
        <v>440</v>
      </c>
      <c r="AF326" s="8">
        <v>-4410</v>
      </c>
      <c r="AG326" s="8">
        <v>-560</v>
      </c>
      <c r="AH326" s="8">
        <v>510</v>
      </c>
      <c r="AI326" s="29">
        <v>480</v>
      </c>
      <c r="AJ326" s="29">
        <v>1920</v>
      </c>
      <c r="AK326" s="276">
        <v>4240</v>
      </c>
      <c r="AL326" s="31">
        <v>4680</v>
      </c>
      <c r="AM326" s="17" t="s">
        <v>70</v>
      </c>
      <c r="AN326" s="9">
        <v>2.2879343837686195E-2</v>
      </c>
      <c r="AO326" s="9">
        <v>1.3293943870014813E-2</v>
      </c>
      <c r="AP326" s="9">
        <v>7.7051228654727577E-3</v>
      </c>
      <c r="AQ326" s="9">
        <v>9.0927877660673673E-3</v>
      </c>
      <c r="AR326" s="9">
        <v>-9.0313331968052468E-2</v>
      </c>
      <c r="AS326" s="9">
        <v>-1.2606933813597454E-2</v>
      </c>
      <c r="AT326" s="9">
        <v>1.1627906976744207E-2</v>
      </c>
      <c r="AU326" s="33">
        <v>1.0818120351588911E-2</v>
      </c>
      <c r="AV326" s="87">
        <v>4.2809364548495044E-2</v>
      </c>
      <c r="AW326" s="270">
        <v>9.0656403677570996E-2</v>
      </c>
      <c r="AX326" s="35">
        <v>0.10101446147204829</v>
      </c>
      <c r="AY326" s="793">
        <v>0.16610790360552008</v>
      </c>
      <c r="AZ326" s="779"/>
      <c r="BA326" s="21">
        <v>9261</v>
      </c>
      <c r="BB326" s="87">
        <v>0.90112238290524493</v>
      </c>
      <c r="BC326" s="795">
        <v>0.95857926330634469</v>
      </c>
    </row>
    <row r="327" spans="1:55" ht="19">
      <c r="A327" s="156" t="s">
        <v>32</v>
      </c>
      <c r="B327" s="159" t="s">
        <v>124</v>
      </c>
      <c r="C327" s="758"/>
      <c r="D327" s="15" t="s">
        <v>12</v>
      </c>
      <c r="E327" s="21">
        <v>53140</v>
      </c>
      <c r="F327" s="7">
        <v>54390</v>
      </c>
      <c r="G327" s="7">
        <v>55090</v>
      </c>
      <c r="H327" s="7">
        <v>55530</v>
      </c>
      <c r="I327" s="7">
        <v>56040</v>
      </c>
      <c r="J327" s="7">
        <v>51640</v>
      </c>
      <c r="K327" s="7">
        <v>50980</v>
      </c>
      <c r="L327" s="7">
        <v>51580</v>
      </c>
      <c r="M327" s="22">
        <v>52140</v>
      </c>
      <c r="N327" s="22">
        <v>54410</v>
      </c>
      <c r="O327" s="284">
        <v>59420</v>
      </c>
      <c r="P327" s="18">
        <v>450</v>
      </c>
      <c r="Q327" s="7">
        <v>470</v>
      </c>
      <c r="R327" s="7">
        <v>480</v>
      </c>
      <c r="S327" s="7">
        <v>480</v>
      </c>
      <c r="T327" s="7">
        <v>480</v>
      </c>
      <c r="U327" s="7">
        <v>480</v>
      </c>
      <c r="V327" s="7">
        <v>490</v>
      </c>
      <c r="W327" s="7">
        <v>490</v>
      </c>
      <c r="X327" s="25">
        <v>500</v>
      </c>
      <c r="Y327" s="25">
        <v>510</v>
      </c>
      <c r="Z327" s="262">
        <v>570</v>
      </c>
      <c r="AA327" s="20" t="s">
        <v>70</v>
      </c>
      <c r="AB327" s="8">
        <v>1250</v>
      </c>
      <c r="AC327" s="8">
        <v>700</v>
      </c>
      <c r="AD327" s="8">
        <v>440</v>
      </c>
      <c r="AE327" s="8">
        <v>510</v>
      </c>
      <c r="AF327" s="8">
        <v>-4400</v>
      </c>
      <c r="AG327" s="8">
        <v>-660</v>
      </c>
      <c r="AH327" s="8">
        <v>600</v>
      </c>
      <c r="AI327" s="29">
        <v>560</v>
      </c>
      <c r="AJ327" s="29">
        <v>2270</v>
      </c>
      <c r="AK327" s="276">
        <v>5010</v>
      </c>
      <c r="AL327" s="31">
        <v>6280</v>
      </c>
      <c r="AM327" s="17" t="s">
        <v>70</v>
      </c>
      <c r="AN327" s="9">
        <v>2.3522770041400021E-2</v>
      </c>
      <c r="AO327" s="9">
        <v>1.287001287001277E-2</v>
      </c>
      <c r="AP327" s="9">
        <v>7.9869304774005112E-3</v>
      </c>
      <c r="AQ327" s="9">
        <v>9.1842247433819857E-3</v>
      </c>
      <c r="AR327" s="9">
        <v>-7.8515346181299073E-2</v>
      </c>
      <c r="AS327" s="9">
        <v>-1.2780790085205274E-2</v>
      </c>
      <c r="AT327" s="9">
        <v>1.1769321302471658E-2</v>
      </c>
      <c r="AU327" s="33">
        <v>1.0856921287320631E-2</v>
      </c>
      <c r="AV327" s="87">
        <v>4.3536632144226983E-2</v>
      </c>
      <c r="AW327" s="270">
        <v>9.2078662010659729E-2</v>
      </c>
      <c r="AX327" s="35">
        <v>0.1181783966879939</v>
      </c>
      <c r="AY327" s="793"/>
      <c r="AZ327" s="779"/>
      <c r="BA327" s="21">
        <v>10773.000000000002</v>
      </c>
      <c r="BB327" s="87">
        <v>0.91544975536319162</v>
      </c>
      <c r="BC327" s="795"/>
    </row>
    <row r="328" spans="1:55" ht="19">
      <c r="A328" s="156" t="s">
        <v>32</v>
      </c>
      <c r="B328" s="159" t="s">
        <v>124</v>
      </c>
      <c r="C328" s="797" t="s">
        <v>38</v>
      </c>
      <c r="D328" s="15" t="s">
        <v>39</v>
      </c>
      <c r="E328" s="21">
        <v>104000</v>
      </c>
      <c r="F328" s="7">
        <v>106600</v>
      </c>
      <c r="G328" s="7">
        <v>107910</v>
      </c>
      <c r="H328" s="7">
        <v>108800</v>
      </c>
      <c r="I328" s="7">
        <v>109860</v>
      </c>
      <c r="J328" s="7">
        <v>110040</v>
      </c>
      <c r="K328" s="7">
        <v>108810</v>
      </c>
      <c r="L328" s="7">
        <v>110080</v>
      </c>
      <c r="M328" s="22">
        <v>111300</v>
      </c>
      <c r="N328" s="22">
        <v>116200</v>
      </c>
      <c r="O328" s="284">
        <v>126850</v>
      </c>
      <c r="P328" s="18">
        <v>930</v>
      </c>
      <c r="Q328" s="7">
        <v>960</v>
      </c>
      <c r="R328" s="7">
        <v>970</v>
      </c>
      <c r="S328" s="7">
        <v>980</v>
      </c>
      <c r="T328" s="7">
        <v>980</v>
      </c>
      <c r="U328" s="7">
        <v>980</v>
      </c>
      <c r="V328" s="7">
        <v>980</v>
      </c>
      <c r="W328" s="7">
        <v>980</v>
      </c>
      <c r="X328" s="25">
        <v>1000</v>
      </c>
      <c r="Y328" s="25">
        <v>1050</v>
      </c>
      <c r="Z328" s="262">
        <v>1150</v>
      </c>
      <c r="AA328" s="20" t="s">
        <v>70</v>
      </c>
      <c r="AB328" s="8">
        <v>2600</v>
      </c>
      <c r="AC328" s="8">
        <v>1310</v>
      </c>
      <c r="AD328" s="8">
        <v>890</v>
      </c>
      <c r="AE328" s="8">
        <v>1060</v>
      </c>
      <c r="AF328" s="8">
        <v>180</v>
      </c>
      <c r="AG328" s="8">
        <v>-1230</v>
      </c>
      <c r="AH328" s="8">
        <v>1270</v>
      </c>
      <c r="AI328" s="29">
        <v>1220</v>
      </c>
      <c r="AJ328" s="29">
        <v>4900</v>
      </c>
      <c r="AK328" s="276">
        <v>10650</v>
      </c>
      <c r="AL328" s="31">
        <v>22850</v>
      </c>
      <c r="AM328" s="17" t="s">
        <v>70</v>
      </c>
      <c r="AN328" s="9">
        <v>2.4999999999999911E-2</v>
      </c>
      <c r="AO328" s="9">
        <v>1.22889305816134E-2</v>
      </c>
      <c r="AP328" s="9">
        <v>8.2476137522009552E-3</v>
      </c>
      <c r="AQ328" s="9">
        <v>9.7426470588235503E-3</v>
      </c>
      <c r="AR328" s="9">
        <v>1.6384489350080855E-3</v>
      </c>
      <c r="AS328" s="9">
        <v>-1.1177753544165725E-2</v>
      </c>
      <c r="AT328" s="9">
        <v>1.1671721349140629E-2</v>
      </c>
      <c r="AU328" s="33">
        <v>1.1082848837209225E-2</v>
      </c>
      <c r="AV328" s="87">
        <v>4.4025157232704393E-2</v>
      </c>
      <c r="AW328" s="270">
        <v>9.1652323580034389E-2</v>
      </c>
      <c r="AX328" s="35">
        <v>0.21971153846153846</v>
      </c>
      <c r="AY328" s="793"/>
      <c r="AZ328" s="779"/>
      <c r="BA328" s="21">
        <v>21735.000000000004</v>
      </c>
      <c r="BB328" s="87">
        <v>1.0107211538461538</v>
      </c>
      <c r="BC328" s="795"/>
    </row>
    <row r="329" spans="1:55" ht="19">
      <c r="A329" s="156" t="s">
        <v>32</v>
      </c>
      <c r="B329" s="159" t="s">
        <v>124</v>
      </c>
      <c r="C329" s="797"/>
      <c r="D329" s="15" t="s">
        <v>40</v>
      </c>
      <c r="E329" s="21">
        <v>172130</v>
      </c>
      <c r="F329" s="7">
        <v>176660</v>
      </c>
      <c r="G329" s="7">
        <v>178690</v>
      </c>
      <c r="H329" s="7">
        <v>180210</v>
      </c>
      <c r="I329" s="7">
        <v>182040</v>
      </c>
      <c r="J329" s="7">
        <v>182310</v>
      </c>
      <c r="K329" s="7">
        <v>180070</v>
      </c>
      <c r="L329" s="7">
        <v>182200</v>
      </c>
      <c r="M329" s="22">
        <v>184270</v>
      </c>
      <c r="N329" s="22">
        <v>192670</v>
      </c>
      <c r="O329" s="284">
        <v>210950</v>
      </c>
      <c r="P329" s="18">
        <v>1610</v>
      </c>
      <c r="Q329" s="7">
        <v>1660</v>
      </c>
      <c r="R329" s="7">
        <v>1680</v>
      </c>
      <c r="S329" s="7">
        <v>1690</v>
      </c>
      <c r="T329" s="7">
        <v>1700</v>
      </c>
      <c r="U329" s="7">
        <v>1710</v>
      </c>
      <c r="V329" s="7">
        <v>1690</v>
      </c>
      <c r="W329" s="7">
        <v>1700</v>
      </c>
      <c r="X329" s="25">
        <v>1730</v>
      </c>
      <c r="Y329" s="25">
        <v>1810</v>
      </c>
      <c r="Z329" s="262">
        <v>1990</v>
      </c>
      <c r="AA329" s="20" t="s">
        <v>70</v>
      </c>
      <c r="AB329" s="8">
        <v>4530</v>
      </c>
      <c r="AC329" s="8">
        <v>2030</v>
      </c>
      <c r="AD329" s="8">
        <v>1520</v>
      </c>
      <c r="AE329" s="8">
        <v>1830</v>
      </c>
      <c r="AF329" s="8">
        <v>270</v>
      </c>
      <c r="AG329" s="8">
        <v>-2240</v>
      </c>
      <c r="AH329" s="8">
        <v>2130</v>
      </c>
      <c r="AI329" s="29">
        <v>2070</v>
      </c>
      <c r="AJ329" s="29">
        <v>8400</v>
      </c>
      <c r="AK329" s="276">
        <v>18280</v>
      </c>
      <c r="AL329" s="31">
        <v>38820</v>
      </c>
      <c r="AM329" s="17" t="s">
        <v>70</v>
      </c>
      <c r="AN329" s="9">
        <v>2.6317318305931536E-2</v>
      </c>
      <c r="AO329" s="9">
        <v>1.1490999660364487E-2</v>
      </c>
      <c r="AP329" s="9">
        <v>8.5063517824164325E-3</v>
      </c>
      <c r="AQ329" s="9">
        <v>1.0154819377393043E-2</v>
      </c>
      <c r="AR329" s="9">
        <v>1.4831905075807228E-3</v>
      </c>
      <c r="AS329" s="9">
        <v>-1.2286764302561592E-2</v>
      </c>
      <c r="AT329" s="9">
        <v>1.1828733270394798E-2</v>
      </c>
      <c r="AU329" s="33">
        <v>1.1361141602634461E-2</v>
      </c>
      <c r="AV329" s="87">
        <v>4.5585282465946619E-2</v>
      </c>
      <c r="AW329" s="270">
        <v>9.487725125862867E-2</v>
      </c>
      <c r="AX329" s="35">
        <v>0.22552721780049967</v>
      </c>
      <c r="AY329" s="793"/>
      <c r="AZ329" s="779"/>
      <c r="BA329" s="21">
        <v>37611</v>
      </c>
      <c r="BB329" s="87">
        <v>1.0070237611107884</v>
      </c>
      <c r="BC329" s="795"/>
    </row>
    <row r="330" spans="1:55" ht="21" customHeight="1">
      <c r="A330" s="156" t="s">
        <v>32</v>
      </c>
      <c r="B330" s="148" t="s">
        <v>49</v>
      </c>
      <c r="C330" s="758" t="s">
        <v>37</v>
      </c>
      <c r="D330" s="15" t="s">
        <v>11</v>
      </c>
      <c r="E330" s="21">
        <v>40810</v>
      </c>
      <c r="F330" s="7">
        <v>41700</v>
      </c>
      <c r="G330" s="7">
        <v>42250</v>
      </c>
      <c r="H330" s="7">
        <v>42560</v>
      </c>
      <c r="I330" s="7">
        <v>42930</v>
      </c>
      <c r="J330" s="7">
        <v>38510</v>
      </c>
      <c r="K330" s="7">
        <v>38050</v>
      </c>
      <c r="L330" s="7">
        <v>38480</v>
      </c>
      <c r="M330" s="22">
        <v>38880</v>
      </c>
      <c r="N330" s="22">
        <v>40470</v>
      </c>
      <c r="O330" s="284">
        <v>44030</v>
      </c>
      <c r="P330" s="18">
        <v>340</v>
      </c>
      <c r="Q330" s="7">
        <v>350</v>
      </c>
      <c r="R330" s="7">
        <v>350</v>
      </c>
      <c r="S330" s="7">
        <v>350</v>
      </c>
      <c r="T330" s="7">
        <v>360</v>
      </c>
      <c r="U330" s="7">
        <v>360</v>
      </c>
      <c r="V330" s="7">
        <v>360</v>
      </c>
      <c r="W330" s="7">
        <v>360</v>
      </c>
      <c r="X330" s="25">
        <v>370</v>
      </c>
      <c r="Y330" s="25">
        <v>380</v>
      </c>
      <c r="Z330" s="262">
        <v>420</v>
      </c>
      <c r="AA330" s="20" t="s">
        <v>70</v>
      </c>
      <c r="AB330" s="8">
        <v>890</v>
      </c>
      <c r="AC330" s="8">
        <v>550</v>
      </c>
      <c r="AD330" s="8">
        <v>310</v>
      </c>
      <c r="AE330" s="8">
        <v>370</v>
      </c>
      <c r="AF330" s="8">
        <v>-4420</v>
      </c>
      <c r="AG330" s="8">
        <v>-460</v>
      </c>
      <c r="AH330" s="8">
        <v>430</v>
      </c>
      <c r="AI330" s="29">
        <v>400</v>
      </c>
      <c r="AJ330" s="29">
        <v>1590</v>
      </c>
      <c r="AK330" s="276">
        <v>3560</v>
      </c>
      <c r="AL330" s="31">
        <v>3220</v>
      </c>
      <c r="AM330" s="17" t="s">
        <v>70</v>
      </c>
      <c r="AN330" s="9">
        <v>2.1808380298946384E-2</v>
      </c>
      <c r="AO330" s="9">
        <v>1.318944844124692E-2</v>
      </c>
      <c r="AP330" s="9">
        <v>7.3372781065088599E-3</v>
      </c>
      <c r="AQ330" s="9">
        <v>8.6936090225564477E-3</v>
      </c>
      <c r="AR330" s="9">
        <v>-0.10295830421616581</v>
      </c>
      <c r="AS330" s="9">
        <v>-1.1944949363801638E-2</v>
      </c>
      <c r="AT330" s="9">
        <v>1.1300919842312851E-2</v>
      </c>
      <c r="AU330" s="33">
        <v>1.039501039501034E-2</v>
      </c>
      <c r="AV330" s="87">
        <v>4.0895061728394966E-2</v>
      </c>
      <c r="AW330" s="270">
        <v>8.7966394860390373E-2</v>
      </c>
      <c r="AX330" s="35">
        <v>7.8902229845626115E-2</v>
      </c>
      <c r="AY330" s="793">
        <v>0.15538947700841382</v>
      </c>
      <c r="AZ330" s="779"/>
      <c r="BA330" s="21">
        <v>7938</v>
      </c>
      <c r="BB330" s="87">
        <v>0.88439108061749572</v>
      </c>
      <c r="BC330" s="795">
        <v>0.95088204081229699</v>
      </c>
    </row>
    <row r="331" spans="1:55" ht="19">
      <c r="A331" s="156" t="s">
        <v>32</v>
      </c>
      <c r="B331" s="159" t="s">
        <v>125</v>
      </c>
      <c r="C331" s="758"/>
      <c r="D331" s="15" t="s">
        <v>12</v>
      </c>
      <c r="E331" s="21">
        <v>47620</v>
      </c>
      <c r="F331" s="7">
        <v>48700</v>
      </c>
      <c r="G331" s="7">
        <v>49320</v>
      </c>
      <c r="H331" s="7">
        <v>49700</v>
      </c>
      <c r="I331" s="7">
        <v>50140</v>
      </c>
      <c r="J331" s="7">
        <v>45730</v>
      </c>
      <c r="K331" s="7">
        <v>45170</v>
      </c>
      <c r="L331" s="7">
        <v>45690</v>
      </c>
      <c r="M331" s="22">
        <v>46170</v>
      </c>
      <c r="N331" s="22">
        <v>48110</v>
      </c>
      <c r="O331" s="284">
        <v>52440</v>
      </c>
      <c r="P331" s="18">
        <v>400</v>
      </c>
      <c r="Q331" s="7">
        <v>420</v>
      </c>
      <c r="R331" s="7">
        <v>420</v>
      </c>
      <c r="S331" s="7">
        <v>420</v>
      </c>
      <c r="T331" s="7">
        <v>430</v>
      </c>
      <c r="U331" s="7">
        <v>430</v>
      </c>
      <c r="V331" s="7">
        <v>430</v>
      </c>
      <c r="W331" s="7">
        <v>430</v>
      </c>
      <c r="X331" s="25">
        <v>440</v>
      </c>
      <c r="Y331" s="25">
        <v>450</v>
      </c>
      <c r="Z331" s="262">
        <v>500</v>
      </c>
      <c r="AA331" s="20" t="s">
        <v>70</v>
      </c>
      <c r="AB331" s="8">
        <v>1080</v>
      </c>
      <c r="AC331" s="8">
        <v>620</v>
      </c>
      <c r="AD331" s="8">
        <v>380</v>
      </c>
      <c r="AE331" s="8">
        <v>440</v>
      </c>
      <c r="AF331" s="8">
        <v>-4410</v>
      </c>
      <c r="AG331" s="8">
        <v>-560</v>
      </c>
      <c r="AH331" s="8">
        <v>520</v>
      </c>
      <c r="AI331" s="29">
        <v>480</v>
      </c>
      <c r="AJ331" s="29">
        <v>1940</v>
      </c>
      <c r="AK331" s="276">
        <v>4330</v>
      </c>
      <c r="AL331" s="31">
        <v>4820</v>
      </c>
      <c r="AM331" s="17" t="s">
        <v>70</v>
      </c>
      <c r="AN331" s="9">
        <v>2.2679546409071882E-2</v>
      </c>
      <c r="AO331" s="9">
        <v>1.2731006160164204E-2</v>
      </c>
      <c r="AP331" s="9">
        <v>7.7047850770477488E-3</v>
      </c>
      <c r="AQ331" s="9">
        <v>8.8531187122735666E-3</v>
      </c>
      <c r="AR331" s="9">
        <v>-8.7953729557239679E-2</v>
      </c>
      <c r="AS331" s="9">
        <v>-1.2245790509512355E-2</v>
      </c>
      <c r="AT331" s="9">
        <v>1.1512065530219218E-2</v>
      </c>
      <c r="AU331" s="33">
        <v>1.0505581089954141E-2</v>
      </c>
      <c r="AV331" s="87">
        <v>4.2018626813948412E-2</v>
      </c>
      <c r="AW331" s="270">
        <v>9.00020785699438E-2</v>
      </c>
      <c r="AX331" s="35">
        <v>0.10121797564048718</v>
      </c>
      <c r="AY331" s="793"/>
      <c r="AZ331" s="779"/>
      <c r="BA331" s="21">
        <v>9450.0000000000018</v>
      </c>
      <c r="BB331" s="87">
        <v>0.90277194456110876</v>
      </c>
      <c r="BC331" s="795"/>
    </row>
    <row r="332" spans="1:55" ht="19">
      <c r="A332" s="156" t="s">
        <v>32</v>
      </c>
      <c r="B332" s="159" t="s">
        <v>125</v>
      </c>
      <c r="C332" s="797" t="s">
        <v>38</v>
      </c>
      <c r="D332" s="15" t="s">
        <v>39</v>
      </c>
      <c r="E332" s="21">
        <v>98480</v>
      </c>
      <c r="F332" s="7">
        <v>100910</v>
      </c>
      <c r="G332" s="7">
        <v>102140</v>
      </c>
      <c r="H332" s="7">
        <v>102970</v>
      </c>
      <c r="I332" s="7">
        <v>103960</v>
      </c>
      <c r="J332" s="7">
        <v>104130</v>
      </c>
      <c r="K332" s="7">
        <v>103000</v>
      </c>
      <c r="L332" s="7">
        <v>104190</v>
      </c>
      <c r="M332" s="22">
        <v>105330</v>
      </c>
      <c r="N332" s="22">
        <v>109900</v>
      </c>
      <c r="O332" s="284">
        <v>119870</v>
      </c>
      <c r="P332" s="18">
        <v>880</v>
      </c>
      <c r="Q332" s="7">
        <v>910</v>
      </c>
      <c r="R332" s="7">
        <v>910</v>
      </c>
      <c r="S332" s="7">
        <v>920</v>
      </c>
      <c r="T332" s="7">
        <v>930</v>
      </c>
      <c r="U332" s="7">
        <v>930</v>
      </c>
      <c r="V332" s="7">
        <v>920</v>
      </c>
      <c r="W332" s="7">
        <v>920</v>
      </c>
      <c r="X332" s="25">
        <v>940</v>
      </c>
      <c r="Y332" s="25">
        <v>980</v>
      </c>
      <c r="Z332" s="262">
        <v>1080</v>
      </c>
      <c r="AA332" s="20" t="s">
        <v>70</v>
      </c>
      <c r="AB332" s="8">
        <v>2430</v>
      </c>
      <c r="AC332" s="8">
        <v>1230</v>
      </c>
      <c r="AD332" s="8">
        <v>830</v>
      </c>
      <c r="AE332" s="8">
        <v>990</v>
      </c>
      <c r="AF332" s="8">
        <v>170</v>
      </c>
      <c r="AG332" s="8">
        <v>-1130</v>
      </c>
      <c r="AH332" s="8">
        <v>1190</v>
      </c>
      <c r="AI332" s="29">
        <v>1140</v>
      </c>
      <c r="AJ332" s="29">
        <v>4570</v>
      </c>
      <c r="AK332" s="276">
        <v>9970</v>
      </c>
      <c r="AL332" s="31">
        <v>21390</v>
      </c>
      <c r="AM332" s="17" t="s">
        <v>70</v>
      </c>
      <c r="AN332" s="9">
        <v>2.4675060926076409E-2</v>
      </c>
      <c r="AO332" s="9">
        <v>1.2189079377663337E-2</v>
      </c>
      <c r="AP332" s="9">
        <v>8.1261014294105038E-3</v>
      </c>
      <c r="AQ332" s="9">
        <v>9.6144508109157201E-3</v>
      </c>
      <c r="AR332" s="9">
        <v>1.6352443247402704E-3</v>
      </c>
      <c r="AS332" s="9">
        <v>-1.0851819840583921E-2</v>
      </c>
      <c r="AT332" s="9">
        <v>1.1553398058252506E-2</v>
      </c>
      <c r="AU332" s="33">
        <v>1.0941549093003156E-2</v>
      </c>
      <c r="AV332" s="87">
        <v>4.3387448969904208E-2</v>
      </c>
      <c r="AW332" s="270">
        <v>9.0718835304822498E-2</v>
      </c>
      <c r="AX332" s="35">
        <v>0.2172014622258327</v>
      </c>
      <c r="AY332" s="793"/>
      <c r="AZ332" s="779"/>
      <c r="BA332" s="21">
        <v>20412</v>
      </c>
      <c r="BB332" s="87">
        <v>1.0099309504467913</v>
      </c>
      <c r="BC332" s="795"/>
    </row>
    <row r="333" spans="1:55" ht="19">
      <c r="A333" s="156" t="s">
        <v>32</v>
      </c>
      <c r="B333" s="159" t="s">
        <v>125</v>
      </c>
      <c r="C333" s="797"/>
      <c r="D333" s="15" t="s">
        <v>40</v>
      </c>
      <c r="E333" s="21">
        <v>166610</v>
      </c>
      <c r="F333" s="7">
        <v>170970</v>
      </c>
      <c r="G333" s="7">
        <v>172920</v>
      </c>
      <c r="H333" s="7">
        <v>174380</v>
      </c>
      <c r="I333" s="7">
        <v>176140</v>
      </c>
      <c r="J333" s="7">
        <v>176400</v>
      </c>
      <c r="K333" s="7">
        <v>174260</v>
      </c>
      <c r="L333" s="7">
        <v>176310</v>
      </c>
      <c r="M333" s="22">
        <v>178300</v>
      </c>
      <c r="N333" s="22">
        <v>186370</v>
      </c>
      <c r="O333" s="284">
        <v>203970</v>
      </c>
      <c r="P333" s="18">
        <v>1560</v>
      </c>
      <c r="Q333" s="7">
        <v>1610</v>
      </c>
      <c r="R333" s="7">
        <v>1620</v>
      </c>
      <c r="S333" s="7">
        <v>1630</v>
      </c>
      <c r="T333" s="7">
        <v>1650</v>
      </c>
      <c r="U333" s="7">
        <v>1660</v>
      </c>
      <c r="V333" s="7">
        <v>1630</v>
      </c>
      <c r="W333" s="7">
        <v>1640</v>
      </c>
      <c r="X333" s="25">
        <v>1670</v>
      </c>
      <c r="Y333" s="25">
        <v>1740</v>
      </c>
      <c r="Z333" s="262">
        <v>1920</v>
      </c>
      <c r="AA333" s="20" t="s">
        <v>70</v>
      </c>
      <c r="AB333" s="8">
        <v>4360</v>
      </c>
      <c r="AC333" s="8">
        <v>1950</v>
      </c>
      <c r="AD333" s="8">
        <v>1460</v>
      </c>
      <c r="AE333" s="8">
        <v>1760</v>
      </c>
      <c r="AF333" s="8">
        <v>260</v>
      </c>
      <c r="AG333" s="8">
        <v>-2140</v>
      </c>
      <c r="AH333" s="8">
        <v>2050</v>
      </c>
      <c r="AI333" s="29">
        <v>1990</v>
      </c>
      <c r="AJ333" s="29">
        <v>8070</v>
      </c>
      <c r="AK333" s="276">
        <v>17600</v>
      </c>
      <c r="AL333" s="31">
        <v>37360</v>
      </c>
      <c r="AM333" s="17" t="s">
        <v>70</v>
      </c>
      <c r="AN333" s="9">
        <v>2.6168897425124626E-2</v>
      </c>
      <c r="AO333" s="9">
        <v>1.140550973855059E-2</v>
      </c>
      <c r="AP333" s="9">
        <v>8.443210733287021E-3</v>
      </c>
      <c r="AQ333" s="9">
        <v>1.009290056199097E-2</v>
      </c>
      <c r="AR333" s="9">
        <v>1.4760985579651553E-3</v>
      </c>
      <c r="AS333" s="9">
        <v>-1.213151927437639E-2</v>
      </c>
      <c r="AT333" s="9">
        <v>1.1764030758636412E-2</v>
      </c>
      <c r="AU333" s="33">
        <v>1.1286937780046413E-2</v>
      </c>
      <c r="AV333" s="87">
        <v>4.5260796410544035E-2</v>
      </c>
      <c r="AW333" s="270">
        <v>9.4435799753179062E-2</v>
      </c>
      <c r="AX333" s="35">
        <v>0.2242362403217093</v>
      </c>
      <c r="AY333" s="793"/>
      <c r="AZ333" s="779"/>
      <c r="BA333" s="21">
        <v>36288.000000000007</v>
      </c>
      <c r="BB333" s="87">
        <v>1.0064341876237921</v>
      </c>
      <c r="BC333" s="795"/>
    </row>
    <row r="334" spans="1:55" ht="21" customHeight="1">
      <c r="A334" s="156" t="s">
        <v>32</v>
      </c>
      <c r="B334" s="148" t="s">
        <v>50</v>
      </c>
      <c r="C334" s="758" t="s">
        <v>37</v>
      </c>
      <c r="D334" s="15" t="s">
        <v>11</v>
      </c>
      <c r="E334" s="21">
        <v>38990</v>
      </c>
      <c r="F334" s="7">
        <v>39820</v>
      </c>
      <c r="G334" s="7">
        <v>40360</v>
      </c>
      <c r="H334" s="7">
        <v>40660</v>
      </c>
      <c r="I334" s="7">
        <v>41010</v>
      </c>
      <c r="J334" s="7">
        <v>36590</v>
      </c>
      <c r="K334" s="7">
        <v>36160</v>
      </c>
      <c r="L334" s="7">
        <v>36560</v>
      </c>
      <c r="M334" s="22">
        <v>36940</v>
      </c>
      <c r="N334" s="22">
        <v>38450</v>
      </c>
      <c r="O334" s="284">
        <v>41840</v>
      </c>
      <c r="P334" s="18">
        <v>320</v>
      </c>
      <c r="Q334" s="7">
        <v>330</v>
      </c>
      <c r="R334" s="7">
        <v>330</v>
      </c>
      <c r="S334" s="7">
        <v>330</v>
      </c>
      <c r="T334" s="7">
        <v>340</v>
      </c>
      <c r="U334" s="7">
        <v>340</v>
      </c>
      <c r="V334" s="7">
        <v>340</v>
      </c>
      <c r="W334" s="7">
        <v>340</v>
      </c>
      <c r="X334" s="25">
        <v>350</v>
      </c>
      <c r="Y334" s="25">
        <v>360</v>
      </c>
      <c r="Z334" s="262">
        <v>390</v>
      </c>
      <c r="AA334" s="20" t="s">
        <v>70</v>
      </c>
      <c r="AB334" s="8">
        <v>830</v>
      </c>
      <c r="AC334" s="8">
        <v>540</v>
      </c>
      <c r="AD334" s="8">
        <v>300</v>
      </c>
      <c r="AE334" s="8">
        <v>350</v>
      </c>
      <c r="AF334" s="8">
        <v>-4420</v>
      </c>
      <c r="AG334" s="8">
        <v>-430</v>
      </c>
      <c r="AH334" s="8">
        <v>400</v>
      </c>
      <c r="AI334" s="29">
        <v>380</v>
      </c>
      <c r="AJ334" s="29">
        <v>1510</v>
      </c>
      <c r="AK334" s="276">
        <v>3390</v>
      </c>
      <c r="AL334" s="31">
        <v>2850</v>
      </c>
      <c r="AM334" s="17" t="s">
        <v>70</v>
      </c>
      <c r="AN334" s="9">
        <v>2.1287509617850642E-2</v>
      </c>
      <c r="AO334" s="9">
        <v>1.3561024610748262E-2</v>
      </c>
      <c r="AP334" s="9">
        <v>7.4331020812685722E-3</v>
      </c>
      <c r="AQ334" s="9">
        <v>8.6079685194293543E-3</v>
      </c>
      <c r="AR334" s="9">
        <v>-0.10777859058766159</v>
      </c>
      <c r="AS334" s="9">
        <v>-1.1751844766329622E-2</v>
      </c>
      <c r="AT334" s="9">
        <v>1.106194690265494E-2</v>
      </c>
      <c r="AU334" s="33">
        <v>1.0393873085339234E-2</v>
      </c>
      <c r="AV334" s="87">
        <v>4.0877097996751433E-2</v>
      </c>
      <c r="AW334" s="270">
        <v>8.8166449934980573E-2</v>
      </c>
      <c r="AX334" s="35">
        <v>7.3095665555270584E-2</v>
      </c>
      <c r="AY334" s="793">
        <v>0.15304700375824742</v>
      </c>
      <c r="AZ334" s="779"/>
      <c r="BA334" s="21">
        <v>7371.0000000000009</v>
      </c>
      <c r="BB334" s="87">
        <v>0.8840471915875866</v>
      </c>
      <c r="BC334" s="795">
        <v>0.95100282445282802</v>
      </c>
    </row>
    <row r="335" spans="1:55" ht="19">
      <c r="A335" s="156" t="s">
        <v>32</v>
      </c>
      <c r="B335" s="159" t="s">
        <v>126</v>
      </c>
      <c r="C335" s="758"/>
      <c r="D335" s="15" t="s">
        <v>12</v>
      </c>
      <c r="E335" s="21">
        <v>45800</v>
      </c>
      <c r="F335" s="7">
        <v>46820</v>
      </c>
      <c r="G335" s="7">
        <v>47430</v>
      </c>
      <c r="H335" s="7">
        <v>47800</v>
      </c>
      <c r="I335" s="7">
        <v>48220</v>
      </c>
      <c r="J335" s="7">
        <v>43810</v>
      </c>
      <c r="K335" s="7">
        <v>43280</v>
      </c>
      <c r="L335" s="7">
        <v>43770</v>
      </c>
      <c r="M335" s="22">
        <v>44230</v>
      </c>
      <c r="N335" s="22">
        <v>46090</v>
      </c>
      <c r="O335" s="284">
        <v>50250</v>
      </c>
      <c r="P335" s="18">
        <v>380</v>
      </c>
      <c r="Q335" s="7">
        <v>400</v>
      </c>
      <c r="R335" s="7">
        <v>400</v>
      </c>
      <c r="S335" s="7">
        <v>400</v>
      </c>
      <c r="T335" s="7">
        <v>410</v>
      </c>
      <c r="U335" s="7">
        <v>410</v>
      </c>
      <c r="V335" s="7">
        <v>410</v>
      </c>
      <c r="W335" s="7">
        <v>410</v>
      </c>
      <c r="X335" s="25">
        <v>420</v>
      </c>
      <c r="Y335" s="25">
        <v>430</v>
      </c>
      <c r="Z335" s="262">
        <v>470</v>
      </c>
      <c r="AA335" s="20" t="s">
        <v>70</v>
      </c>
      <c r="AB335" s="8">
        <v>1020</v>
      </c>
      <c r="AC335" s="8">
        <v>610</v>
      </c>
      <c r="AD335" s="8">
        <v>370</v>
      </c>
      <c r="AE335" s="8">
        <v>420</v>
      </c>
      <c r="AF335" s="8">
        <v>-4410</v>
      </c>
      <c r="AG335" s="8">
        <v>-530</v>
      </c>
      <c r="AH335" s="8">
        <v>490</v>
      </c>
      <c r="AI335" s="29">
        <v>460</v>
      </c>
      <c r="AJ335" s="29">
        <v>1860</v>
      </c>
      <c r="AK335" s="276">
        <v>4160</v>
      </c>
      <c r="AL335" s="31">
        <v>4450</v>
      </c>
      <c r="AM335" s="17" t="s">
        <v>70</v>
      </c>
      <c r="AN335" s="9">
        <v>2.2270742358078577E-2</v>
      </c>
      <c r="AO335" s="9">
        <v>1.3028620247757416E-2</v>
      </c>
      <c r="AP335" s="9">
        <v>7.8009698503056502E-3</v>
      </c>
      <c r="AQ335" s="9">
        <v>8.7866108786611719E-3</v>
      </c>
      <c r="AR335" s="9">
        <v>-9.1455827457486483E-2</v>
      </c>
      <c r="AS335" s="9">
        <v>-1.2097694590276209E-2</v>
      </c>
      <c r="AT335" s="9">
        <v>1.1321626617375236E-2</v>
      </c>
      <c r="AU335" s="33">
        <v>1.0509481379940677E-2</v>
      </c>
      <c r="AV335" s="87">
        <v>4.2052905267917717E-2</v>
      </c>
      <c r="AW335" s="270">
        <v>9.0258190496854018E-2</v>
      </c>
      <c r="AX335" s="35">
        <v>9.7161572052401723E-2</v>
      </c>
      <c r="AY335" s="793"/>
      <c r="AZ335" s="779"/>
      <c r="BA335" s="21">
        <v>8883</v>
      </c>
      <c r="BB335" s="87">
        <v>0.90320960698689956</v>
      </c>
      <c r="BC335" s="795"/>
    </row>
    <row r="336" spans="1:55" ht="19">
      <c r="A336" s="156" t="s">
        <v>32</v>
      </c>
      <c r="B336" s="159" t="s">
        <v>126</v>
      </c>
      <c r="C336" s="797" t="s">
        <v>38</v>
      </c>
      <c r="D336" s="15" t="s">
        <v>39</v>
      </c>
      <c r="E336" s="21">
        <v>96660</v>
      </c>
      <c r="F336" s="7">
        <v>99030</v>
      </c>
      <c r="G336" s="7">
        <v>100250</v>
      </c>
      <c r="H336" s="7">
        <v>101070</v>
      </c>
      <c r="I336" s="7">
        <v>102040</v>
      </c>
      <c r="J336" s="7">
        <v>102210</v>
      </c>
      <c r="K336" s="7">
        <v>101110</v>
      </c>
      <c r="L336" s="7">
        <v>102270</v>
      </c>
      <c r="M336" s="22">
        <v>103390</v>
      </c>
      <c r="N336" s="22">
        <v>107880</v>
      </c>
      <c r="O336" s="284">
        <v>117680</v>
      </c>
      <c r="P336" s="18">
        <v>860</v>
      </c>
      <c r="Q336" s="7">
        <v>890</v>
      </c>
      <c r="R336" s="7">
        <v>890</v>
      </c>
      <c r="S336" s="7">
        <v>900</v>
      </c>
      <c r="T336" s="7">
        <v>910</v>
      </c>
      <c r="U336" s="7">
        <v>910</v>
      </c>
      <c r="V336" s="7">
        <v>900</v>
      </c>
      <c r="W336" s="7">
        <v>910</v>
      </c>
      <c r="X336" s="25">
        <v>920</v>
      </c>
      <c r="Y336" s="25">
        <v>960</v>
      </c>
      <c r="Z336" s="262">
        <v>1060</v>
      </c>
      <c r="AA336" s="20" t="s">
        <v>70</v>
      </c>
      <c r="AB336" s="8">
        <v>2370</v>
      </c>
      <c r="AC336" s="8">
        <v>1220</v>
      </c>
      <c r="AD336" s="8">
        <v>820</v>
      </c>
      <c r="AE336" s="8">
        <v>970</v>
      </c>
      <c r="AF336" s="8">
        <v>170</v>
      </c>
      <c r="AG336" s="8">
        <v>-1100</v>
      </c>
      <c r="AH336" s="8">
        <v>1160</v>
      </c>
      <c r="AI336" s="29">
        <v>1120</v>
      </c>
      <c r="AJ336" s="29">
        <v>4490</v>
      </c>
      <c r="AK336" s="276">
        <v>9800</v>
      </c>
      <c r="AL336" s="31">
        <v>21020</v>
      </c>
      <c r="AM336" s="17" t="s">
        <v>70</v>
      </c>
      <c r="AN336" s="9">
        <v>2.4518932340161337E-2</v>
      </c>
      <c r="AO336" s="9">
        <v>1.2319499141674184E-2</v>
      </c>
      <c r="AP336" s="9">
        <v>8.1795511221944839E-3</v>
      </c>
      <c r="AQ336" s="9">
        <v>9.5973087958840519E-3</v>
      </c>
      <c r="AR336" s="9">
        <v>1.6660133281065637E-3</v>
      </c>
      <c r="AS336" s="9">
        <v>-1.0762156344780394E-2</v>
      </c>
      <c r="AT336" s="9">
        <v>1.1472653545643308E-2</v>
      </c>
      <c r="AU336" s="33">
        <v>1.0951403148528494E-2</v>
      </c>
      <c r="AV336" s="87">
        <v>4.3427797659348011E-2</v>
      </c>
      <c r="AW336" s="270">
        <v>9.0841675936225386E-2</v>
      </c>
      <c r="AX336" s="35">
        <v>0.21746327332919502</v>
      </c>
      <c r="AY336" s="793"/>
      <c r="AZ336" s="779"/>
      <c r="BA336" s="21">
        <v>20034.000000000004</v>
      </c>
      <c r="BB336" s="87">
        <v>1.0102007034967928</v>
      </c>
      <c r="BC336" s="795"/>
    </row>
    <row r="337" spans="1:55" ht="19">
      <c r="A337" s="156" t="s">
        <v>32</v>
      </c>
      <c r="B337" s="159" t="s">
        <v>126</v>
      </c>
      <c r="C337" s="797"/>
      <c r="D337" s="15" t="s">
        <v>40</v>
      </c>
      <c r="E337" s="21">
        <v>164790</v>
      </c>
      <c r="F337" s="7">
        <v>169090</v>
      </c>
      <c r="G337" s="7">
        <v>171030</v>
      </c>
      <c r="H337" s="7">
        <v>172480</v>
      </c>
      <c r="I337" s="7">
        <v>174220</v>
      </c>
      <c r="J337" s="7">
        <v>174480</v>
      </c>
      <c r="K337" s="7">
        <v>172370</v>
      </c>
      <c r="L337" s="7">
        <v>174390</v>
      </c>
      <c r="M337" s="22">
        <v>176360</v>
      </c>
      <c r="N337" s="22">
        <v>184350</v>
      </c>
      <c r="O337" s="284">
        <v>201780</v>
      </c>
      <c r="P337" s="18">
        <v>1540</v>
      </c>
      <c r="Q337" s="7">
        <v>1590</v>
      </c>
      <c r="R337" s="7">
        <v>1600</v>
      </c>
      <c r="S337" s="7">
        <v>1610</v>
      </c>
      <c r="T337" s="7">
        <v>1630</v>
      </c>
      <c r="U337" s="7">
        <v>1640</v>
      </c>
      <c r="V337" s="7">
        <v>1610</v>
      </c>
      <c r="W337" s="7">
        <v>1630</v>
      </c>
      <c r="X337" s="25">
        <v>1650</v>
      </c>
      <c r="Y337" s="25">
        <v>1720</v>
      </c>
      <c r="Z337" s="262">
        <v>1900</v>
      </c>
      <c r="AA337" s="20" t="s">
        <v>70</v>
      </c>
      <c r="AB337" s="8">
        <v>4300</v>
      </c>
      <c r="AC337" s="8">
        <v>1940</v>
      </c>
      <c r="AD337" s="8">
        <v>1450</v>
      </c>
      <c r="AE337" s="8">
        <v>1740</v>
      </c>
      <c r="AF337" s="8">
        <v>260</v>
      </c>
      <c r="AG337" s="8">
        <v>-2110</v>
      </c>
      <c r="AH337" s="8">
        <v>2020</v>
      </c>
      <c r="AI337" s="29">
        <v>1970</v>
      </c>
      <c r="AJ337" s="29">
        <v>7990</v>
      </c>
      <c r="AK337" s="276">
        <v>17430</v>
      </c>
      <c r="AL337" s="31">
        <v>36990</v>
      </c>
      <c r="AM337" s="17" t="s">
        <v>70</v>
      </c>
      <c r="AN337" s="9">
        <v>2.6093816372352752E-2</v>
      </c>
      <c r="AO337" s="9">
        <v>1.1473179963333191E-2</v>
      </c>
      <c r="AP337" s="9">
        <v>8.4780447874641673E-3</v>
      </c>
      <c r="AQ337" s="9">
        <v>1.0088126159554678E-2</v>
      </c>
      <c r="AR337" s="9">
        <v>1.492365974055776E-3</v>
      </c>
      <c r="AS337" s="9">
        <v>-1.2093076570380612E-2</v>
      </c>
      <c r="AT337" s="9">
        <v>1.1718976620061605E-2</v>
      </c>
      <c r="AU337" s="33">
        <v>1.1296519295831198E-2</v>
      </c>
      <c r="AV337" s="87">
        <v>4.5305057836243945E-2</v>
      </c>
      <c r="AW337" s="270">
        <v>9.4548413344182292E-2</v>
      </c>
      <c r="AX337" s="35">
        <v>0.22446750409612237</v>
      </c>
      <c r="AY337" s="793"/>
      <c r="AZ337" s="779"/>
      <c r="BA337" s="21">
        <v>35910.000000000007</v>
      </c>
      <c r="BB337" s="87">
        <v>1.0065537957400328</v>
      </c>
      <c r="BC337" s="795"/>
    </row>
    <row r="338" spans="1:55" ht="21" customHeight="1">
      <c r="A338" s="156" t="s">
        <v>32</v>
      </c>
      <c r="B338" s="148" t="s">
        <v>51</v>
      </c>
      <c r="C338" s="758" t="s">
        <v>37</v>
      </c>
      <c r="D338" s="15" t="s">
        <v>11</v>
      </c>
      <c r="E338" s="21">
        <v>37430</v>
      </c>
      <c r="F338" s="7">
        <v>38230</v>
      </c>
      <c r="G338" s="7">
        <v>38750</v>
      </c>
      <c r="H338" s="7">
        <v>39040</v>
      </c>
      <c r="I338" s="7">
        <v>39370</v>
      </c>
      <c r="J338" s="7">
        <v>34950</v>
      </c>
      <c r="K338" s="7">
        <v>34540</v>
      </c>
      <c r="L338" s="7">
        <v>34930</v>
      </c>
      <c r="M338" s="22">
        <v>35290</v>
      </c>
      <c r="N338" s="22">
        <v>36740</v>
      </c>
      <c r="O338" s="284">
        <v>39970</v>
      </c>
      <c r="P338" s="18">
        <v>300</v>
      </c>
      <c r="Q338" s="7">
        <v>310</v>
      </c>
      <c r="R338" s="7">
        <v>310</v>
      </c>
      <c r="S338" s="7">
        <v>320</v>
      </c>
      <c r="T338" s="7">
        <v>320</v>
      </c>
      <c r="U338" s="7">
        <v>320</v>
      </c>
      <c r="V338" s="7">
        <v>320</v>
      </c>
      <c r="W338" s="7">
        <v>330</v>
      </c>
      <c r="X338" s="25">
        <v>330</v>
      </c>
      <c r="Y338" s="25">
        <v>340</v>
      </c>
      <c r="Z338" s="262">
        <v>380</v>
      </c>
      <c r="AA338" s="20" t="s">
        <v>70</v>
      </c>
      <c r="AB338" s="8">
        <v>800</v>
      </c>
      <c r="AC338" s="8">
        <v>520</v>
      </c>
      <c r="AD338" s="8">
        <v>290</v>
      </c>
      <c r="AE338" s="8">
        <v>330</v>
      </c>
      <c r="AF338" s="8">
        <v>-4420</v>
      </c>
      <c r="AG338" s="8">
        <v>-410</v>
      </c>
      <c r="AH338" s="8">
        <v>390</v>
      </c>
      <c r="AI338" s="29">
        <v>360</v>
      </c>
      <c r="AJ338" s="29">
        <v>1450</v>
      </c>
      <c r="AK338" s="276">
        <v>3230</v>
      </c>
      <c r="AL338" s="31">
        <v>2540</v>
      </c>
      <c r="AM338" s="17" t="s">
        <v>70</v>
      </c>
      <c r="AN338" s="9">
        <v>2.137323002938829E-2</v>
      </c>
      <c r="AO338" s="9">
        <v>1.3601883337692966E-2</v>
      </c>
      <c r="AP338" s="9">
        <v>7.4838709677418347E-3</v>
      </c>
      <c r="AQ338" s="9">
        <v>8.4528688524589946E-3</v>
      </c>
      <c r="AR338" s="9">
        <v>-0.11226822453644902</v>
      </c>
      <c r="AS338" s="9">
        <v>-1.173104434907013E-2</v>
      </c>
      <c r="AT338" s="9">
        <v>1.1291256514186498E-2</v>
      </c>
      <c r="AU338" s="33">
        <v>1.0306326939593546E-2</v>
      </c>
      <c r="AV338" s="87">
        <v>4.108812694814401E-2</v>
      </c>
      <c r="AW338" s="270">
        <v>8.7915078933042956E-2</v>
      </c>
      <c r="AX338" s="35">
        <v>6.7860005343307606E-2</v>
      </c>
      <c r="AY338" s="793">
        <v>0.15098120935846648</v>
      </c>
      <c r="AZ338" s="779"/>
      <c r="BA338" s="21">
        <v>7182.0000000000009</v>
      </c>
      <c r="BB338" s="87">
        <v>0.87598183275447505</v>
      </c>
      <c r="BC338" s="795">
        <v>0.94778985172959362</v>
      </c>
    </row>
    <row r="339" spans="1:55" ht="19">
      <c r="A339" s="156" t="s">
        <v>32</v>
      </c>
      <c r="B339" s="159" t="s">
        <v>127</v>
      </c>
      <c r="C339" s="758"/>
      <c r="D339" s="15" t="s">
        <v>12</v>
      </c>
      <c r="E339" s="21">
        <v>44240</v>
      </c>
      <c r="F339" s="7">
        <v>45230</v>
      </c>
      <c r="G339" s="7">
        <v>45820</v>
      </c>
      <c r="H339" s="7">
        <v>46180</v>
      </c>
      <c r="I339" s="7">
        <v>46580</v>
      </c>
      <c r="J339" s="7">
        <v>42170</v>
      </c>
      <c r="K339" s="7">
        <v>41660</v>
      </c>
      <c r="L339" s="7">
        <v>42140</v>
      </c>
      <c r="M339" s="22">
        <v>42580</v>
      </c>
      <c r="N339" s="22">
        <v>44380</v>
      </c>
      <c r="O339" s="284">
        <v>48380</v>
      </c>
      <c r="P339" s="18">
        <v>360</v>
      </c>
      <c r="Q339" s="7">
        <v>380</v>
      </c>
      <c r="R339" s="7">
        <v>380</v>
      </c>
      <c r="S339" s="7">
        <v>390</v>
      </c>
      <c r="T339" s="7">
        <v>390</v>
      </c>
      <c r="U339" s="7">
        <v>390</v>
      </c>
      <c r="V339" s="7">
        <v>390</v>
      </c>
      <c r="W339" s="7">
        <v>400</v>
      </c>
      <c r="X339" s="25">
        <v>400</v>
      </c>
      <c r="Y339" s="25">
        <v>410</v>
      </c>
      <c r="Z339" s="262">
        <v>460</v>
      </c>
      <c r="AA339" s="20" t="s">
        <v>70</v>
      </c>
      <c r="AB339" s="8">
        <v>990</v>
      </c>
      <c r="AC339" s="8">
        <v>590</v>
      </c>
      <c r="AD339" s="8">
        <v>360</v>
      </c>
      <c r="AE339" s="8">
        <v>400</v>
      </c>
      <c r="AF339" s="8">
        <v>-4410</v>
      </c>
      <c r="AG339" s="8">
        <v>-510</v>
      </c>
      <c r="AH339" s="8">
        <v>480</v>
      </c>
      <c r="AI339" s="29">
        <v>440</v>
      </c>
      <c r="AJ339" s="29">
        <v>1800</v>
      </c>
      <c r="AK339" s="276">
        <v>4000</v>
      </c>
      <c r="AL339" s="31">
        <v>4140</v>
      </c>
      <c r="AM339" s="17" t="s">
        <v>70</v>
      </c>
      <c r="AN339" s="9">
        <v>2.2377938517178952E-2</v>
      </c>
      <c r="AO339" s="9">
        <v>1.3044439531284535E-2</v>
      </c>
      <c r="AP339" s="9">
        <v>7.8568310781317319E-3</v>
      </c>
      <c r="AQ339" s="9">
        <v>8.6617583369423823E-3</v>
      </c>
      <c r="AR339" s="9">
        <v>-9.4675826534993512E-2</v>
      </c>
      <c r="AS339" s="9">
        <v>-1.2093905620109036E-2</v>
      </c>
      <c r="AT339" s="9">
        <v>1.1521843494959105E-2</v>
      </c>
      <c r="AU339" s="33">
        <v>1.0441385856668317E-2</v>
      </c>
      <c r="AV339" s="87">
        <v>4.2273367778299598E-2</v>
      </c>
      <c r="AW339" s="270">
        <v>9.0130689499774652E-2</v>
      </c>
      <c r="AX339" s="35">
        <v>9.358047016274873E-2</v>
      </c>
      <c r="AY339" s="793"/>
      <c r="AZ339" s="779"/>
      <c r="BA339" s="21">
        <v>8694</v>
      </c>
      <c r="BB339" s="87">
        <v>0.89706148282097653</v>
      </c>
      <c r="BC339" s="795"/>
    </row>
    <row r="340" spans="1:55" ht="19">
      <c r="A340" s="156" t="s">
        <v>32</v>
      </c>
      <c r="B340" s="159" t="s">
        <v>127</v>
      </c>
      <c r="C340" s="797" t="s">
        <v>38</v>
      </c>
      <c r="D340" s="15" t="s">
        <v>39</v>
      </c>
      <c r="E340" s="21">
        <v>95100</v>
      </c>
      <c r="F340" s="7">
        <v>97440</v>
      </c>
      <c r="G340" s="7">
        <v>98640</v>
      </c>
      <c r="H340" s="7">
        <v>99450</v>
      </c>
      <c r="I340" s="7">
        <v>100400</v>
      </c>
      <c r="J340" s="7">
        <v>100570</v>
      </c>
      <c r="K340" s="7">
        <v>99490</v>
      </c>
      <c r="L340" s="7">
        <v>100640</v>
      </c>
      <c r="M340" s="22">
        <v>101740</v>
      </c>
      <c r="N340" s="22">
        <v>106170</v>
      </c>
      <c r="O340" s="284">
        <v>115810</v>
      </c>
      <c r="P340" s="18">
        <v>840</v>
      </c>
      <c r="Q340" s="7">
        <v>870</v>
      </c>
      <c r="R340" s="7">
        <v>870</v>
      </c>
      <c r="S340" s="7">
        <v>890</v>
      </c>
      <c r="T340" s="7">
        <v>890</v>
      </c>
      <c r="U340" s="7">
        <v>890</v>
      </c>
      <c r="V340" s="7">
        <v>890</v>
      </c>
      <c r="W340" s="7">
        <v>890</v>
      </c>
      <c r="X340" s="25">
        <v>900</v>
      </c>
      <c r="Y340" s="25">
        <v>950</v>
      </c>
      <c r="Z340" s="262">
        <v>1040</v>
      </c>
      <c r="AA340" s="20" t="s">
        <v>70</v>
      </c>
      <c r="AB340" s="8">
        <v>2340</v>
      </c>
      <c r="AC340" s="8">
        <v>1200</v>
      </c>
      <c r="AD340" s="8">
        <v>810</v>
      </c>
      <c r="AE340" s="8">
        <v>950</v>
      </c>
      <c r="AF340" s="8">
        <v>170</v>
      </c>
      <c r="AG340" s="8">
        <v>-1080</v>
      </c>
      <c r="AH340" s="8">
        <v>1150</v>
      </c>
      <c r="AI340" s="29">
        <v>1100</v>
      </c>
      <c r="AJ340" s="29">
        <v>4430</v>
      </c>
      <c r="AK340" s="276">
        <v>9640</v>
      </c>
      <c r="AL340" s="31">
        <v>20710</v>
      </c>
      <c r="AM340" s="17" t="s">
        <v>70</v>
      </c>
      <c r="AN340" s="9">
        <v>2.460567823343851E-2</v>
      </c>
      <c r="AO340" s="9">
        <v>1.2315270935960632E-2</v>
      </c>
      <c r="AP340" s="9">
        <v>8.2116788321167089E-3</v>
      </c>
      <c r="AQ340" s="9">
        <v>9.5525389643036362E-3</v>
      </c>
      <c r="AR340" s="9">
        <v>1.6932270916334424E-3</v>
      </c>
      <c r="AS340" s="9">
        <v>-1.0738788903251417E-2</v>
      </c>
      <c r="AT340" s="9">
        <v>1.1558950648306254E-2</v>
      </c>
      <c r="AU340" s="33">
        <v>1.0930047694753586E-2</v>
      </c>
      <c r="AV340" s="87">
        <v>4.3542362885787389E-2</v>
      </c>
      <c r="AW340" s="270">
        <v>9.0797777149854042E-2</v>
      </c>
      <c r="AX340" s="35">
        <v>0.21777076761303893</v>
      </c>
      <c r="AY340" s="793"/>
      <c r="AZ340" s="779"/>
      <c r="BA340" s="21">
        <v>19656.000000000004</v>
      </c>
      <c r="BB340" s="87">
        <v>1.0110830704521556</v>
      </c>
      <c r="BC340" s="795"/>
    </row>
    <row r="341" spans="1:55" ht="19">
      <c r="A341" s="156" t="s">
        <v>32</v>
      </c>
      <c r="B341" s="159" t="s">
        <v>127</v>
      </c>
      <c r="C341" s="797"/>
      <c r="D341" s="15" t="s">
        <v>40</v>
      </c>
      <c r="E341" s="21">
        <v>163230</v>
      </c>
      <c r="F341" s="7">
        <v>167500</v>
      </c>
      <c r="G341" s="7">
        <v>169420</v>
      </c>
      <c r="H341" s="7">
        <v>170860</v>
      </c>
      <c r="I341" s="7">
        <v>172580</v>
      </c>
      <c r="J341" s="7">
        <v>172840</v>
      </c>
      <c r="K341" s="7">
        <v>170750</v>
      </c>
      <c r="L341" s="7">
        <v>172760</v>
      </c>
      <c r="M341" s="22">
        <v>174710</v>
      </c>
      <c r="N341" s="22">
        <v>182640</v>
      </c>
      <c r="O341" s="284">
        <v>199910</v>
      </c>
      <c r="P341" s="18">
        <v>1520</v>
      </c>
      <c r="Q341" s="7">
        <v>1570</v>
      </c>
      <c r="R341" s="7">
        <v>1580</v>
      </c>
      <c r="S341" s="7">
        <v>1600</v>
      </c>
      <c r="T341" s="7">
        <v>1610</v>
      </c>
      <c r="U341" s="7">
        <v>1620</v>
      </c>
      <c r="V341" s="7">
        <v>1600</v>
      </c>
      <c r="W341" s="7">
        <v>1610</v>
      </c>
      <c r="X341" s="25">
        <v>1630</v>
      </c>
      <c r="Y341" s="25">
        <v>1710</v>
      </c>
      <c r="Z341" s="262">
        <v>1880</v>
      </c>
      <c r="AA341" s="20" t="s">
        <v>70</v>
      </c>
      <c r="AB341" s="8">
        <v>4270</v>
      </c>
      <c r="AC341" s="8">
        <v>1920</v>
      </c>
      <c r="AD341" s="8">
        <v>1440</v>
      </c>
      <c r="AE341" s="8">
        <v>1720</v>
      </c>
      <c r="AF341" s="8">
        <v>260</v>
      </c>
      <c r="AG341" s="8">
        <v>-2090</v>
      </c>
      <c r="AH341" s="8">
        <v>2010</v>
      </c>
      <c r="AI341" s="29">
        <v>1950</v>
      </c>
      <c r="AJ341" s="29">
        <v>7930</v>
      </c>
      <c r="AK341" s="276">
        <v>17270</v>
      </c>
      <c r="AL341" s="31">
        <v>36680</v>
      </c>
      <c r="AM341" s="17" t="s">
        <v>70</v>
      </c>
      <c r="AN341" s="9">
        <v>2.615940697175767E-2</v>
      </c>
      <c r="AO341" s="9">
        <v>1.1462686567164093E-2</v>
      </c>
      <c r="AP341" s="9">
        <v>8.4995868256403373E-3</v>
      </c>
      <c r="AQ341" s="9">
        <v>1.0066721292286029E-2</v>
      </c>
      <c r="AR341" s="9">
        <v>1.5065476880287143E-3</v>
      </c>
      <c r="AS341" s="9">
        <v>-1.2092108308262017E-2</v>
      </c>
      <c r="AT341" s="9">
        <v>1.1771595900439191E-2</v>
      </c>
      <c r="AU341" s="33">
        <v>1.1287335031257228E-2</v>
      </c>
      <c r="AV341" s="87">
        <v>4.5389502604315624E-2</v>
      </c>
      <c r="AW341" s="270">
        <v>9.455759964958399E-2</v>
      </c>
      <c r="AX341" s="35">
        <v>0.22471359431477067</v>
      </c>
      <c r="AY341" s="793"/>
      <c r="AZ341" s="779"/>
      <c r="BA341" s="21">
        <v>35532</v>
      </c>
      <c r="BB341" s="87">
        <v>1.0070330208907676</v>
      </c>
      <c r="BC341" s="795"/>
    </row>
    <row r="342" spans="1:55" ht="21" customHeight="1">
      <c r="A342" s="156" t="s">
        <v>32</v>
      </c>
      <c r="B342" s="148" t="s">
        <v>52</v>
      </c>
      <c r="C342" s="758" t="s">
        <v>37</v>
      </c>
      <c r="D342" s="15" t="s">
        <v>11</v>
      </c>
      <c r="E342" s="21">
        <v>36110</v>
      </c>
      <c r="F342" s="7">
        <v>36880</v>
      </c>
      <c r="G342" s="7">
        <v>37390</v>
      </c>
      <c r="H342" s="7">
        <v>37660</v>
      </c>
      <c r="I342" s="7">
        <v>37990</v>
      </c>
      <c r="J342" s="7">
        <v>33560</v>
      </c>
      <c r="K342" s="7">
        <v>33170</v>
      </c>
      <c r="L342" s="7">
        <v>33540</v>
      </c>
      <c r="M342" s="22">
        <v>33890</v>
      </c>
      <c r="N342" s="22">
        <v>35290</v>
      </c>
      <c r="O342" s="284">
        <v>38390</v>
      </c>
      <c r="P342" s="18">
        <v>290</v>
      </c>
      <c r="Q342" s="7">
        <v>300</v>
      </c>
      <c r="R342" s="7">
        <v>300</v>
      </c>
      <c r="S342" s="7">
        <v>300</v>
      </c>
      <c r="T342" s="7">
        <v>310</v>
      </c>
      <c r="U342" s="7">
        <v>310</v>
      </c>
      <c r="V342" s="7">
        <v>310</v>
      </c>
      <c r="W342" s="7">
        <v>310</v>
      </c>
      <c r="X342" s="25">
        <v>320</v>
      </c>
      <c r="Y342" s="25">
        <v>330</v>
      </c>
      <c r="Z342" s="262">
        <v>360</v>
      </c>
      <c r="AA342" s="20" t="s">
        <v>70</v>
      </c>
      <c r="AB342" s="8">
        <v>770</v>
      </c>
      <c r="AC342" s="8">
        <v>510</v>
      </c>
      <c r="AD342" s="8">
        <v>270</v>
      </c>
      <c r="AE342" s="8">
        <v>330</v>
      </c>
      <c r="AF342" s="8">
        <v>-4430</v>
      </c>
      <c r="AG342" s="8">
        <v>-390</v>
      </c>
      <c r="AH342" s="8">
        <v>370</v>
      </c>
      <c r="AI342" s="29">
        <v>350</v>
      </c>
      <c r="AJ342" s="29">
        <v>1400</v>
      </c>
      <c r="AK342" s="276">
        <v>3100</v>
      </c>
      <c r="AL342" s="31">
        <v>2280</v>
      </c>
      <c r="AM342" s="17" t="s">
        <v>70</v>
      </c>
      <c r="AN342" s="9">
        <v>2.1323733037939663E-2</v>
      </c>
      <c r="AO342" s="9">
        <v>1.382863340563989E-2</v>
      </c>
      <c r="AP342" s="9">
        <v>7.2211821342604843E-3</v>
      </c>
      <c r="AQ342" s="9">
        <v>8.7626128518321078E-3</v>
      </c>
      <c r="AR342" s="9">
        <v>-0.11660963411424063</v>
      </c>
      <c r="AS342" s="9">
        <v>-1.1620977353992812E-2</v>
      </c>
      <c r="AT342" s="9">
        <v>1.1154657823334357E-2</v>
      </c>
      <c r="AU342" s="33">
        <v>1.0435301132975638E-2</v>
      </c>
      <c r="AV342" s="87">
        <v>4.1310120979640041E-2</v>
      </c>
      <c r="AW342" s="270">
        <v>8.7843581751204214E-2</v>
      </c>
      <c r="AX342" s="35">
        <v>6.3140404320132903E-2</v>
      </c>
      <c r="AY342" s="793">
        <v>0.14913612106242047</v>
      </c>
      <c r="AZ342" s="779"/>
      <c r="BA342" s="21">
        <v>6804.0000000000009</v>
      </c>
      <c r="BB342" s="87">
        <v>0.87471614511215734</v>
      </c>
      <c r="BC342" s="795">
        <v>0.94791938971833112</v>
      </c>
    </row>
    <row r="343" spans="1:55" ht="19">
      <c r="A343" s="156" t="s">
        <v>32</v>
      </c>
      <c r="B343" s="159" t="s">
        <v>128</v>
      </c>
      <c r="C343" s="758"/>
      <c r="D343" s="15" t="s">
        <v>12</v>
      </c>
      <c r="E343" s="21">
        <v>42920</v>
      </c>
      <c r="F343" s="7">
        <v>43880</v>
      </c>
      <c r="G343" s="7">
        <v>44460</v>
      </c>
      <c r="H343" s="7">
        <v>44800</v>
      </c>
      <c r="I343" s="7">
        <v>45200</v>
      </c>
      <c r="J343" s="7">
        <v>40780</v>
      </c>
      <c r="K343" s="7">
        <v>40290</v>
      </c>
      <c r="L343" s="7">
        <v>40750</v>
      </c>
      <c r="M343" s="22">
        <v>41180</v>
      </c>
      <c r="N343" s="22">
        <v>42930</v>
      </c>
      <c r="O343" s="284">
        <v>46800</v>
      </c>
      <c r="P343" s="18">
        <v>350</v>
      </c>
      <c r="Q343" s="7">
        <v>370</v>
      </c>
      <c r="R343" s="7">
        <v>370</v>
      </c>
      <c r="S343" s="7">
        <v>370</v>
      </c>
      <c r="T343" s="7">
        <v>380</v>
      </c>
      <c r="U343" s="7">
        <v>380</v>
      </c>
      <c r="V343" s="7">
        <v>380</v>
      </c>
      <c r="W343" s="7">
        <v>380</v>
      </c>
      <c r="X343" s="25">
        <v>390</v>
      </c>
      <c r="Y343" s="25">
        <v>400</v>
      </c>
      <c r="Z343" s="262">
        <v>440</v>
      </c>
      <c r="AA343" s="20" t="s">
        <v>70</v>
      </c>
      <c r="AB343" s="8">
        <v>960</v>
      </c>
      <c r="AC343" s="8">
        <v>580</v>
      </c>
      <c r="AD343" s="8">
        <v>340</v>
      </c>
      <c r="AE343" s="8">
        <v>400</v>
      </c>
      <c r="AF343" s="8">
        <v>-4420</v>
      </c>
      <c r="AG343" s="8">
        <v>-490</v>
      </c>
      <c r="AH343" s="8">
        <v>460</v>
      </c>
      <c r="AI343" s="29">
        <v>430</v>
      </c>
      <c r="AJ343" s="29">
        <v>1750</v>
      </c>
      <c r="AK343" s="276">
        <v>3870</v>
      </c>
      <c r="AL343" s="31">
        <v>3880</v>
      </c>
      <c r="AM343" s="17" t="s">
        <v>70</v>
      </c>
      <c r="AN343" s="9">
        <v>2.2367194780987809E-2</v>
      </c>
      <c r="AO343" s="9">
        <v>1.3217866909753795E-2</v>
      </c>
      <c r="AP343" s="9">
        <v>7.6473234367970822E-3</v>
      </c>
      <c r="AQ343" s="9">
        <v>8.9285714285713969E-3</v>
      </c>
      <c r="AR343" s="9">
        <v>-9.7787610619469056E-2</v>
      </c>
      <c r="AS343" s="9">
        <v>-1.2015693967631247E-2</v>
      </c>
      <c r="AT343" s="9">
        <v>1.1417225117895224E-2</v>
      </c>
      <c r="AU343" s="33">
        <v>1.0552147239263787E-2</v>
      </c>
      <c r="AV343" s="87">
        <v>4.2496357455075184E-2</v>
      </c>
      <c r="AW343" s="270">
        <v>9.0146750524108921E-2</v>
      </c>
      <c r="AX343" s="35">
        <v>9.0400745573159469E-2</v>
      </c>
      <c r="AY343" s="793"/>
      <c r="AZ343" s="779"/>
      <c r="BA343" s="21">
        <v>8316</v>
      </c>
      <c r="BB343" s="87">
        <v>0.89664492078285185</v>
      </c>
      <c r="BC343" s="795"/>
    </row>
    <row r="344" spans="1:55" ht="19">
      <c r="A344" s="156" t="s">
        <v>32</v>
      </c>
      <c r="B344" s="159" t="s">
        <v>128</v>
      </c>
      <c r="C344" s="797" t="s">
        <v>38</v>
      </c>
      <c r="D344" s="15" t="s">
        <v>39</v>
      </c>
      <c r="E344" s="21">
        <v>93780</v>
      </c>
      <c r="F344" s="7">
        <v>96090</v>
      </c>
      <c r="G344" s="7">
        <v>97280</v>
      </c>
      <c r="H344" s="7">
        <v>98070</v>
      </c>
      <c r="I344" s="7">
        <v>99020</v>
      </c>
      <c r="J344" s="7">
        <v>99180</v>
      </c>
      <c r="K344" s="7">
        <v>98120</v>
      </c>
      <c r="L344" s="7">
        <v>99250</v>
      </c>
      <c r="M344" s="22">
        <v>100340</v>
      </c>
      <c r="N344" s="22">
        <v>104720</v>
      </c>
      <c r="O344" s="284">
        <v>114230</v>
      </c>
      <c r="P344" s="18">
        <v>830</v>
      </c>
      <c r="Q344" s="7">
        <v>860</v>
      </c>
      <c r="R344" s="7">
        <v>860</v>
      </c>
      <c r="S344" s="7">
        <v>870</v>
      </c>
      <c r="T344" s="7">
        <v>880</v>
      </c>
      <c r="U344" s="7">
        <v>880</v>
      </c>
      <c r="V344" s="7">
        <v>870</v>
      </c>
      <c r="W344" s="7">
        <v>880</v>
      </c>
      <c r="X344" s="25">
        <v>890</v>
      </c>
      <c r="Y344" s="25">
        <v>930</v>
      </c>
      <c r="Z344" s="262">
        <v>1020</v>
      </c>
      <c r="AA344" s="20" t="s">
        <v>70</v>
      </c>
      <c r="AB344" s="8">
        <v>2310</v>
      </c>
      <c r="AC344" s="8">
        <v>1190</v>
      </c>
      <c r="AD344" s="8">
        <v>790</v>
      </c>
      <c r="AE344" s="8">
        <v>950</v>
      </c>
      <c r="AF344" s="8">
        <v>160</v>
      </c>
      <c r="AG344" s="8">
        <v>-1060</v>
      </c>
      <c r="AH344" s="8">
        <v>1130</v>
      </c>
      <c r="AI344" s="29">
        <v>1090</v>
      </c>
      <c r="AJ344" s="29">
        <v>4380</v>
      </c>
      <c r="AK344" s="276">
        <v>9510</v>
      </c>
      <c r="AL344" s="31">
        <v>20450</v>
      </c>
      <c r="AM344" s="17" t="s">
        <v>70</v>
      </c>
      <c r="AN344" s="9">
        <v>2.4632117722328761E-2</v>
      </c>
      <c r="AO344" s="9">
        <v>1.2384223124154436E-2</v>
      </c>
      <c r="AP344" s="9">
        <v>8.1208881578946901E-3</v>
      </c>
      <c r="AQ344" s="9">
        <v>9.6869582950953603E-3</v>
      </c>
      <c r="AR344" s="9">
        <v>1.6158351848112318E-3</v>
      </c>
      <c r="AS344" s="9">
        <v>-1.0687638636821983E-2</v>
      </c>
      <c r="AT344" s="9">
        <v>1.1516510395434221E-2</v>
      </c>
      <c r="AU344" s="33">
        <v>1.0982367758186395E-2</v>
      </c>
      <c r="AV344" s="87">
        <v>4.3651584612318217E-2</v>
      </c>
      <c r="AW344" s="270">
        <v>9.0813598166539444E-2</v>
      </c>
      <c r="AX344" s="35">
        <v>0.21806355299637459</v>
      </c>
      <c r="AY344" s="793"/>
      <c r="AZ344" s="779"/>
      <c r="BA344" s="21">
        <v>19278</v>
      </c>
      <c r="BB344" s="87">
        <v>1.0124973341863936</v>
      </c>
      <c r="BC344" s="795"/>
    </row>
    <row r="345" spans="1:55" ht="19">
      <c r="A345" s="156" t="s">
        <v>32</v>
      </c>
      <c r="B345" s="159" t="s">
        <v>128</v>
      </c>
      <c r="C345" s="797"/>
      <c r="D345" s="15" t="s">
        <v>40</v>
      </c>
      <c r="E345" s="21">
        <v>161910</v>
      </c>
      <c r="F345" s="7">
        <v>166150</v>
      </c>
      <c r="G345" s="7">
        <v>168060</v>
      </c>
      <c r="H345" s="7">
        <v>169480</v>
      </c>
      <c r="I345" s="7">
        <v>171200</v>
      </c>
      <c r="J345" s="7">
        <v>171450</v>
      </c>
      <c r="K345" s="7">
        <v>169380</v>
      </c>
      <c r="L345" s="7">
        <v>171370</v>
      </c>
      <c r="M345" s="22">
        <v>173310</v>
      </c>
      <c r="N345" s="22">
        <v>181190</v>
      </c>
      <c r="O345" s="284">
        <v>198330</v>
      </c>
      <c r="P345" s="18">
        <v>1510</v>
      </c>
      <c r="Q345" s="7">
        <v>1560</v>
      </c>
      <c r="R345" s="7">
        <v>1570</v>
      </c>
      <c r="S345" s="7">
        <v>1580</v>
      </c>
      <c r="T345" s="7">
        <v>1600</v>
      </c>
      <c r="U345" s="7">
        <v>1610</v>
      </c>
      <c r="V345" s="7">
        <v>1580</v>
      </c>
      <c r="W345" s="7">
        <v>1600</v>
      </c>
      <c r="X345" s="25">
        <v>1620</v>
      </c>
      <c r="Y345" s="25">
        <v>1690</v>
      </c>
      <c r="Z345" s="262">
        <v>1860</v>
      </c>
      <c r="AA345" s="20" t="s">
        <v>70</v>
      </c>
      <c r="AB345" s="8">
        <v>4240</v>
      </c>
      <c r="AC345" s="8">
        <v>1910</v>
      </c>
      <c r="AD345" s="8">
        <v>1420</v>
      </c>
      <c r="AE345" s="8">
        <v>1720</v>
      </c>
      <c r="AF345" s="8">
        <v>250</v>
      </c>
      <c r="AG345" s="8">
        <v>-2070</v>
      </c>
      <c r="AH345" s="8">
        <v>1990</v>
      </c>
      <c r="AI345" s="29">
        <v>1940</v>
      </c>
      <c r="AJ345" s="29">
        <v>7880</v>
      </c>
      <c r="AK345" s="276">
        <v>17140</v>
      </c>
      <c r="AL345" s="31">
        <v>36420</v>
      </c>
      <c r="AM345" s="17" t="s">
        <v>70</v>
      </c>
      <c r="AN345" s="9">
        <v>2.6187388055092242E-2</v>
      </c>
      <c r="AO345" s="9">
        <v>1.1495636473066506E-2</v>
      </c>
      <c r="AP345" s="9">
        <v>8.4493633226228049E-3</v>
      </c>
      <c r="AQ345" s="9">
        <v>1.0148690110927561E-2</v>
      </c>
      <c r="AR345" s="9">
        <v>1.4602803738317238E-3</v>
      </c>
      <c r="AS345" s="9">
        <v>-1.207349081364828E-2</v>
      </c>
      <c r="AT345" s="9">
        <v>1.174873066477744E-2</v>
      </c>
      <c r="AU345" s="33">
        <v>1.1320534515959713E-2</v>
      </c>
      <c r="AV345" s="87">
        <v>4.5467659107956804E-2</v>
      </c>
      <c r="AW345" s="270">
        <v>9.4596832054749225E-2</v>
      </c>
      <c r="AX345" s="35">
        <v>0.22493978136001491</v>
      </c>
      <c r="AY345" s="793"/>
      <c r="AZ345" s="779"/>
      <c r="BA345" s="21">
        <v>35154</v>
      </c>
      <c r="BB345" s="87">
        <v>1.0078191587919214</v>
      </c>
      <c r="BC345" s="795"/>
    </row>
    <row r="346" spans="1:55" ht="21" customHeight="1">
      <c r="A346" s="156" t="s">
        <v>32</v>
      </c>
      <c r="B346" s="148" t="s">
        <v>53</v>
      </c>
      <c r="C346" s="758" t="s">
        <v>37</v>
      </c>
      <c r="D346" s="15" t="s">
        <v>11</v>
      </c>
      <c r="E346" s="21">
        <v>35010</v>
      </c>
      <c r="F346" s="7">
        <v>35750</v>
      </c>
      <c r="G346" s="7">
        <v>36250</v>
      </c>
      <c r="H346" s="7">
        <v>36520</v>
      </c>
      <c r="I346" s="7">
        <v>36830</v>
      </c>
      <c r="J346" s="7">
        <v>32400</v>
      </c>
      <c r="K346" s="7">
        <v>32030</v>
      </c>
      <c r="L346" s="7">
        <v>32390</v>
      </c>
      <c r="M346" s="22">
        <v>32720</v>
      </c>
      <c r="N346" s="22">
        <v>34070</v>
      </c>
      <c r="O346" s="284">
        <v>37070</v>
      </c>
      <c r="P346" s="18">
        <v>280</v>
      </c>
      <c r="Q346" s="7">
        <v>290</v>
      </c>
      <c r="R346" s="7">
        <v>290</v>
      </c>
      <c r="S346" s="7">
        <v>290</v>
      </c>
      <c r="T346" s="7">
        <v>290</v>
      </c>
      <c r="U346" s="7">
        <v>290</v>
      </c>
      <c r="V346" s="7">
        <v>300</v>
      </c>
      <c r="W346" s="7">
        <v>300</v>
      </c>
      <c r="X346" s="25">
        <v>300</v>
      </c>
      <c r="Y346" s="25">
        <v>320</v>
      </c>
      <c r="Z346" s="262">
        <v>350</v>
      </c>
      <c r="AA346" s="20" t="s">
        <v>70</v>
      </c>
      <c r="AB346" s="8">
        <v>740</v>
      </c>
      <c r="AC346" s="8">
        <v>500</v>
      </c>
      <c r="AD346" s="8">
        <v>270</v>
      </c>
      <c r="AE346" s="8">
        <v>310</v>
      </c>
      <c r="AF346" s="8">
        <v>-4430</v>
      </c>
      <c r="AG346" s="8">
        <v>-370</v>
      </c>
      <c r="AH346" s="8">
        <v>360</v>
      </c>
      <c r="AI346" s="29">
        <v>330</v>
      </c>
      <c r="AJ346" s="29">
        <v>1350</v>
      </c>
      <c r="AK346" s="276">
        <v>3000</v>
      </c>
      <c r="AL346" s="31">
        <v>2060</v>
      </c>
      <c r="AM346" s="17" t="s">
        <v>70</v>
      </c>
      <c r="AN346" s="9">
        <v>2.1136818051985085E-2</v>
      </c>
      <c r="AO346" s="9">
        <v>1.3986013986013957E-2</v>
      </c>
      <c r="AP346" s="9">
        <v>7.4482758620688649E-3</v>
      </c>
      <c r="AQ346" s="9">
        <v>8.4884994523548585E-3</v>
      </c>
      <c r="AR346" s="9">
        <v>-0.12028237849579149</v>
      </c>
      <c r="AS346" s="9">
        <v>-1.1419753086419737E-2</v>
      </c>
      <c r="AT346" s="9">
        <v>1.1239463003434258E-2</v>
      </c>
      <c r="AU346" s="33">
        <v>1.0188329731398493E-2</v>
      </c>
      <c r="AV346" s="87">
        <v>4.1259168704156579E-2</v>
      </c>
      <c r="AW346" s="270">
        <v>8.8054006457293887E-2</v>
      </c>
      <c r="AX346" s="35">
        <v>5.8840331333904539E-2</v>
      </c>
      <c r="AY346" s="793">
        <v>0.14743664741597523</v>
      </c>
      <c r="AZ346" s="779"/>
      <c r="BA346" s="21">
        <v>6615</v>
      </c>
      <c r="BB346" s="87">
        <v>0.86989431590974009</v>
      </c>
      <c r="BC346" s="795">
        <v>0.94576761093047423</v>
      </c>
    </row>
    <row r="347" spans="1:55" ht="19">
      <c r="A347" s="156" t="s">
        <v>32</v>
      </c>
      <c r="B347" s="159" t="s">
        <v>129</v>
      </c>
      <c r="C347" s="758"/>
      <c r="D347" s="15" t="s">
        <v>12</v>
      </c>
      <c r="E347" s="21">
        <v>41820</v>
      </c>
      <c r="F347" s="7">
        <v>42750</v>
      </c>
      <c r="G347" s="7">
        <v>43320</v>
      </c>
      <c r="H347" s="7">
        <v>43660</v>
      </c>
      <c r="I347" s="7">
        <v>44040</v>
      </c>
      <c r="J347" s="7">
        <v>39620</v>
      </c>
      <c r="K347" s="7">
        <v>39150</v>
      </c>
      <c r="L347" s="7">
        <v>39600</v>
      </c>
      <c r="M347" s="22">
        <v>40010</v>
      </c>
      <c r="N347" s="22">
        <v>41710</v>
      </c>
      <c r="O347" s="284">
        <v>45480</v>
      </c>
      <c r="P347" s="18">
        <v>340</v>
      </c>
      <c r="Q347" s="7">
        <v>360</v>
      </c>
      <c r="R347" s="7">
        <v>360</v>
      </c>
      <c r="S347" s="7">
        <v>360</v>
      </c>
      <c r="T347" s="7">
        <v>360</v>
      </c>
      <c r="U347" s="7">
        <v>360</v>
      </c>
      <c r="V347" s="7">
        <v>370</v>
      </c>
      <c r="W347" s="7">
        <v>370</v>
      </c>
      <c r="X347" s="25">
        <v>370</v>
      </c>
      <c r="Y347" s="25">
        <v>390</v>
      </c>
      <c r="Z347" s="262">
        <v>430</v>
      </c>
      <c r="AA347" s="20" t="s">
        <v>70</v>
      </c>
      <c r="AB347" s="8">
        <v>930</v>
      </c>
      <c r="AC347" s="8">
        <v>570</v>
      </c>
      <c r="AD347" s="8">
        <v>340</v>
      </c>
      <c r="AE347" s="8">
        <v>380</v>
      </c>
      <c r="AF347" s="8">
        <v>-4420</v>
      </c>
      <c r="AG347" s="8">
        <v>-470</v>
      </c>
      <c r="AH347" s="8">
        <v>450</v>
      </c>
      <c r="AI347" s="29">
        <v>410</v>
      </c>
      <c r="AJ347" s="29">
        <v>1700</v>
      </c>
      <c r="AK347" s="276">
        <v>3770</v>
      </c>
      <c r="AL347" s="31">
        <v>3660</v>
      </c>
      <c r="AM347" s="17" t="s">
        <v>70</v>
      </c>
      <c r="AN347" s="9">
        <v>2.223816355810615E-2</v>
      </c>
      <c r="AO347" s="9">
        <v>1.3333333333333419E-2</v>
      </c>
      <c r="AP347" s="9">
        <v>7.8485687903970813E-3</v>
      </c>
      <c r="AQ347" s="9">
        <v>8.7036188731104414E-3</v>
      </c>
      <c r="AR347" s="9">
        <v>-0.10036330608537691</v>
      </c>
      <c r="AS347" s="9">
        <v>-1.1862695608278684E-2</v>
      </c>
      <c r="AT347" s="9">
        <v>1.1494252873563315E-2</v>
      </c>
      <c r="AU347" s="33">
        <v>1.0353535353535337E-2</v>
      </c>
      <c r="AV347" s="87">
        <v>4.2489377655586136E-2</v>
      </c>
      <c r="AW347" s="270">
        <v>9.0385998561496095E-2</v>
      </c>
      <c r="AX347" s="35">
        <v>8.7517934002869335E-2</v>
      </c>
      <c r="AY347" s="793"/>
      <c r="AZ347" s="779"/>
      <c r="BA347" s="21">
        <v>8127.0000000000009</v>
      </c>
      <c r="BB347" s="87">
        <v>0.89318507890961263</v>
      </c>
      <c r="BC347" s="795"/>
    </row>
    <row r="348" spans="1:55" ht="19">
      <c r="A348" s="156" t="s">
        <v>32</v>
      </c>
      <c r="B348" s="159" t="s">
        <v>129</v>
      </c>
      <c r="C348" s="797" t="s">
        <v>38</v>
      </c>
      <c r="D348" s="15" t="s">
        <v>39</v>
      </c>
      <c r="E348" s="21">
        <v>92680</v>
      </c>
      <c r="F348" s="7">
        <v>94960</v>
      </c>
      <c r="G348" s="7">
        <v>96140</v>
      </c>
      <c r="H348" s="7">
        <v>96930</v>
      </c>
      <c r="I348" s="7">
        <v>97860</v>
      </c>
      <c r="J348" s="7">
        <v>98020</v>
      </c>
      <c r="K348" s="7">
        <v>96980</v>
      </c>
      <c r="L348" s="7">
        <v>98100</v>
      </c>
      <c r="M348" s="22">
        <v>99170</v>
      </c>
      <c r="N348" s="22">
        <v>103500</v>
      </c>
      <c r="O348" s="284">
        <v>112910</v>
      </c>
      <c r="P348" s="18">
        <v>820</v>
      </c>
      <c r="Q348" s="7">
        <v>850</v>
      </c>
      <c r="R348" s="7">
        <v>850</v>
      </c>
      <c r="S348" s="7">
        <v>860</v>
      </c>
      <c r="T348" s="7">
        <v>860</v>
      </c>
      <c r="U348" s="7">
        <v>860</v>
      </c>
      <c r="V348" s="7">
        <v>860</v>
      </c>
      <c r="W348" s="7">
        <v>860</v>
      </c>
      <c r="X348" s="25">
        <v>880</v>
      </c>
      <c r="Y348" s="25">
        <v>920</v>
      </c>
      <c r="Z348" s="262">
        <v>1010</v>
      </c>
      <c r="AA348" s="20" t="s">
        <v>70</v>
      </c>
      <c r="AB348" s="8">
        <v>2280</v>
      </c>
      <c r="AC348" s="8">
        <v>1180</v>
      </c>
      <c r="AD348" s="8">
        <v>790</v>
      </c>
      <c r="AE348" s="8">
        <v>930</v>
      </c>
      <c r="AF348" s="8">
        <v>160</v>
      </c>
      <c r="AG348" s="8">
        <v>-1040</v>
      </c>
      <c r="AH348" s="8">
        <v>1120</v>
      </c>
      <c r="AI348" s="29">
        <v>1070</v>
      </c>
      <c r="AJ348" s="29">
        <v>4330</v>
      </c>
      <c r="AK348" s="276">
        <v>9410</v>
      </c>
      <c r="AL348" s="31">
        <v>20230</v>
      </c>
      <c r="AM348" s="17" t="s">
        <v>70</v>
      </c>
      <c r="AN348" s="9">
        <v>2.4600776866637863E-2</v>
      </c>
      <c r="AO348" s="9">
        <v>1.2426284751474226E-2</v>
      </c>
      <c r="AP348" s="9">
        <v>8.2171832743915818E-3</v>
      </c>
      <c r="AQ348" s="9">
        <v>9.5945527700402877E-3</v>
      </c>
      <c r="AR348" s="9">
        <v>1.6349887594522272E-3</v>
      </c>
      <c r="AS348" s="9">
        <v>-1.0610079575596787E-2</v>
      </c>
      <c r="AT348" s="9">
        <v>1.154877294287493E-2</v>
      </c>
      <c r="AU348" s="33">
        <v>1.0907237512742141E-2</v>
      </c>
      <c r="AV348" s="87">
        <v>4.366239790259141E-2</v>
      </c>
      <c r="AW348" s="270">
        <v>9.091787439613519E-2</v>
      </c>
      <c r="AX348" s="35">
        <v>0.21827794561933533</v>
      </c>
      <c r="AY348" s="793"/>
      <c r="AZ348" s="779"/>
      <c r="BA348" s="21">
        <v>19089.000000000004</v>
      </c>
      <c r="BB348" s="87">
        <v>1.0123111782477341</v>
      </c>
      <c r="BC348" s="795"/>
    </row>
    <row r="349" spans="1:55" ht="19">
      <c r="A349" s="156" t="s">
        <v>32</v>
      </c>
      <c r="B349" s="159" t="s">
        <v>129</v>
      </c>
      <c r="C349" s="797"/>
      <c r="D349" s="15" t="s">
        <v>40</v>
      </c>
      <c r="E349" s="21">
        <v>160810</v>
      </c>
      <c r="F349" s="7">
        <v>165020</v>
      </c>
      <c r="G349" s="7">
        <v>166920</v>
      </c>
      <c r="H349" s="7">
        <v>168340</v>
      </c>
      <c r="I349" s="7">
        <v>170040</v>
      </c>
      <c r="J349" s="7">
        <v>170290</v>
      </c>
      <c r="K349" s="7">
        <v>168240</v>
      </c>
      <c r="L349" s="7">
        <v>170220</v>
      </c>
      <c r="M349" s="22">
        <v>172140</v>
      </c>
      <c r="N349" s="22">
        <v>179970</v>
      </c>
      <c r="O349" s="284">
        <v>197010</v>
      </c>
      <c r="P349" s="18">
        <v>1500</v>
      </c>
      <c r="Q349" s="7">
        <v>1550</v>
      </c>
      <c r="R349" s="7">
        <v>1560</v>
      </c>
      <c r="S349" s="7">
        <v>1570</v>
      </c>
      <c r="T349" s="7">
        <v>1580</v>
      </c>
      <c r="U349" s="7">
        <v>1590</v>
      </c>
      <c r="V349" s="7">
        <v>1570</v>
      </c>
      <c r="W349" s="7">
        <v>1580</v>
      </c>
      <c r="X349" s="25">
        <v>1610</v>
      </c>
      <c r="Y349" s="25">
        <v>1680</v>
      </c>
      <c r="Z349" s="262">
        <v>1850</v>
      </c>
      <c r="AA349" s="20" t="s">
        <v>70</v>
      </c>
      <c r="AB349" s="8">
        <v>4210</v>
      </c>
      <c r="AC349" s="8">
        <v>1900</v>
      </c>
      <c r="AD349" s="8">
        <v>1420</v>
      </c>
      <c r="AE349" s="8">
        <v>1700</v>
      </c>
      <c r="AF349" s="8">
        <v>250</v>
      </c>
      <c r="AG349" s="8">
        <v>-2050</v>
      </c>
      <c r="AH349" s="8">
        <v>1980</v>
      </c>
      <c r="AI349" s="29">
        <v>1920</v>
      </c>
      <c r="AJ349" s="29">
        <v>7830</v>
      </c>
      <c r="AK349" s="276">
        <v>17040</v>
      </c>
      <c r="AL349" s="31">
        <v>36200</v>
      </c>
      <c r="AM349" s="17" t="s">
        <v>70</v>
      </c>
      <c r="AN349" s="9">
        <v>2.6179963932591255E-2</v>
      </c>
      <c r="AO349" s="9">
        <v>1.1513755908374668E-2</v>
      </c>
      <c r="AP349" s="9">
        <v>8.5070692547328797E-3</v>
      </c>
      <c r="AQ349" s="9">
        <v>1.0098609956041393E-2</v>
      </c>
      <c r="AR349" s="9">
        <v>1.4702422959302908E-3</v>
      </c>
      <c r="AS349" s="9">
        <v>-1.2038287626989219E-2</v>
      </c>
      <c r="AT349" s="9">
        <v>1.1768901569186863E-2</v>
      </c>
      <c r="AU349" s="33">
        <v>1.127952062037374E-2</v>
      </c>
      <c r="AV349" s="87">
        <v>4.5486232136632943E-2</v>
      </c>
      <c r="AW349" s="270">
        <v>9.4682447074512455E-2</v>
      </c>
      <c r="AX349" s="35">
        <v>0.22511037870779171</v>
      </c>
      <c r="AY349" s="793"/>
      <c r="AZ349" s="779"/>
      <c r="BA349" s="21">
        <v>34965.000000000007</v>
      </c>
      <c r="BB349" s="87">
        <v>1.00767987065481</v>
      </c>
      <c r="BC349" s="795"/>
    </row>
    <row r="350" spans="1:55" ht="21" customHeight="1">
      <c r="A350" s="156" t="s">
        <v>32</v>
      </c>
      <c r="B350" s="148" t="s">
        <v>54</v>
      </c>
      <c r="C350" s="758" t="s">
        <v>37</v>
      </c>
      <c r="D350" s="15" t="s">
        <v>11</v>
      </c>
      <c r="E350" s="21">
        <v>34030</v>
      </c>
      <c r="F350" s="7">
        <v>34750</v>
      </c>
      <c r="G350" s="7">
        <v>35240</v>
      </c>
      <c r="H350" s="7">
        <v>35500</v>
      </c>
      <c r="I350" s="7">
        <v>35810</v>
      </c>
      <c r="J350" s="7">
        <v>31380</v>
      </c>
      <c r="K350" s="7">
        <v>31020</v>
      </c>
      <c r="L350" s="7">
        <v>31370</v>
      </c>
      <c r="M350" s="22">
        <v>31690</v>
      </c>
      <c r="N350" s="22">
        <v>33000</v>
      </c>
      <c r="O350" s="284">
        <v>35900</v>
      </c>
      <c r="P350" s="18">
        <v>270</v>
      </c>
      <c r="Q350" s="7">
        <v>280</v>
      </c>
      <c r="R350" s="7">
        <v>280</v>
      </c>
      <c r="S350" s="7">
        <v>280</v>
      </c>
      <c r="T350" s="7">
        <v>280</v>
      </c>
      <c r="U350" s="7">
        <v>280</v>
      </c>
      <c r="V350" s="7">
        <v>290</v>
      </c>
      <c r="W350" s="7">
        <v>290</v>
      </c>
      <c r="X350" s="25">
        <v>290</v>
      </c>
      <c r="Y350" s="25">
        <v>310</v>
      </c>
      <c r="Z350" s="262">
        <v>330</v>
      </c>
      <c r="AA350" s="20" t="s">
        <v>70</v>
      </c>
      <c r="AB350" s="8">
        <v>720</v>
      </c>
      <c r="AC350" s="8">
        <v>490</v>
      </c>
      <c r="AD350" s="8">
        <v>260</v>
      </c>
      <c r="AE350" s="8">
        <v>310</v>
      </c>
      <c r="AF350" s="8">
        <v>-4430</v>
      </c>
      <c r="AG350" s="8">
        <v>-360</v>
      </c>
      <c r="AH350" s="8">
        <v>350</v>
      </c>
      <c r="AI350" s="29">
        <v>320</v>
      </c>
      <c r="AJ350" s="29">
        <v>1310</v>
      </c>
      <c r="AK350" s="276">
        <v>2900</v>
      </c>
      <c r="AL350" s="31">
        <v>1870</v>
      </c>
      <c r="AM350" s="17" t="s">
        <v>70</v>
      </c>
      <c r="AN350" s="9">
        <v>2.1157801939465148E-2</v>
      </c>
      <c r="AO350" s="9">
        <v>1.4100719424460451E-2</v>
      </c>
      <c r="AP350" s="9">
        <v>7.3779795686719218E-3</v>
      </c>
      <c r="AQ350" s="9">
        <v>8.7323943661972159E-3</v>
      </c>
      <c r="AR350" s="9">
        <v>-0.12370846132365265</v>
      </c>
      <c r="AS350" s="9">
        <v>-1.147227533460804E-2</v>
      </c>
      <c r="AT350" s="9">
        <v>1.1283043197936715E-2</v>
      </c>
      <c r="AU350" s="33">
        <v>1.0200828817341412E-2</v>
      </c>
      <c r="AV350" s="87">
        <v>4.1337961502051046E-2</v>
      </c>
      <c r="AW350" s="270">
        <v>8.787878787878789E-2</v>
      </c>
      <c r="AX350" s="35">
        <v>5.4951513370555372E-2</v>
      </c>
      <c r="AY350" s="793">
        <v>0.14593945742479486</v>
      </c>
      <c r="AZ350" s="779"/>
      <c r="BA350" s="21">
        <v>6237.0000000000009</v>
      </c>
      <c r="BB350" s="87">
        <v>0.87167205406993831</v>
      </c>
      <c r="BC350" s="795">
        <v>0.94676246740677827</v>
      </c>
    </row>
    <row r="351" spans="1:55" ht="19">
      <c r="A351" s="156" t="s">
        <v>32</v>
      </c>
      <c r="B351" s="159" t="s">
        <v>130</v>
      </c>
      <c r="C351" s="758"/>
      <c r="D351" s="15" t="s">
        <v>12</v>
      </c>
      <c r="E351" s="21">
        <v>40840</v>
      </c>
      <c r="F351" s="7">
        <v>41750</v>
      </c>
      <c r="G351" s="7">
        <v>42310</v>
      </c>
      <c r="H351" s="7">
        <v>42640</v>
      </c>
      <c r="I351" s="7">
        <v>43020</v>
      </c>
      <c r="J351" s="7">
        <v>38600</v>
      </c>
      <c r="K351" s="7">
        <v>38140</v>
      </c>
      <c r="L351" s="7">
        <v>38580</v>
      </c>
      <c r="M351" s="22">
        <v>38980</v>
      </c>
      <c r="N351" s="22">
        <v>40640</v>
      </c>
      <c r="O351" s="284">
        <v>44310</v>
      </c>
      <c r="P351" s="18">
        <v>330</v>
      </c>
      <c r="Q351" s="7">
        <v>350</v>
      </c>
      <c r="R351" s="7">
        <v>350</v>
      </c>
      <c r="S351" s="7">
        <v>350</v>
      </c>
      <c r="T351" s="7">
        <v>350</v>
      </c>
      <c r="U351" s="7">
        <v>350</v>
      </c>
      <c r="V351" s="7">
        <v>360</v>
      </c>
      <c r="W351" s="7">
        <v>360</v>
      </c>
      <c r="X351" s="25">
        <v>360</v>
      </c>
      <c r="Y351" s="25">
        <v>380</v>
      </c>
      <c r="Z351" s="262">
        <v>410</v>
      </c>
      <c r="AA351" s="20" t="s">
        <v>70</v>
      </c>
      <c r="AB351" s="8">
        <v>910</v>
      </c>
      <c r="AC351" s="8">
        <v>560</v>
      </c>
      <c r="AD351" s="8">
        <v>330</v>
      </c>
      <c r="AE351" s="8">
        <v>380</v>
      </c>
      <c r="AF351" s="8">
        <v>-4420</v>
      </c>
      <c r="AG351" s="8">
        <v>-460</v>
      </c>
      <c r="AH351" s="8">
        <v>440</v>
      </c>
      <c r="AI351" s="29">
        <v>400</v>
      </c>
      <c r="AJ351" s="29">
        <v>1660</v>
      </c>
      <c r="AK351" s="276">
        <v>3670</v>
      </c>
      <c r="AL351" s="31">
        <v>3470</v>
      </c>
      <c r="AM351" s="17" t="s">
        <v>70</v>
      </c>
      <c r="AN351" s="9">
        <v>2.2282076395690575E-2</v>
      </c>
      <c r="AO351" s="9">
        <v>1.3413173652694566E-2</v>
      </c>
      <c r="AP351" s="9">
        <v>7.7995745686598728E-3</v>
      </c>
      <c r="AQ351" s="9">
        <v>8.9118198874296173E-3</v>
      </c>
      <c r="AR351" s="9">
        <v>-0.10274291027429105</v>
      </c>
      <c r="AS351" s="9">
        <v>-1.1917098445595853E-2</v>
      </c>
      <c r="AT351" s="9">
        <v>1.1536444677503921E-2</v>
      </c>
      <c r="AU351" s="33">
        <v>1.0368066355624705E-2</v>
      </c>
      <c r="AV351" s="87">
        <v>4.2585941508465952E-2</v>
      </c>
      <c r="AW351" s="270">
        <v>9.0305118110236116E-2</v>
      </c>
      <c r="AX351" s="35">
        <v>8.496571988246826E-2</v>
      </c>
      <c r="AY351" s="793"/>
      <c r="AZ351" s="779"/>
      <c r="BA351" s="21">
        <v>7749.0000000000009</v>
      </c>
      <c r="BB351" s="87">
        <v>0.89522526934378066</v>
      </c>
      <c r="BC351" s="795"/>
    </row>
    <row r="352" spans="1:55" ht="19">
      <c r="A352" s="156" t="s">
        <v>32</v>
      </c>
      <c r="B352" s="159" t="s">
        <v>130</v>
      </c>
      <c r="C352" s="797" t="s">
        <v>38</v>
      </c>
      <c r="D352" s="15" t="s">
        <v>39</v>
      </c>
      <c r="E352" s="21">
        <v>91700</v>
      </c>
      <c r="F352" s="7">
        <v>93960</v>
      </c>
      <c r="G352" s="7">
        <v>95130</v>
      </c>
      <c r="H352" s="7">
        <v>95910</v>
      </c>
      <c r="I352" s="7">
        <v>96840</v>
      </c>
      <c r="J352" s="7">
        <v>97000</v>
      </c>
      <c r="K352" s="7">
        <v>95970</v>
      </c>
      <c r="L352" s="7">
        <v>97080</v>
      </c>
      <c r="M352" s="22">
        <v>98140</v>
      </c>
      <c r="N352" s="22">
        <v>102430</v>
      </c>
      <c r="O352" s="284">
        <v>111740</v>
      </c>
      <c r="P352" s="18">
        <v>810</v>
      </c>
      <c r="Q352" s="7">
        <v>840</v>
      </c>
      <c r="R352" s="7">
        <v>840</v>
      </c>
      <c r="S352" s="7">
        <v>850</v>
      </c>
      <c r="T352" s="7">
        <v>850</v>
      </c>
      <c r="U352" s="7">
        <v>850</v>
      </c>
      <c r="V352" s="7">
        <v>850</v>
      </c>
      <c r="W352" s="7">
        <v>850</v>
      </c>
      <c r="X352" s="25">
        <v>870</v>
      </c>
      <c r="Y352" s="25">
        <v>910</v>
      </c>
      <c r="Z352" s="262">
        <v>1000</v>
      </c>
      <c r="AA352" s="20" t="s">
        <v>70</v>
      </c>
      <c r="AB352" s="8">
        <v>2260</v>
      </c>
      <c r="AC352" s="8">
        <v>1170</v>
      </c>
      <c r="AD352" s="8">
        <v>780</v>
      </c>
      <c r="AE352" s="8">
        <v>930</v>
      </c>
      <c r="AF352" s="8">
        <v>160</v>
      </c>
      <c r="AG352" s="8">
        <v>-1030</v>
      </c>
      <c r="AH352" s="8">
        <v>1110</v>
      </c>
      <c r="AI352" s="29">
        <v>1060</v>
      </c>
      <c r="AJ352" s="29">
        <v>4290</v>
      </c>
      <c r="AK352" s="276">
        <v>9310</v>
      </c>
      <c r="AL352" s="31">
        <v>20040</v>
      </c>
      <c r="AM352" s="17" t="s">
        <v>70</v>
      </c>
      <c r="AN352" s="9">
        <v>2.4645583424209416E-2</v>
      </c>
      <c r="AO352" s="9">
        <v>1.2452107279693481E-2</v>
      </c>
      <c r="AP352" s="9">
        <v>8.1993062125511607E-3</v>
      </c>
      <c r="AQ352" s="9">
        <v>9.6965905536441355E-3</v>
      </c>
      <c r="AR352" s="9">
        <v>1.652209830648399E-3</v>
      </c>
      <c r="AS352" s="9">
        <v>-1.0618556701030957E-2</v>
      </c>
      <c r="AT352" s="9">
        <v>1.1566114410753281E-2</v>
      </c>
      <c r="AU352" s="33">
        <v>1.0918829831067178E-2</v>
      </c>
      <c r="AV352" s="87">
        <v>4.3713062971265648E-2</v>
      </c>
      <c r="AW352" s="270">
        <v>9.0891340427609046E-2</v>
      </c>
      <c r="AX352" s="35">
        <v>0.21853871319520168</v>
      </c>
      <c r="AY352" s="793"/>
      <c r="AZ352" s="779"/>
      <c r="BA352" s="21">
        <v>18900.000000000004</v>
      </c>
      <c r="BB352" s="87">
        <v>1.012431842966194</v>
      </c>
      <c r="BC352" s="795"/>
    </row>
    <row r="353" spans="1:55" ht="19">
      <c r="A353" s="156" t="s">
        <v>32</v>
      </c>
      <c r="B353" s="159" t="s">
        <v>130</v>
      </c>
      <c r="C353" s="797"/>
      <c r="D353" s="15" t="s">
        <v>40</v>
      </c>
      <c r="E353" s="21">
        <v>159830</v>
      </c>
      <c r="F353" s="7">
        <v>164020</v>
      </c>
      <c r="G353" s="7">
        <v>165910</v>
      </c>
      <c r="H353" s="7">
        <v>167320</v>
      </c>
      <c r="I353" s="7">
        <v>169020</v>
      </c>
      <c r="J353" s="7">
        <v>169270</v>
      </c>
      <c r="K353" s="7">
        <v>167230</v>
      </c>
      <c r="L353" s="7">
        <v>169200</v>
      </c>
      <c r="M353" s="22">
        <v>171110</v>
      </c>
      <c r="N353" s="22">
        <v>178900</v>
      </c>
      <c r="O353" s="284">
        <v>195840</v>
      </c>
      <c r="P353" s="18">
        <v>1490</v>
      </c>
      <c r="Q353" s="7">
        <v>1540</v>
      </c>
      <c r="R353" s="7">
        <v>1550</v>
      </c>
      <c r="S353" s="7">
        <v>1560</v>
      </c>
      <c r="T353" s="7">
        <v>1570</v>
      </c>
      <c r="U353" s="7">
        <v>1580</v>
      </c>
      <c r="V353" s="7">
        <v>1560</v>
      </c>
      <c r="W353" s="7">
        <v>1570</v>
      </c>
      <c r="X353" s="25">
        <v>1600</v>
      </c>
      <c r="Y353" s="25">
        <v>1670</v>
      </c>
      <c r="Z353" s="262">
        <v>1840</v>
      </c>
      <c r="AA353" s="20" t="s">
        <v>70</v>
      </c>
      <c r="AB353" s="8">
        <v>4190</v>
      </c>
      <c r="AC353" s="8">
        <v>1890</v>
      </c>
      <c r="AD353" s="8">
        <v>1410</v>
      </c>
      <c r="AE353" s="8">
        <v>1700</v>
      </c>
      <c r="AF353" s="8">
        <v>250</v>
      </c>
      <c r="AG353" s="8">
        <v>-2040</v>
      </c>
      <c r="AH353" s="8">
        <v>1970</v>
      </c>
      <c r="AI353" s="29">
        <v>1910</v>
      </c>
      <c r="AJ353" s="29">
        <v>7790</v>
      </c>
      <c r="AK353" s="276">
        <v>16940</v>
      </c>
      <c r="AL353" s="31">
        <v>36010</v>
      </c>
      <c r="AM353" s="17" t="s">
        <v>70</v>
      </c>
      <c r="AN353" s="9">
        <v>2.6215353813426656E-2</v>
      </c>
      <c r="AO353" s="9">
        <v>1.1522985001829023E-2</v>
      </c>
      <c r="AP353" s="9">
        <v>8.4985835694051381E-3</v>
      </c>
      <c r="AQ353" s="9">
        <v>1.0160172125268874E-2</v>
      </c>
      <c r="AR353" s="9">
        <v>1.479114897645184E-3</v>
      </c>
      <c r="AS353" s="9">
        <v>-1.2051751639392649E-2</v>
      </c>
      <c r="AT353" s="9">
        <v>1.1780182981522502E-2</v>
      </c>
      <c r="AU353" s="33">
        <v>1.1288416075650121E-2</v>
      </c>
      <c r="AV353" s="87">
        <v>4.5526269651101625E-2</v>
      </c>
      <c r="AW353" s="270">
        <v>9.4689770821688057E-2</v>
      </c>
      <c r="AX353" s="35">
        <v>0.22530188325095413</v>
      </c>
      <c r="AY353" s="793"/>
      <c r="AZ353" s="779"/>
      <c r="BA353" s="21">
        <v>34776</v>
      </c>
      <c r="BB353" s="87">
        <v>1.0077207032472002</v>
      </c>
      <c r="BC353" s="795"/>
    </row>
    <row r="354" spans="1:55" ht="21" customHeight="1">
      <c r="A354" s="156" t="s">
        <v>32</v>
      </c>
      <c r="B354" s="148" t="s">
        <v>55</v>
      </c>
      <c r="C354" s="758" t="s">
        <v>37</v>
      </c>
      <c r="D354" s="15" t="s">
        <v>11</v>
      </c>
      <c r="E354" s="21">
        <v>34040</v>
      </c>
      <c r="F354" s="7">
        <v>34740</v>
      </c>
      <c r="G354" s="7">
        <v>35220</v>
      </c>
      <c r="H354" s="7">
        <v>35480</v>
      </c>
      <c r="I354" s="7">
        <v>35770</v>
      </c>
      <c r="J354" s="7">
        <v>31340</v>
      </c>
      <c r="K354" s="7">
        <v>31000</v>
      </c>
      <c r="L354" s="7">
        <v>31330</v>
      </c>
      <c r="M354" s="22">
        <v>31650</v>
      </c>
      <c r="N354" s="22">
        <v>32920</v>
      </c>
      <c r="O354" s="284">
        <v>35780</v>
      </c>
      <c r="P354" s="18">
        <v>270</v>
      </c>
      <c r="Q354" s="7">
        <v>280</v>
      </c>
      <c r="R354" s="7">
        <v>280</v>
      </c>
      <c r="S354" s="7">
        <v>280</v>
      </c>
      <c r="T354" s="7">
        <v>280</v>
      </c>
      <c r="U354" s="7">
        <v>280</v>
      </c>
      <c r="V354" s="7">
        <v>290</v>
      </c>
      <c r="W354" s="7">
        <v>290</v>
      </c>
      <c r="X354" s="25">
        <v>290</v>
      </c>
      <c r="Y354" s="25">
        <v>310</v>
      </c>
      <c r="Z354" s="262">
        <v>330</v>
      </c>
      <c r="AA354" s="20" t="s">
        <v>70</v>
      </c>
      <c r="AB354" s="8">
        <v>700</v>
      </c>
      <c r="AC354" s="8">
        <v>480</v>
      </c>
      <c r="AD354" s="8">
        <v>260</v>
      </c>
      <c r="AE354" s="8">
        <v>290</v>
      </c>
      <c r="AF354" s="8">
        <v>-4430</v>
      </c>
      <c r="AG354" s="8">
        <v>-340</v>
      </c>
      <c r="AH354" s="8">
        <v>330</v>
      </c>
      <c r="AI354" s="29">
        <v>320</v>
      </c>
      <c r="AJ354" s="29">
        <v>1270</v>
      </c>
      <c r="AK354" s="276">
        <v>2860</v>
      </c>
      <c r="AL354" s="31">
        <v>1740</v>
      </c>
      <c r="AM354" s="17" t="s">
        <v>70</v>
      </c>
      <c r="AN354" s="9">
        <v>2.0564042303172769E-2</v>
      </c>
      <c r="AO354" s="9">
        <v>1.3816925734024155E-2</v>
      </c>
      <c r="AP354" s="9">
        <v>7.3821692220328305E-3</v>
      </c>
      <c r="AQ354" s="9">
        <v>8.1736189402479287E-3</v>
      </c>
      <c r="AR354" s="9">
        <v>-0.12384679899356998</v>
      </c>
      <c r="AS354" s="9">
        <v>-1.084875558391829E-2</v>
      </c>
      <c r="AT354" s="9">
        <v>1.0645161290322669E-2</v>
      </c>
      <c r="AU354" s="33">
        <v>1.0213852537503953E-2</v>
      </c>
      <c r="AV354" s="87">
        <v>4.0126382306477026E-2</v>
      </c>
      <c r="AW354" s="270">
        <v>8.687727825030378E-2</v>
      </c>
      <c r="AX354" s="35">
        <v>5.1116333725029328E-2</v>
      </c>
      <c r="AY354" s="793">
        <v>0.1436126815626208</v>
      </c>
      <c r="AZ354" s="779"/>
      <c r="BA354" s="21">
        <v>6237.0000000000009</v>
      </c>
      <c r="BB354" s="87">
        <v>0.86789071680376029</v>
      </c>
      <c r="BC354" s="795">
        <v>0.94446978571163531</v>
      </c>
    </row>
    <row r="355" spans="1:55" ht="19">
      <c r="A355" s="156" t="s">
        <v>32</v>
      </c>
      <c r="B355" s="159" t="s">
        <v>131</v>
      </c>
      <c r="C355" s="758"/>
      <c r="D355" s="15" t="s">
        <v>12</v>
      </c>
      <c r="E355" s="21">
        <v>40850</v>
      </c>
      <c r="F355" s="7">
        <v>41740</v>
      </c>
      <c r="G355" s="7">
        <v>42290</v>
      </c>
      <c r="H355" s="7">
        <v>42620</v>
      </c>
      <c r="I355" s="7">
        <v>42980</v>
      </c>
      <c r="J355" s="7">
        <v>38560</v>
      </c>
      <c r="K355" s="7">
        <v>38120</v>
      </c>
      <c r="L355" s="7">
        <v>38540</v>
      </c>
      <c r="M355" s="22">
        <v>38940</v>
      </c>
      <c r="N355" s="22">
        <v>40560</v>
      </c>
      <c r="O355" s="284">
        <v>44190</v>
      </c>
      <c r="P355" s="18">
        <v>330</v>
      </c>
      <c r="Q355" s="7">
        <v>350</v>
      </c>
      <c r="R355" s="7">
        <v>350</v>
      </c>
      <c r="S355" s="7">
        <v>350</v>
      </c>
      <c r="T355" s="7">
        <v>350</v>
      </c>
      <c r="U355" s="7">
        <v>350</v>
      </c>
      <c r="V355" s="7">
        <v>360</v>
      </c>
      <c r="W355" s="7">
        <v>360</v>
      </c>
      <c r="X355" s="25">
        <v>360</v>
      </c>
      <c r="Y355" s="25">
        <v>380</v>
      </c>
      <c r="Z355" s="262">
        <v>410</v>
      </c>
      <c r="AA355" s="20" t="s">
        <v>70</v>
      </c>
      <c r="AB355" s="8">
        <v>890</v>
      </c>
      <c r="AC355" s="8">
        <v>550</v>
      </c>
      <c r="AD355" s="8">
        <v>330</v>
      </c>
      <c r="AE355" s="8">
        <v>360</v>
      </c>
      <c r="AF355" s="8">
        <v>-4420</v>
      </c>
      <c r="AG355" s="8">
        <v>-440</v>
      </c>
      <c r="AH355" s="8">
        <v>420</v>
      </c>
      <c r="AI355" s="29">
        <v>400</v>
      </c>
      <c r="AJ355" s="29">
        <v>1620</v>
      </c>
      <c r="AK355" s="276">
        <v>3630</v>
      </c>
      <c r="AL355" s="31">
        <v>3340</v>
      </c>
      <c r="AM355" s="17" t="s">
        <v>70</v>
      </c>
      <c r="AN355" s="9">
        <v>2.1787025703794427E-2</v>
      </c>
      <c r="AO355" s="9">
        <v>1.3176808816482977E-2</v>
      </c>
      <c r="AP355" s="9">
        <v>7.8032631827855692E-3</v>
      </c>
      <c r="AQ355" s="9">
        <v>8.4467386203659345E-3</v>
      </c>
      <c r="AR355" s="9">
        <v>-0.10283852954862727</v>
      </c>
      <c r="AS355" s="9">
        <v>-1.1410788381742698E-2</v>
      </c>
      <c r="AT355" s="9">
        <v>1.1017838405036784E-2</v>
      </c>
      <c r="AU355" s="33">
        <v>1.037882719252714E-2</v>
      </c>
      <c r="AV355" s="87">
        <v>4.1602465331278982E-2</v>
      </c>
      <c r="AW355" s="270">
        <v>8.9497041420118384E-2</v>
      </c>
      <c r="AX355" s="35">
        <v>8.1762545899632721E-2</v>
      </c>
      <c r="AY355" s="793"/>
      <c r="AZ355" s="779"/>
      <c r="BA355" s="21">
        <v>7749.0000000000009</v>
      </c>
      <c r="BB355" s="87">
        <v>0.89206854345165243</v>
      </c>
      <c r="BC355" s="795"/>
    </row>
    <row r="356" spans="1:55" ht="19">
      <c r="A356" s="156" t="s">
        <v>32</v>
      </c>
      <c r="B356" s="159" t="s">
        <v>131</v>
      </c>
      <c r="C356" s="797" t="s">
        <v>38</v>
      </c>
      <c r="D356" s="15" t="s">
        <v>39</v>
      </c>
      <c r="E356" s="21">
        <v>91710</v>
      </c>
      <c r="F356" s="7">
        <v>93950</v>
      </c>
      <c r="G356" s="7">
        <v>95110</v>
      </c>
      <c r="H356" s="7">
        <v>95890</v>
      </c>
      <c r="I356" s="7">
        <v>96800</v>
      </c>
      <c r="J356" s="7">
        <v>96960</v>
      </c>
      <c r="K356" s="7">
        <v>95950</v>
      </c>
      <c r="L356" s="7">
        <v>97040</v>
      </c>
      <c r="M356" s="22">
        <v>98100</v>
      </c>
      <c r="N356" s="22">
        <v>102350</v>
      </c>
      <c r="O356" s="284">
        <v>111620</v>
      </c>
      <c r="P356" s="18">
        <v>810</v>
      </c>
      <c r="Q356" s="7">
        <v>840</v>
      </c>
      <c r="R356" s="7">
        <v>840</v>
      </c>
      <c r="S356" s="7">
        <v>850</v>
      </c>
      <c r="T356" s="7">
        <v>850</v>
      </c>
      <c r="U356" s="7">
        <v>850</v>
      </c>
      <c r="V356" s="7">
        <v>850</v>
      </c>
      <c r="W356" s="7">
        <v>850</v>
      </c>
      <c r="X356" s="25">
        <v>870</v>
      </c>
      <c r="Y356" s="25">
        <v>910</v>
      </c>
      <c r="Z356" s="262">
        <v>1000</v>
      </c>
      <c r="AA356" s="20" t="s">
        <v>70</v>
      </c>
      <c r="AB356" s="8">
        <v>2240</v>
      </c>
      <c r="AC356" s="8">
        <v>1160</v>
      </c>
      <c r="AD356" s="8">
        <v>780</v>
      </c>
      <c r="AE356" s="8">
        <v>910</v>
      </c>
      <c r="AF356" s="8">
        <v>160</v>
      </c>
      <c r="AG356" s="8">
        <v>-1010</v>
      </c>
      <c r="AH356" s="8">
        <v>1090</v>
      </c>
      <c r="AI356" s="29">
        <v>1060</v>
      </c>
      <c r="AJ356" s="29">
        <v>4250</v>
      </c>
      <c r="AK356" s="276">
        <v>9270</v>
      </c>
      <c r="AL356" s="31">
        <v>19910</v>
      </c>
      <c r="AM356" s="17" t="s">
        <v>70</v>
      </c>
      <c r="AN356" s="9">
        <v>2.4424817359066653E-2</v>
      </c>
      <c r="AO356" s="9">
        <v>1.2346993081426394E-2</v>
      </c>
      <c r="AP356" s="9">
        <v>8.201030385869057E-3</v>
      </c>
      <c r="AQ356" s="9">
        <v>9.4900406716029728E-3</v>
      </c>
      <c r="AR356" s="9">
        <v>1.6528925619834212E-3</v>
      </c>
      <c r="AS356" s="9">
        <v>-1.041666666666663E-2</v>
      </c>
      <c r="AT356" s="9">
        <v>1.1360083376758645E-2</v>
      </c>
      <c r="AU356" s="33">
        <v>1.0923330585325575E-2</v>
      </c>
      <c r="AV356" s="87">
        <v>4.3323139653414833E-2</v>
      </c>
      <c r="AW356" s="270">
        <v>9.0571568148509973E-2</v>
      </c>
      <c r="AX356" s="35">
        <v>0.21709737215134672</v>
      </c>
      <c r="AY356" s="793"/>
      <c r="AZ356" s="779"/>
      <c r="BA356" s="21">
        <v>18900.000000000004</v>
      </c>
      <c r="BB356" s="87">
        <v>1.0110129756842221</v>
      </c>
      <c r="BC356" s="795"/>
    </row>
    <row r="357" spans="1:55" ht="19">
      <c r="A357" s="156" t="s">
        <v>32</v>
      </c>
      <c r="B357" s="159" t="s">
        <v>131</v>
      </c>
      <c r="C357" s="797"/>
      <c r="D357" s="15" t="s">
        <v>40</v>
      </c>
      <c r="E357" s="21">
        <v>159840</v>
      </c>
      <c r="F357" s="7">
        <v>164010</v>
      </c>
      <c r="G357" s="7">
        <v>165890</v>
      </c>
      <c r="H357" s="7">
        <v>167300</v>
      </c>
      <c r="I357" s="7">
        <v>168980</v>
      </c>
      <c r="J357" s="7">
        <v>169230</v>
      </c>
      <c r="K357" s="7">
        <v>167210</v>
      </c>
      <c r="L357" s="7">
        <v>169160</v>
      </c>
      <c r="M357" s="22">
        <v>171070</v>
      </c>
      <c r="N357" s="22">
        <v>178820</v>
      </c>
      <c r="O357" s="284">
        <v>195720</v>
      </c>
      <c r="P357" s="18">
        <v>1490</v>
      </c>
      <c r="Q357" s="7">
        <v>1540</v>
      </c>
      <c r="R357" s="7">
        <v>1550</v>
      </c>
      <c r="S357" s="7">
        <v>1560</v>
      </c>
      <c r="T357" s="7">
        <v>1570</v>
      </c>
      <c r="U357" s="7">
        <v>1580</v>
      </c>
      <c r="V357" s="7">
        <v>1560</v>
      </c>
      <c r="W357" s="7">
        <v>1570</v>
      </c>
      <c r="X357" s="25">
        <v>1600</v>
      </c>
      <c r="Y357" s="25">
        <v>1670</v>
      </c>
      <c r="Z357" s="262">
        <v>1840</v>
      </c>
      <c r="AA357" s="20" t="s">
        <v>70</v>
      </c>
      <c r="AB357" s="8">
        <v>4170</v>
      </c>
      <c r="AC357" s="8">
        <v>1880</v>
      </c>
      <c r="AD357" s="8">
        <v>1410</v>
      </c>
      <c r="AE357" s="8">
        <v>1680</v>
      </c>
      <c r="AF357" s="8">
        <v>250</v>
      </c>
      <c r="AG357" s="8">
        <v>-2020</v>
      </c>
      <c r="AH357" s="8">
        <v>1950</v>
      </c>
      <c r="AI357" s="29">
        <v>1910</v>
      </c>
      <c r="AJ357" s="29">
        <v>7750</v>
      </c>
      <c r="AK357" s="276">
        <v>16900</v>
      </c>
      <c r="AL357" s="31">
        <v>35880</v>
      </c>
      <c r="AM357" s="17" t="s">
        <v>70</v>
      </c>
      <c r="AN357" s="9">
        <v>2.6088588588588646E-2</v>
      </c>
      <c r="AO357" s="9">
        <v>1.1462715688067782E-2</v>
      </c>
      <c r="AP357" s="9">
        <v>8.4996081740913443E-3</v>
      </c>
      <c r="AQ357" s="9">
        <v>1.0041841004184038E-2</v>
      </c>
      <c r="AR357" s="9">
        <v>1.4794650254468245E-3</v>
      </c>
      <c r="AS357" s="9">
        <v>-1.1936417892808637E-2</v>
      </c>
      <c r="AT357" s="9">
        <v>1.166198193887924E-2</v>
      </c>
      <c r="AU357" s="33">
        <v>1.1291085362969966E-2</v>
      </c>
      <c r="AV357" s="87">
        <v>4.5303092301397063E-2</v>
      </c>
      <c r="AW357" s="270">
        <v>9.4508444245610113E-2</v>
      </c>
      <c r="AX357" s="35">
        <v>0.22447447447447444</v>
      </c>
      <c r="AY357" s="793"/>
      <c r="AZ357" s="779"/>
      <c r="BA357" s="21">
        <v>34776</v>
      </c>
      <c r="BB357" s="87">
        <v>1.006906906906907</v>
      </c>
      <c r="BC357" s="795"/>
    </row>
    <row r="358" spans="1:55" ht="21" customHeight="1">
      <c r="A358" s="156" t="s">
        <v>32</v>
      </c>
      <c r="B358" s="148" t="s">
        <v>56</v>
      </c>
      <c r="C358" s="758" t="s">
        <v>37</v>
      </c>
      <c r="D358" s="15" t="s">
        <v>11</v>
      </c>
      <c r="E358" s="21">
        <v>33260</v>
      </c>
      <c r="F358" s="7">
        <v>33930</v>
      </c>
      <c r="G358" s="7">
        <v>34410</v>
      </c>
      <c r="H358" s="7">
        <v>34660</v>
      </c>
      <c r="I358" s="7">
        <v>34950</v>
      </c>
      <c r="J358" s="7">
        <v>30520</v>
      </c>
      <c r="K358" s="7">
        <v>30180</v>
      </c>
      <c r="L358" s="7">
        <v>30510</v>
      </c>
      <c r="M358" s="22">
        <v>30820</v>
      </c>
      <c r="N358" s="22">
        <v>32060</v>
      </c>
      <c r="O358" s="284">
        <v>34850</v>
      </c>
      <c r="P358" s="18">
        <v>260</v>
      </c>
      <c r="Q358" s="7">
        <v>270</v>
      </c>
      <c r="R358" s="7">
        <v>270</v>
      </c>
      <c r="S358" s="7">
        <v>270</v>
      </c>
      <c r="T358" s="7">
        <v>280</v>
      </c>
      <c r="U358" s="7">
        <v>280</v>
      </c>
      <c r="V358" s="7">
        <v>280</v>
      </c>
      <c r="W358" s="7">
        <v>280</v>
      </c>
      <c r="X358" s="25">
        <v>280</v>
      </c>
      <c r="Y358" s="25">
        <v>300</v>
      </c>
      <c r="Z358" s="262">
        <v>320</v>
      </c>
      <c r="AA358" s="20" t="s">
        <v>70</v>
      </c>
      <c r="AB358" s="8">
        <v>670</v>
      </c>
      <c r="AC358" s="8">
        <v>480</v>
      </c>
      <c r="AD358" s="8">
        <v>250</v>
      </c>
      <c r="AE358" s="8">
        <v>290</v>
      </c>
      <c r="AF358" s="8">
        <v>-4430</v>
      </c>
      <c r="AG358" s="8">
        <v>-340</v>
      </c>
      <c r="AH358" s="8">
        <v>330</v>
      </c>
      <c r="AI358" s="29">
        <v>310</v>
      </c>
      <c r="AJ358" s="29">
        <v>1240</v>
      </c>
      <c r="AK358" s="276">
        <v>2790</v>
      </c>
      <c r="AL358" s="31">
        <v>1590</v>
      </c>
      <c r="AM358" s="17" t="s">
        <v>70</v>
      </c>
      <c r="AN358" s="9">
        <v>2.0144317498496767E-2</v>
      </c>
      <c r="AO358" s="9">
        <v>1.4146772767462457E-2</v>
      </c>
      <c r="AP358" s="9">
        <v>7.2653298459750548E-3</v>
      </c>
      <c r="AQ358" s="9">
        <v>8.3669936526256095E-3</v>
      </c>
      <c r="AR358" s="9">
        <v>-0.12675250357653789</v>
      </c>
      <c r="AS358" s="9">
        <v>-1.1140235910878094E-2</v>
      </c>
      <c r="AT358" s="9">
        <v>1.0934393638170947E-2</v>
      </c>
      <c r="AU358" s="33">
        <v>1.016060308095712E-2</v>
      </c>
      <c r="AV358" s="87">
        <v>4.0233614536015594E-2</v>
      </c>
      <c r="AW358" s="270">
        <v>8.7024329382408006E-2</v>
      </c>
      <c r="AX358" s="35">
        <v>4.7805171377029554E-2</v>
      </c>
      <c r="AY358" s="793">
        <v>0.14233952140980283</v>
      </c>
      <c r="AZ358" s="779"/>
      <c r="BA358" s="21">
        <v>6048</v>
      </c>
      <c r="BB358" s="87">
        <v>0.86596512327119668</v>
      </c>
      <c r="BC358" s="795">
        <v>0.94390707274431118</v>
      </c>
    </row>
    <row r="359" spans="1:55" ht="19">
      <c r="A359" s="156" t="s">
        <v>32</v>
      </c>
      <c r="B359" s="159" t="s">
        <v>132</v>
      </c>
      <c r="C359" s="758"/>
      <c r="D359" s="15" t="s">
        <v>12</v>
      </c>
      <c r="E359" s="21">
        <v>40070</v>
      </c>
      <c r="F359" s="7">
        <v>40930</v>
      </c>
      <c r="G359" s="7">
        <v>41480</v>
      </c>
      <c r="H359" s="7">
        <v>41800</v>
      </c>
      <c r="I359" s="7">
        <v>42160</v>
      </c>
      <c r="J359" s="7">
        <v>37740</v>
      </c>
      <c r="K359" s="7">
        <v>37300</v>
      </c>
      <c r="L359" s="7">
        <v>37720</v>
      </c>
      <c r="M359" s="22">
        <v>38110</v>
      </c>
      <c r="N359" s="22">
        <v>39700</v>
      </c>
      <c r="O359" s="284">
        <v>43260</v>
      </c>
      <c r="P359" s="18">
        <v>320</v>
      </c>
      <c r="Q359" s="7">
        <v>340</v>
      </c>
      <c r="R359" s="7">
        <v>340</v>
      </c>
      <c r="S359" s="7">
        <v>340</v>
      </c>
      <c r="T359" s="7">
        <v>350</v>
      </c>
      <c r="U359" s="7">
        <v>350</v>
      </c>
      <c r="V359" s="7">
        <v>350</v>
      </c>
      <c r="W359" s="7">
        <v>350</v>
      </c>
      <c r="X359" s="25">
        <v>350</v>
      </c>
      <c r="Y359" s="25">
        <v>370</v>
      </c>
      <c r="Z359" s="262">
        <v>400</v>
      </c>
      <c r="AA359" s="20" t="s">
        <v>70</v>
      </c>
      <c r="AB359" s="8">
        <v>860</v>
      </c>
      <c r="AC359" s="8">
        <v>550</v>
      </c>
      <c r="AD359" s="8">
        <v>320</v>
      </c>
      <c r="AE359" s="8">
        <v>360</v>
      </c>
      <c r="AF359" s="8">
        <v>-4420</v>
      </c>
      <c r="AG359" s="8">
        <v>-440</v>
      </c>
      <c r="AH359" s="8">
        <v>420</v>
      </c>
      <c r="AI359" s="29">
        <v>390</v>
      </c>
      <c r="AJ359" s="29">
        <v>1590</v>
      </c>
      <c r="AK359" s="276">
        <v>3560</v>
      </c>
      <c r="AL359" s="31">
        <v>3190</v>
      </c>
      <c r="AM359" s="17" t="s">
        <v>70</v>
      </c>
      <c r="AN359" s="9">
        <v>2.1462440728724719E-2</v>
      </c>
      <c r="AO359" s="9">
        <v>1.3437576349865532E-2</v>
      </c>
      <c r="AP359" s="9">
        <v>7.7145612343298975E-3</v>
      </c>
      <c r="AQ359" s="9">
        <v>8.612440191387627E-3</v>
      </c>
      <c r="AR359" s="9">
        <v>-0.10483870967741937</v>
      </c>
      <c r="AS359" s="9">
        <v>-1.1658717541070507E-2</v>
      </c>
      <c r="AT359" s="9">
        <v>1.1260053619303045E-2</v>
      </c>
      <c r="AU359" s="33">
        <v>1.033934252386004E-2</v>
      </c>
      <c r="AV359" s="87">
        <v>4.1721332983468917E-2</v>
      </c>
      <c r="AW359" s="270">
        <v>8.9672544080604544E-2</v>
      </c>
      <c r="AX359" s="35">
        <v>7.9610681307711539E-2</v>
      </c>
      <c r="AY359" s="793"/>
      <c r="AZ359" s="779"/>
      <c r="BA359" s="21">
        <v>7560.0000000000009</v>
      </c>
      <c r="BB359" s="87">
        <v>0.89094085350636387</v>
      </c>
      <c r="BC359" s="795"/>
    </row>
    <row r="360" spans="1:55" ht="19">
      <c r="A360" s="156" t="s">
        <v>32</v>
      </c>
      <c r="B360" s="159" t="s">
        <v>132</v>
      </c>
      <c r="C360" s="797" t="s">
        <v>38</v>
      </c>
      <c r="D360" s="15" t="s">
        <v>39</v>
      </c>
      <c r="E360" s="21">
        <v>90930</v>
      </c>
      <c r="F360" s="7">
        <v>93140</v>
      </c>
      <c r="G360" s="7">
        <v>94300</v>
      </c>
      <c r="H360" s="7">
        <v>95070</v>
      </c>
      <c r="I360" s="7">
        <v>95980</v>
      </c>
      <c r="J360" s="7">
        <v>96140</v>
      </c>
      <c r="K360" s="7">
        <v>95130</v>
      </c>
      <c r="L360" s="7">
        <v>96220</v>
      </c>
      <c r="M360" s="22">
        <v>97270</v>
      </c>
      <c r="N360" s="22">
        <v>101490</v>
      </c>
      <c r="O360" s="284">
        <v>110690</v>
      </c>
      <c r="P360" s="18">
        <v>800</v>
      </c>
      <c r="Q360" s="7">
        <v>830</v>
      </c>
      <c r="R360" s="7">
        <v>830</v>
      </c>
      <c r="S360" s="7">
        <v>840</v>
      </c>
      <c r="T360" s="7">
        <v>850</v>
      </c>
      <c r="U360" s="7">
        <v>850</v>
      </c>
      <c r="V360" s="7">
        <v>840</v>
      </c>
      <c r="W360" s="7">
        <v>850</v>
      </c>
      <c r="X360" s="25">
        <v>860</v>
      </c>
      <c r="Y360" s="25">
        <v>900</v>
      </c>
      <c r="Z360" s="262">
        <v>990</v>
      </c>
      <c r="AA360" s="20" t="s">
        <v>70</v>
      </c>
      <c r="AB360" s="8">
        <v>2210</v>
      </c>
      <c r="AC360" s="8">
        <v>1160</v>
      </c>
      <c r="AD360" s="8">
        <v>770</v>
      </c>
      <c r="AE360" s="8">
        <v>910</v>
      </c>
      <c r="AF360" s="8">
        <v>160</v>
      </c>
      <c r="AG360" s="8">
        <v>-1010</v>
      </c>
      <c r="AH360" s="8">
        <v>1090</v>
      </c>
      <c r="AI360" s="29">
        <v>1050</v>
      </c>
      <c r="AJ360" s="29">
        <v>4220</v>
      </c>
      <c r="AK360" s="276">
        <v>9200</v>
      </c>
      <c r="AL360" s="31">
        <v>19760</v>
      </c>
      <c r="AM360" s="17" t="s">
        <v>70</v>
      </c>
      <c r="AN360" s="9">
        <v>2.4304409985703268E-2</v>
      </c>
      <c r="AO360" s="9">
        <v>1.2454369765943829E-2</v>
      </c>
      <c r="AP360" s="9">
        <v>8.1654294803816807E-3</v>
      </c>
      <c r="AQ360" s="9">
        <v>9.5718943936047296E-3</v>
      </c>
      <c r="AR360" s="9">
        <v>1.6670139612420254E-3</v>
      </c>
      <c r="AS360" s="9">
        <v>-1.0505512793842264E-2</v>
      </c>
      <c r="AT360" s="9">
        <v>1.14580048354882E-2</v>
      </c>
      <c r="AU360" s="33">
        <v>1.0912492205362723E-2</v>
      </c>
      <c r="AV360" s="87">
        <v>4.3384393954970735E-2</v>
      </c>
      <c r="AW360" s="270">
        <v>9.0649325056655794E-2</v>
      </c>
      <c r="AX360" s="35">
        <v>0.21731001869569999</v>
      </c>
      <c r="AY360" s="793"/>
      <c r="AZ360" s="779"/>
      <c r="BA360" s="21">
        <v>18711</v>
      </c>
      <c r="BB360" s="87">
        <v>1.0115363466402727</v>
      </c>
      <c r="BC360" s="795"/>
    </row>
    <row r="361" spans="1:55" ht="19">
      <c r="A361" s="156" t="s">
        <v>32</v>
      </c>
      <c r="B361" s="159" t="s">
        <v>132</v>
      </c>
      <c r="C361" s="797"/>
      <c r="D361" s="15" t="s">
        <v>40</v>
      </c>
      <c r="E361" s="21">
        <v>159060</v>
      </c>
      <c r="F361" s="7">
        <v>163200</v>
      </c>
      <c r="G361" s="7">
        <v>165080</v>
      </c>
      <c r="H361" s="7">
        <v>166480</v>
      </c>
      <c r="I361" s="7">
        <v>168160</v>
      </c>
      <c r="J361" s="7">
        <v>168410</v>
      </c>
      <c r="K361" s="7">
        <v>166390</v>
      </c>
      <c r="L361" s="7">
        <v>168340</v>
      </c>
      <c r="M361" s="22">
        <v>170240</v>
      </c>
      <c r="N361" s="22">
        <v>177960</v>
      </c>
      <c r="O361" s="284">
        <v>194790</v>
      </c>
      <c r="P361" s="18">
        <v>1480</v>
      </c>
      <c r="Q361" s="7">
        <v>1530</v>
      </c>
      <c r="R361" s="7">
        <v>1540</v>
      </c>
      <c r="S361" s="7">
        <v>1550</v>
      </c>
      <c r="T361" s="7">
        <v>1570</v>
      </c>
      <c r="U361" s="7">
        <v>1580</v>
      </c>
      <c r="V361" s="7">
        <v>1550</v>
      </c>
      <c r="W361" s="7">
        <v>1570</v>
      </c>
      <c r="X361" s="25">
        <v>1590</v>
      </c>
      <c r="Y361" s="25">
        <v>1660</v>
      </c>
      <c r="Z361" s="262">
        <v>1830</v>
      </c>
      <c r="AA361" s="20" t="s">
        <v>70</v>
      </c>
      <c r="AB361" s="8">
        <v>4140</v>
      </c>
      <c r="AC361" s="8">
        <v>1880</v>
      </c>
      <c r="AD361" s="8">
        <v>1400</v>
      </c>
      <c r="AE361" s="8">
        <v>1680</v>
      </c>
      <c r="AF361" s="8">
        <v>250</v>
      </c>
      <c r="AG361" s="8">
        <v>-2020</v>
      </c>
      <c r="AH361" s="8">
        <v>1950</v>
      </c>
      <c r="AI361" s="29">
        <v>1900</v>
      </c>
      <c r="AJ361" s="29">
        <v>7720</v>
      </c>
      <c r="AK361" s="276">
        <v>16830</v>
      </c>
      <c r="AL361" s="31">
        <v>35730</v>
      </c>
      <c r="AM361" s="17" t="s">
        <v>70</v>
      </c>
      <c r="AN361" s="9">
        <v>2.6027913994719043E-2</v>
      </c>
      <c r="AO361" s="9">
        <v>1.1519607843137214E-2</v>
      </c>
      <c r="AP361" s="9">
        <v>8.4807366125514427E-3</v>
      </c>
      <c r="AQ361" s="9">
        <v>1.0091302258529611E-2</v>
      </c>
      <c r="AR361" s="9">
        <v>1.4866793529970668E-3</v>
      </c>
      <c r="AS361" s="9">
        <v>-1.1994537141499895E-2</v>
      </c>
      <c r="AT361" s="9">
        <v>1.1719454294128351E-2</v>
      </c>
      <c r="AU361" s="33">
        <v>1.1286681715575675E-2</v>
      </c>
      <c r="AV361" s="87">
        <v>4.5347744360902276E-2</v>
      </c>
      <c r="AW361" s="270">
        <v>9.457181389076208E-2</v>
      </c>
      <c r="AX361" s="35">
        <v>0.22463221425877022</v>
      </c>
      <c r="AY361" s="793"/>
      <c r="AZ361" s="779"/>
      <c r="BA361" s="21">
        <v>34587</v>
      </c>
      <c r="BB361" s="87">
        <v>1.0071859675594115</v>
      </c>
      <c r="BC361" s="795"/>
    </row>
    <row r="362" spans="1:55" ht="19">
      <c r="A362" s="156" t="s">
        <v>32</v>
      </c>
      <c r="B362" s="148" t="s">
        <v>57</v>
      </c>
      <c r="C362" s="758" t="s">
        <v>37</v>
      </c>
      <c r="D362" s="15" t="s">
        <v>11</v>
      </c>
      <c r="E362" s="21">
        <v>32540</v>
      </c>
      <c r="F362" s="7">
        <v>33200</v>
      </c>
      <c r="G362" s="7">
        <v>33670</v>
      </c>
      <c r="H362" s="7">
        <v>33920</v>
      </c>
      <c r="I362" s="7">
        <v>34200</v>
      </c>
      <c r="J362" s="7">
        <v>29770</v>
      </c>
      <c r="K362" s="7">
        <v>29440</v>
      </c>
      <c r="L362" s="7">
        <v>29760</v>
      </c>
      <c r="M362" s="22">
        <v>30060</v>
      </c>
      <c r="N362" s="22">
        <v>31280</v>
      </c>
      <c r="O362" s="284">
        <v>34000</v>
      </c>
      <c r="P362" s="18">
        <v>250</v>
      </c>
      <c r="Q362" s="7">
        <v>260</v>
      </c>
      <c r="R362" s="7">
        <v>260</v>
      </c>
      <c r="S362" s="7">
        <v>270</v>
      </c>
      <c r="T362" s="7">
        <v>270</v>
      </c>
      <c r="U362" s="7">
        <v>270</v>
      </c>
      <c r="V362" s="7">
        <v>270</v>
      </c>
      <c r="W362" s="7">
        <v>270</v>
      </c>
      <c r="X362" s="25">
        <v>280</v>
      </c>
      <c r="Y362" s="25">
        <v>290</v>
      </c>
      <c r="Z362" s="262">
        <v>320</v>
      </c>
      <c r="AA362" s="20" t="s">
        <v>70</v>
      </c>
      <c r="AB362" s="8">
        <v>660</v>
      </c>
      <c r="AC362" s="8">
        <v>470</v>
      </c>
      <c r="AD362" s="8">
        <v>250</v>
      </c>
      <c r="AE362" s="8">
        <v>280</v>
      </c>
      <c r="AF362" s="8">
        <v>-4430</v>
      </c>
      <c r="AG362" s="8">
        <v>-330</v>
      </c>
      <c r="AH362" s="8">
        <v>320</v>
      </c>
      <c r="AI362" s="29">
        <v>300</v>
      </c>
      <c r="AJ362" s="29">
        <v>1220</v>
      </c>
      <c r="AK362" s="276">
        <v>2720</v>
      </c>
      <c r="AL362" s="31">
        <v>1460</v>
      </c>
      <c r="AM362" s="17" t="s">
        <v>70</v>
      </c>
      <c r="AN362" s="9">
        <v>2.0282728948985973E-2</v>
      </c>
      <c r="AO362" s="9">
        <v>1.4156626506024006E-2</v>
      </c>
      <c r="AP362" s="9">
        <v>7.4250074250075127E-3</v>
      </c>
      <c r="AQ362" s="9">
        <v>8.2547169811320042E-3</v>
      </c>
      <c r="AR362" s="9">
        <v>-0.12953216374269005</v>
      </c>
      <c r="AS362" s="9">
        <v>-1.1084984884111471E-2</v>
      </c>
      <c r="AT362" s="9">
        <v>1.0869565217391353E-2</v>
      </c>
      <c r="AU362" s="33">
        <v>1.0080645161290258E-2</v>
      </c>
      <c r="AV362" s="87">
        <v>4.0585495675315997E-2</v>
      </c>
      <c r="AW362" s="270">
        <v>8.6956521739130377E-2</v>
      </c>
      <c r="AX362" s="35">
        <v>4.486785494775658E-2</v>
      </c>
      <c r="AY362" s="793">
        <v>0.14126688073861748</v>
      </c>
      <c r="AZ362" s="779"/>
      <c r="BA362" s="21">
        <v>6048</v>
      </c>
      <c r="BB362" s="87">
        <v>0.85900430239704983</v>
      </c>
      <c r="BC362" s="795">
        <v>0.94112992275604013</v>
      </c>
    </row>
    <row r="363" spans="1:55" ht="19">
      <c r="A363" s="156" t="s">
        <v>32</v>
      </c>
      <c r="B363" s="153" t="s">
        <v>133</v>
      </c>
      <c r="C363" s="758"/>
      <c r="D363" s="15" t="s">
        <v>12</v>
      </c>
      <c r="E363" s="21">
        <v>39350</v>
      </c>
      <c r="F363" s="7">
        <v>40200</v>
      </c>
      <c r="G363" s="7">
        <v>40740</v>
      </c>
      <c r="H363" s="7">
        <v>41060</v>
      </c>
      <c r="I363" s="7">
        <v>41410</v>
      </c>
      <c r="J363" s="7">
        <v>36990</v>
      </c>
      <c r="K363" s="7">
        <v>36560</v>
      </c>
      <c r="L363" s="7">
        <v>36970</v>
      </c>
      <c r="M363" s="22">
        <v>37350</v>
      </c>
      <c r="N363" s="22">
        <v>38920</v>
      </c>
      <c r="O363" s="284">
        <v>42410</v>
      </c>
      <c r="P363" s="18">
        <v>310</v>
      </c>
      <c r="Q363" s="7">
        <v>330</v>
      </c>
      <c r="R363" s="7">
        <v>330</v>
      </c>
      <c r="S363" s="7">
        <v>340</v>
      </c>
      <c r="T363" s="7">
        <v>340</v>
      </c>
      <c r="U363" s="7">
        <v>340</v>
      </c>
      <c r="V363" s="7">
        <v>340</v>
      </c>
      <c r="W363" s="7">
        <v>340</v>
      </c>
      <c r="X363" s="25">
        <v>350</v>
      </c>
      <c r="Y363" s="25">
        <v>360</v>
      </c>
      <c r="Z363" s="262">
        <v>400</v>
      </c>
      <c r="AA363" s="20" t="s">
        <v>70</v>
      </c>
      <c r="AB363" s="8">
        <v>850</v>
      </c>
      <c r="AC363" s="8">
        <v>540</v>
      </c>
      <c r="AD363" s="8">
        <v>320</v>
      </c>
      <c r="AE363" s="8">
        <v>350</v>
      </c>
      <c r="AF363" s="8">
        <v>-4420</v>
      </c>
      <c r="AG363" s="8">
        <v>-430</v>
      </c>
      <c r="AH363" s="8">
        <v>410</v>
      </c>
      <c r="AI363" s="29">
        <v>380</v>
      </c>
      <c r="AJ363" s="29">
        <v>1570</v>
      </c>
      <c r="AK363" s="276">
        <v>3490</v>
      </c>
      <c r="AL363" s="31">
        <v>3060</v>
      </c>
      <c r="AM363" s="17" t="s">
        <v>70</v>
      </c>
      <c r="AN363" s="9">
        <v>2.1601016518424387E-2</v>
      </c>
      <c r="AO363" s="9">
        <v>1.3432835820895495E-2</v>
      </c>
      <c r="AP363" s="9">
        <v>7.8546882670593732E-3</v>
      </c>
      <c r="AQ363" s="9">
        <v>8.5241110569898026E-3</v>
      </c>
      <c r="AR363" s="9">
        <v>-0.10673750301859453</v>
      </c>
      <c r="AS363" s="9">
        <v>-1.1624763449580966E-2</v>
      </c>
      <c r="AT363" s="9">
        <v>1.1214442013129045E-2</v>
      </c>
      <c r="AU363" s="33">
        <v>1.0278604273735503E-2</v>
      </c>
      <c r="AV363" s="87">
        <v>4.2034805890227567E-2</v>
      </c>
      <c r="AW363" s="270">
        <v>8.9671120246659797E-2</v>
      </c>
      <c r="AX363" s="35">
        <v>7.7763659466327795E-2</v>
      </c>
      <c r="AY363" s="793"/>
      <c r="AZ363" s="779"/>
      <c r="BA363" s="21">
        <v>7560.0000000000009</v>
      </c>
      <c r="BB363" s="87">
        <v>0.88564167725540022</v>
      </c>
      <c r="BC363" s="795"/>
    </row>
    <row r="364" spans="1:55" ht="19">
      <c r="A364" s="156" t="s">
        <v>32</v>
      </c>
      <c r="B364" s="153" t="s">
        <v>133</v>
      </c>
      <c r="C364" s="797" t="s">
        <v>38</v>
      </c>
      <c r="D364" s="15" t="s">
        <v>39</v>
      </c>
      <c r="E364" s="21">
        <v>90210</v>
      </c>
      <c r="F364" s="7">
        <v>92410</v>
      </c>
      <c r="G364" s="7">
        <v>93560</v>
      </c>
      <c r="H364" s="7">
        <v>94330</v>
      </c>
      <c r="I364" s="7">
        <v>95230</v>
      </c>
      <c r="J364" s="7">
        <v>95390</v>
      </c>
      <c r="K364" s="7">
        <v>94390</v>
      </c>
      <c r="L364" s="7">
        <v>95470</v>
      </c>
      <c r="M364" s="22">
        <v>96510</v>
      </c>
      <c r="N364" s="22">
        <v>100710</v>
      </c>
      <c r="O364" s="284">
        <v>109840</v>
      </c>
      <c r="P364" s="18">
        <v>790</v>
      </c>
      <c r="Q364" s="7">
        <v>820</v>
      </c>
      <c r="R364" s="7">
        <v>820</v>
      </c>
      <c r="S364" s="7">
        <v>840</v>
      </c>
      <c r="T364" s="7">
        <v>840</v>
      </c>
      <c r="U364" s="7">
        <v>840</v>
      </c>
      <c r="V364" s="7">
        <v>830</v>
      </c>
      <c r="W364" s="7">
        <v>840</v>
      </c>
      <c r="X364" s="25">
        <v>850</v>
      </c>
      <c r="Y364" s="25">
        <v>890</v>
      </c>
      <c r="Z364" s="262">
        <v>980</v>
      </c>
      <c r="AA364" s="20" t="s">
        <v>70</v>
      </c>
      <c r="AB364" s="8">
        <v>2200</v>
      </c>
      <c r="AC364" s="8">
        <v>1150</v>
      </c>
      <c r="AD364" s="8">
        <v>770</v>
      </c>
      <c r="AE364" s="8">
        <v>900</v>
      </c>
      <c r="AF364" s="8">
        <v>160</v>
      </c>
      <c r="AG364" s="8">
        <v>-1000</v>
      </c>
      <c r="AH364" s="8">
        <v>1080</v>
      </c>
      <c r="AI364" s="29">
        <v>1040</v>
      </c>
      <c r="AJ364" s="29">
        <v>4200</v>
      </c>
      <c r="AK364" s="276">
        <v>9130</v>
      </c>
      <c r="AL364" s="31">
        <v>19630</v>
      </c>
      <c r="AM364" s="17" t="s">
        <v>70</v>
      </c>
      <c r="AN364" s="9">
        <v>2.4387540184015011E-2</v>
      </c>
      <c r="AO364" s="9">
        <v>1.2444540634130474E-2</v>
      </c>
      <c r="AP364" s="9">
        <v>8.2300128259940042E-3</v>
      </c>
      <c r="AQ364" s="9">
        <v>9.5409731792643893E-3</v>
      </c>
      <c r="AR364" s="9">
        <v>1.6801428121391293E-3</v>
      </c>
      <c r="AS364" s="9">
        <v>-1.0483279169724247E-2</v>
      </c>
      <c r="AT364" s="9">
        <v>1.14418900307236E-2</v>
      </c>
      <c r="AU364" s="33">
        <v>1.0893474389860769E-2</v>
      </c>
      <c r="AV364" s="87">
        <v>4.3518806341311889E-2</v>
      </c>
      <c r="AW364" s="270">
        <v>9.0656339986098677E-2</v>
      </c>
      <c r="AX364" s="35">
        <v>0.21760336991464357</v>
      </c>
      <c r="AY364" s="793"/>
      <c r="AZ364" s="779"/>
      <c r="BA364" s="21">
        <v>18522</v>
      </c>
      <c r="BB364" s="87">
        <v>1.012282452056313</v>
      </c>
      <c r="BC364" s="795"/>
    </row>
    <row r="365" spans="1:55" ht="19.5" thickBot="1">
      <c r="A365" s="158" t="s">
        <v>32</v>
      </c>
      <c r="B365" s="154" t="s">
        <v>133</v>
      </c>
      <c r="C365" s="798"/>
      <c r="D365" s="16" t="s">
        <v>40</v>
      </c>
      <c r="E365" s="23">
        <v>158340</v>
      </c>
      <c r="F365" s="12">
        <v>162470</v>
      </c>
      <c r="G365" s="12">
        <v>164340</v>
      </c>
      <c r="H365" s="12">
        <v>165740</v>
      </c>
      <c r="I365" s="12">
        <v>167410</v>
      </c>
      <c r="J365" s="12">
        <v>167660</v>
      </c>
      <c r="K365" s="12">
        <v>165650</v>
      </c>
      <c r="L365" s="12">
        <v>167590</v>
      </c>
      <c r="M365" s="24">
        <v>169480</v>
      </c>
      <c r="N365" s="24">
        <v>177180</v>
      </c>
      <c r="O365" s="260">
        <v>193940</v>
      </c>
      <c r="P365" s="19">
        <v>1470</v>
      </c>
      <c r="Q365" s="12">
        <v>1520</v>
      </c>
      <c r="R365" s="12">
        <v>1530</v>
      </c>
      <c r="S365" s="12">
        <v>1550</v>
      </c>
      <c r="T365" s="12">
        <v>1560</v>
      </c>
      <c r="U365" s="12">
        <v>1570</v>
      </c>
      <c r="V365" s="12">
        <v>1540</v>
      </c>
      <c r="W365" s="12">
        <v>1560</v>
      </c>
      <c r="X365" s="26">
        <v>1580</v>
      </c>
      <c r="Y365" s="26">
        <v>1650</v>
      </c>
      <c r="Z365" s="265">
        <v>1820</v>
      </c>
      <c r="AA365" s="28" t="s">
        <v>70</v>
      </c>
      <c r="AB365" s="13">
        <v>4130</v>
      </c>
      <c r="AC365" s="13">
        <v>1870</v>
      </c>
      <c r="AD365" s="13">
        <v>1400</v>
      </c>
      <c r="AE365" s="13">
        <v>1670</v>
      </c>
      <c r="AF365" s="13">
        <v>250</v>
      </c>
      <c r="AG365" s="13">
        <v>-2010</v>
      </c>
      <c r="AH365" s="13">
        <v>1940</v>
      </c>
      <c r="AI365" s="30">
        <v>1890</v>
      </c>
      <c r="AJ365" s="30">
        <v>7700</v>
      </c>
      <c r="AK365" s="279">
        <v>16760</v>
      </c>
      <c r="AL365" s="32">
        <v>35600</v>
      </c>
      <c r="AM365" s="27" t="s">
        <v>70</v>
      </c>
      <c r="AN365" s="14">
        <v>2.6083112290008925E-2</v>
      </c>
      <c r="AO365" s="14">
        <v>1.1509817197020933E-2</v>
      </c>
      <c r="AP365" s="14">
        <v>8.5189241815748495E-3</v>
      </c>
      <c r="AQ365" s="14">
        <v>1.0076022686134944E-2</v>
      </c>
      <c r="AR365" s="14">
        <v>1.4933397049161634E-3</v>
      </c>
      <c r="AS365" s="14">
        <v>-1.1988548252415576E-2</v>
      </c>
      <c r="AT365" s="14">
        <v>1.1711439782674304E-2</v>
      </c>
      <c r="AU365" s="34">
        <v>1.1277522525210415E-2</v>
      </c>
      <c r="AV365" s="88">
        <v>4.5433089450082509E-2</v>
      </c>
      <c r="AW365" s="274">
        <v>9.4593069195168855E-2</v>
      </c>
      <c r="AX365" s="36">
        <v>0.22483263862574199</v>
      </c>
      <c r="AY365" s="794"/>
      <c r="AZ365" s="802"/>
      <c r="BA365" s="23">
        <v>34398.000000000007</v>
      </c>
      <c r="BB365" s="88">
        <v>1.0075912593153973</v>
      </c>
      <c r="BC365" s="796"/>
    </row>
    <row r="366" spans="1:55" ht="18.75" customHeight="1">
      <c r="A366" s="155" t="s">
        <v>33</v>
      </c>
      <c r="B366" s="150" t="s">
        <v>36</v>
      </c>
      <c r="C366" s="776" t="s">
        <v>37</v>
      </c>
      <c r="D366" s="68" t="s">
        <v>11</v>
      </c>
      <c r="E366" s="69">
        <v>214840</v>
      </c>
      <c r="F366" s="70">
        <v>219970</v>
      </c>
      <c r="G366" s="70">
        <v>222190</v>
      </c>
      <c r="H366" s="70">
        <v>223830</v>
      </c>
      <c r="I366" s="70">
        <v>225830</v>
      </c>
      <c r="J366" s="70">
        <v>221630</v>
      </c>
      <c r="K366" s="70">
        <v>218700</v>
      </c>
      <c r="L366" s="70">
        <v>221220</v>
      </c>
      <c r="M366" s="71">
        <v>223350</v>
      </c>
      <c r="N366" s="71">
        <v>232140</v>
      </c>
      <c r="O366" s="258">
        <v>252340</v>
      </c>
      <c r="P366" s="72">
        <v>2080</v>
      </c>
      <c r="Q366" s="70">
        <v>2130</v>
      </c>
      <c r="R366" s="70">
        <v>2150</v>
      </c>
      <c r="S366" s="70">
        <v>2160</v>
      </c>
      <c r="T366" s="70">
        <v>2180</v>
      </c>
      <c r="U366" s="70">
        <v>2190</v>
      </c>
      <c r="V366" s="70">
        <v>2160</v>
      </c>
      <c r="W366" s="70">
        <v>2190</v>
      </c>
      <c r="X366" s="73">
        <v>2210</v>
      </c>
      <c r="Y366" s="73">
        <v>2300</v>
      </c>
      <c r="Z366" s="261">
        <v>2500</v>
      </c>
      <c r="AA366" s="74" t="s">
        <v>70</v>
      </c>
      <c r="AB366" s="75">
        <v>5130</v>
      </c>
      <c r="AC366" s="75">
        <v>2220</v>
      </c>
      <c r="AD366" s="75">
        <v>1640</v>
      </c>
      <c r="AE366" s="75">
        <v>2000</v>
      </c>
      <c r="AF366" s="75">
        <v>-4200</v>
      </c>
      <c r="AG366" s="75">
        <v>-2930</v>
      </c>
      <c r="AH366" s="75">
        <v>2520</v>
      </c>
      <c r="AI366" s="76">
        <v>2130</v>
      </c>
      <c r="AJ366" s="76">
        <v>8790</v>
      </c>
      <c r="AK366" s="275">
        <v>20200</v>
      </c>
      <c r="AL366" s="77">
        <v>37500</v>
      </c>
      <c r="AM366" s="78" t="s">
        <v>70</v>
      </c>
      <c r="AN366" s="79">
        <v>2.3878234965555745E-2</v>
      </c>
      <c r="AO366" s="79">
        <v>1.009228531163342E-2</v>
      </c>
      <c r="AP366" s="79">
        <v>7.3810702551870833E-3</v>
      </c>
      <c r="AQ366" s="79">
        <v>8.935352723048684E-3</v>
      </c>
      <c r="AR366" s="79">
        <v>-1.859806048797763E-2</v>
      </c>
      <c r="AS366" s="79">
        <v>-1.3220231918061653E-2</v>
      </c>
      <c r="AT366" s="79">
        <v>1.1522633744855959E-2</v>
      </c>
      <c r="AU366" s="80">
        <v>9.6284241931108294E-3</v>
      </c>
      <c r="AV366" s="89">
        <v>3.9355271994627294E-2</v>
      </c>
      <c r="AW366" s="271">
        <v>8.7016455587145769E-2</v>
      </c>
      <c r="AX366" s="81">
        <v>0.17454850121020304</v>
      </c>
      <c r="AY366" s="760">
        <v>0.19113179118204432</v>
      </c>
      <c r="AZ366" s="801">
        <v>0.16015130963538665</v>
      </c>
      <c r="BA366" s="69">
        <v>47250</v>
      </c>
      <c r="BB366" s="89">
        <v>0.95461738968534726</v>
      </c>
      <c r="BC366" s="762">
        <v>0.97086467428923684</v>
      </c>
    </row>
    <row r="367" spans="1:55" ht="19">
      <c r="A367" s="156" t="s">
        <v>33</v>
      </c>
      <c r="B367" s="159" t="s">
        <v>116</v>
      </c>
      <c r="C367" s="758"/>
      <c r="D367" s="15" t="s">
        <v>12</v>
      </c>
      <c r="E367" s="21">
        <v>221430</v>
      </c>
      <c r="F367" s="7">
        <v>226740</v>
      </c>
      <c r="G367" s="7">
        <v>229030</v>
      </c>
      <c r="H367" s="7">
        <v>230740</v>
      </c>
      <c r="I367" s="7">
        <v>232810</v>
      </c>
      <c r="J367" s="7">
        <v>228620</v>
      </c>
      <c r="K367" s="7">
        <v>225590</v>
      </c>
      <c r="L367" s="7">
        <v>228190</v>
      </c>
      <c r="M367" s="22">
        <v>230410</v>
      </c>
      <c r="N367" s="22">
        <v>239530</v>
      </c>
      <c r="O367" s="284">
        <v>260470</v>
      </c>
      <c r="P367" s="18">
        <v>2140</v>
      </c>
      <c r="Q367" s="7">
        <v>2190</v>
      </c>
      <c r="R367" s="7">
        <v>2210</v>
      </c>
      <c r="S367" s="7">
        <v>2220</v>
      </c>
      <c r="T367" s="7">
        <v>2240</v>
      </c>
      <c r="U367" s="7">
        <v>2250</v>
      </c>
      <c r="V367" s="7">
        <v>2220</v>
      </c>
      <c r="W367" s="7">
        <v>2250</v>
      </c>
      <c r="X367" s="25">
        <v>2280</v>
      </c>
      <c r="Y367" s="25">
        <v>2370</v>
      </c>
      <c r="Z367" s="262">
        <v>2580</v>
      </c>
      <c r="AA367" s="20" t="s">
        <v>70</v>
      </c>
      <c r="AB367" s="8">
        <v>5310</v>
      </c>
      <c r="AC367" s="8">
        <v>2290</v>
      </c>
      <c r="AD367" s="8">
        <v>1710</v>
      </c>
      <c r="AE367" s="8">
        <v>2070</v>
      </c>
      <c r="AF367" s="8">
        <v>-4190</v>
      </c>
      <c r="AG367" s="8">
        <v>-3030</v>
      </c>
      <c r="AH367" s="8">
        <v>2600</v>
      </c>
      <c r="AI367" s="29">
        <v>2220</v>
      </c>
      <c r="AJ367" s="29">
        <v>9120</v>
      </c>
      <c r="AK367" s="276">
        <v>20940</v>
      </c>
      <c r="AL367" s="31">
        <v>39040</v>
      </c>
      <c r="AM367" s="17" t="s">
        <v>70</v>
      </c>
      <c r="AN367" s="9">
        <v>2.3980490448448633E-2</v>
      </c>
      <c r="AO367" s="9">
        <v>1.0099673635000528E-2</v>
      </c>
      <c r="AP367" s="9">
        <v>7.466270794219021E-3</v>
      </c>
      <c r="AQ367" s="9">
        <v>8.9711363439368697E-3</v>
      </c>
      <c r="AR367" s="9">
        <v>-1.7997508698080034E-2</v>
      </c>
      <c r="AS367" s="9">
        <v>-1.3253433645350365E-2</v>
      </c>
      <c r="AT367" s="9">
        <v>1.1525333569750495E-2</v>
      </c>
      <c r="AU367" s="33">
        <v>9.7287348262413698E-3</v>
      </c>
      <c r="AV367" s="87">
        <v>3.9581615381276913E-2</v>
      </c>
      <c r="AW367" s="270">
        <v>8.7421199849705644E-2</v>
      </c>
      <c r="AX367" s="35">
        <v>0.17630853994490359</v>
      </c>
      <c r="AY367" s="793"/>
      <c r="AZ367" s="779"/>
      <c r="BA367" s="21">
        <v>48762.000000000007</v>
      </c>
      <c r="BB367" s="87">
        <v>0.95609447680982707</v>
      </c>
      <c r="BC367" s="795"/>
    </row>
    <row r="368" spans="1:55" ht="19">
      <c r="A368" s="156" t="s">
        <v>33</v>
      </c>
      <c r="B368" s="159" t="s">
        <v>116</v>
      </c>
      <c r="C368" s="797" t="s">
        <v>38</v>
      </c>
      <c r="D368" s="15" t="s">
        <v>39</v>
      </c>
      <c r="E368" s="21">
        <v>270750</v>
      </c>
      <c r="F368" s="7">
        <v>277360</v>
      </c>
      <c r="G368" s="7">
        <v>280250</v>
      </c>
      <c r="H368" s="7">
        <v>282390</v>
      </c>
      <c r="I368" s="7">
        <v>284990</v>
      </c>
      <c r="J368" s="7">
        <v>285370</v>
      </c>
      <c r="K368" s="7">
        <v>281810</v>
      </c>
      <c r="L368" s="7">
        <v>285060</v>
      </c>
      <c r="M368" s="22">
        <v>287900</v>
      </c>
      <c r="N368" s="22">
        <v>299570</v>
      </c>
      <c r="O368" s="284">
        <v>325970</v>
      </c>
      <c r="P368" s="18">
        <v>2600</v>
      </c>
      <c r="Q368" s="7">
        <v>2670</v>
      </c>
      <c r="R368" s="7">
        <v>2690</v>
      </c>
      <c r="S368" s="7">
        <v>2710</v>
      </c>
      <c r="T368" s="7">
        <v>2730</v>
      </c>
      <c r="U368" s="7">
        <v>2740</v>
      </c>
      <c r="V368" s="7">
        <v>2710</v>
      </c>
      <c r="W368" s="7">
        <v>2730</v>
      </c>
      <c r="X368" s="25">
        <v>2760</v>
      </c>
      <c r="Y368" s="25">
        <v>2880</v>
      </c>
      <c r="Z368" s="262">
        <v>3140</v>
      </c>
      <c r="AA368" s="20" t="s">
        <v>70</v>
      </c>
      <c r="AB368" s="8">
        <v>6610</v>
      </c>
      <c r="AC368" s="8">
        <v>2890</v>
      </c>
      <c r="AD368" s="8">
        <v>2140</v>
      </c>
      <c r="AE368" s="8">
        <v>2600</v>
      </c>
      <c r="AF368" s="8">
        <v>380</v>
      </c>
      <c r="AG368" s="8">
        <v>-3560</v>
      </c>
      <c r="AH368" s="8">
        <v>3250</v>
      </c>
      <c r="AI368" s="29">
        <v>2840</v>
      </c>
      <c r="AJ368" s="29">
        <v>11670</v>
      </c>
      <c r="AK368" s="276">
        <v>26400</v>
      </c>
      <c r="AL368" s="31">
        <v>55220</v>
      </c>
      <c r="AM368" s="17" t="s">
        <v>70</v>
      </c>
      <c r="AN368" s="9">
        <v>2.4413665743305613E-2</v>
      </c>
      <c r="AO368" s="9">
        <v>1.0419671185462942E-2</v>
      </c>
      <c r="AP368" s="9">
        <v>7.6360392506691355E-3</v>
      </c>
      <c r="AQ368" s="9">
        <v>9.2071248981904219E-3</v>
      </c>
      <c r="AR368" s="9">
        <v>1.3333801186006244E-3</v>
      </c>
      <c r="AS368" s="9">
        <v>-1.2475032414058895E-2</v>
      </c>
      <c r="AT368" s="9">
        <v>1.153259288172892E-2</v>
      </c>
      <c r="AU368" s="33">
        <v>9.9628148459973698E-3</v>
      </c>
      <c r="AV368" s="87">
        <v>4.0534907954150823E-2</v>
      </c>
      <c r="AW368" s="270">
        <v>8.8126314383950355E-2</v>
      </c>
      <c r="AX368" s="35">
        <v>0.20395198522622349</v>
      </c>
      <c r="AY368" s="793"/>
      <c r="AZ368" s="779"/>
      <c r="BA368" s="21">
        <v>59346.000000000007</v>
      </c>
      <c r="BB368" s="87">
        <v>0.98476084949215148</v>
      </c>
      <c r="BC368" s="795"/>
    </row>
    <row r="369" spans="1:55" ht="19">
      <c r="A369" s="156" t="s">
        <v>33</v>
      </c>
      <c r="B369" s="159" t="s">
        <v>116</v>
      </c>
      <c r="C369" s="797"/>
      <c r="D369" s="15" t="s">
        <v>40</v>
      </c>
      <c r="E369" s="21">
        <v>336690</v>
      </c>
      <c r="F369" s="7">
        <v>345150</v>
      </c>
      <c r="G369" s="7">
        <v>348730</v>
      </c>
      <c r="H369" s="7">
        <v>351480</v>
      </c>
      <c r="I369" s="7">
        <v>354820</v>
      </c>
      <c r="J369" s="7">
        <v>355300</v>
      </c>
      <c r="K369" s="7">
        <v>350750</v>
      </c>
      <c r="L369" s="7">
        <v>354840</v>
      </c>
      <c r="M369" s="22">
        <v>358510</v>
      </c>
      <c r="N369" s="22">
        <v>373540</v>
      </c>
      <c r="O369" s="284">
        <v>407300</v>
      </c>
      <c r="P369" s="18">
        <v>3260</v>
      </c>
      <c r="Q369" s="160">
        <v>3350</v>
      </c>
      <c r="R369" s="7">
        <v>3380</v>
      </c>
      <c r="S369" s="7">
        <v>3400</v>
      </c>
      <c r="T369" s="7">
        <v>3430</v>
      </c>
      <c r="U369" s="7">
        <v>3440</v>
      </c>
      <c r="V369" s="7">
        <v>3400</v>
      </c>
      <c r="W369" s="7">
        <v>3430</v>
      </c>
      <c r="X369" s="25">
        <v>3470</v>
      </c>
      <c r="Y369" s="25">
        <v>3620</v>
      </c>
      <c r="Z369" s="262">
        <v>3950</v>
      </c>
      <c r="AA369" s="20" t="s">
        <v>70</v>
      </c>
      <c r="AB369" s="8">
        <v>8460</v>
      </c>
      <c r="AC369" s="8">
        <v>3580</v>
      </c>
      <c r="AD369" s="8">
        <v>2750</v>
      </c>
      <c r="AE369" s="8">
        <v>3340</v>
      </c>
      <c r="AF369" s="8">
        <v>480</v>
      </c>
      <c r="AG369" s="8">
        <v>-4550</v>
      </c>
      <c r="AH369" s="8">
        <v>4090</v>
      </c>
      <c r="AI369" s="29">
        <v>3670</v>
      </c>
      <c r="AJ369" s="29">
        <v>15030</v>
      </c>
      <c r="AK369" s="276">
        <v>33760</v>
      </c>
      <c r="AL369" s="31">
        <v>70610</v>
      </c>
      <c r="AM369" s="17" t="s">
        <v>70</v>
      </c>
      <c r="AN369" s="9">
        <v>2.5126971398022002E-2</v>
      </c>
      <c r="AO369" s="9">
        <v>1.0372301897725533E-2</v>
      </c>
      <c r="AP369" s="9">
        <v>7.8857568892840568E-3</v>
      </c>
      <c r="AQ369" s="9">
        <v>9.5026744053716694E-3</v>
      </c>
      <c r="AR369" s="9">
        <v>1.3527986021080185E-3</v>
      </c>
      <c r="AS369" s="9">
        <v>-1.2806079369546808E-2</v>
      </c>
      <c r="AT369" s="9">
        <v>1.1660727013542482E-2</v>
      </c>
      <c r="AU369" s="33">
        <v>1.0342689662946603E-2</v>
      </c>
      <c r="AV369" s="87">
        <v>4.1923516777774728E-2</v>
      </c>
      <c r="AW369" s="270">
        <v>9.0378540450821943E-2</v>
      </c>
      <c r="AX369" s="35">
        <v>0.20971813834684716</v>
      </c>
      <c r="AY369" s="793"/>
      <c r="AZ369" s="779"/>
      <c r="BA369" s="21">
        <v>74655.000000000015</v>
      </c>
      <c r="BB369" s="87">
        <v>0.98798598116962189</v>
      </c>
      <c r="BC369" s="795"/>
    </row>
    <row r="370" spans="1:55" ht="21" customHeight="1">
      <c r="A370" s="156" t="s">
        <v>33</v>
      </c>
      <c r="B370" s="148" t="s">
        <v>41</v>
      </c>
      <c r="C370" s="758" t="s">
        <v>37</v>
      </c>
      <c r="D370" s="15" t="s">
        <v>11</v>
      </c>
      <c r="E370" s="21">
        <v>118480</v>
      </c>
      <c r="F370" s="7">
        <v>121260</v>
      </c>
      <c r="G370" s="7">
        <v>122560</v>
      </c>
      <c r="H370" s="7">
        <v>123450</v>
      </c>
      <c r="I370" s="7">
        <v>124550</v>
      </c>
      <c r="J370" s="7">
        <v>120220</v>
      </c>
      <c r="K370" s="7">
        <v>118660</v>
      </c>
      <c r="L370" s="7">
        <v>120020</v>
      </c>
      <c r="M370" s="22">
        <v>121180</v>
      </c>
      <c r="N370" s="22">
        <v>125900</v>
      </c>
      <c r="O370" s="284">
        <v>136770</v>
      </c>
      <c r="P370" s="18">
        <v>1110</v>
      </c>
      <c r="Q370" s="7">
        <v>1140</v>
      </c>
      <c r="R370" s="7">
        <v>1150</v>
      </c>
      <c r="S370" s="7">
        <v>1160</v>
      </c>
      <c r="T370" s="7">
        <v>1170</v>
      </c>
      <c r="U370" s="7">
        <v>1170</v>
      </c>
      <c r="V370" s="7">
        <v>1160</v>
      </c>
      <c r="W370" s="7">
        <v>1180</v>
      </c>
      <c r="X370" s="25">
        <v>1190</v>
      </c>
      <c r="Y370" s="25">
        <v>1240</v>
      </c>
      <c r="Z370" s="262">
        <v>1340</v>
      </c>
      <c r="AA370" s="20" t="s">
        <v>70</v>
      </c>
      <c r="AB370" s="8">
        <v>2780</v>
      </c>
      <c r="AC370" s="8">
        <v>1300</v>
      </c>
      <c r="AD370" s="8">
        <v>890</v>
      </c>
      <c r="AE370" s="8">
        <v>1100</v>
      </c>
      <c r="AF370" s="8">
        <v>-4330</v>
      </c>
      <c r="AG370" s="8">
        <v>-1560</v>
      </c>
      <c r="AH370" s="8">
        <v>1360</v>
      </c>
      <c r="AI370" s="29">
        <v>1160</v>
      </c>
      <c r="AJ370" s="29">
        <v>4720</v>
      </c>
      <c r="AK370" s="276">
        <v>10870</v>
      </c>
      <c r="AL370" s="31">
        <v>18290</v>
      </c>
      <c r="AM370" s="17" t="s">
        <v>70</v>
      </c>
      <c r="AN370" s="9">
        <v>2.3463875759621944E-2</v>
      </c>
      <c r="AO370" s="9">
        <v>1.0720765297707491E-2</v>
      </c>
      <c r="AP370" s="9">
        <v>7.2617493472584282E-3</v>
      </c>
      <c r="AQ370" s="9">
        <v>8.9104900769543249E-3</v>
      </c>
      <c r="AR370" s="9">
        <v>-3.4765154556403055E-2</v>
      </c>
      <c r="AS370" s="9">
        <v>-1.2976210281151257E-2</v>
      </c>
      <c r="AT370" s="9">
        <v>1.1461318051575908E-2</v>
      </c>
      <c r="AU370" s="33">
        <v>9.6650558240294338E-3</v>
      </c>
      <c r="AV370" s="87">
        <v>3.8950321835286461E-2</v>
      </c>
      <c r="AW370" s="270">
        <v>8.6338363780778415E-2</v>
      </c>
      <c r="AX370" s="35">
        <v>0.15437204591492226</v>
      </c>
      <c r="AY370" s="793">
        <v>0.18332176174480957</v>
      </c>
      <c r="AZ370" s="779"/>
      <c r="BA370" s="21">
        <v>25326.000000000004</v>
      </c>
      <c r="BB370" s="87">
        <v>0.94061444969615127</v>
      </c>
      <c r="BC370" s="795">
        <v>0.96726915468157093</v>
      </c>
    </row>
    <row r="371" spans="1:55" ht="19">
      <c r="A371" s="156" t="s">
        <v>33</v>
      </c>
      <c r="B371" s="159" t="s">
        <v>117</v>
      </c>
      <c r="C371" s="758"/>
      <c r="D371" s="15" t="s">
        <v>12</v>
      </c>
      <c r="E371" s="21">
        <v>125070</v>
      </c>
      <c r="F371" s="7">
        <v>128030</v>
      </c>
      <c r="G371" s="7">
        <v>129400</v>
      </c>
      <c r="H371" s="7">
        <v>130360</v>
      </c>
      <c r="I371" s="7">
        <v>131530</v>
      </c>
      <c r="J371" s="7">
        <v>127210</v>
      </c>
      <c r="K371" s="7">
        <v>125550</v>
      </c>
      <c r="L371" s="7">
        <v>126990</v>
      </c>
      <c r="M371" s="22">
        <v>128240</v>
      </c>
      <c r="N371" s="22">
        <v>133290</v>
      </c>
      <c r="O371" s="284">
        <v>144900</v>
      </c>
      <c r="P371" s="18">
        <v>1170</v>
      </c>
      <c r="Q371" s="7">
        <v>1200</v>
      </c>
      <c r="R371" s="7">
        <v>1210</v>
      </c>
      <c r="S371" s="7">
        <v>1220</v>
      </c>
      <c r="T371" s="7">
        <v>1230</v>
      </c>
      <c r="U371" s="7">
        <v>1230</v>
      </c>
      <c r="V371" s="7">
        <v>1220</v>
      </c>
      <c r="W371" s="7">
        <v>1240</v>
      </c>
      <c r="X371" s="25">
        <v>1260</v>
      </c>
      <c r="Y371" s="25">
        <v>1310</v>
      </c>
      <c r="Z371" s="262">
        <v>1420</v>
      </c>
      <c r="AA371" s="20" t="s">
        <v>70</v>
      </c>
      <c r="AB371" s="8">
        <v>2960</v>
      </c>
      <c r="AC371" s="8">
        <v>1370</v>
      </c>
      <c r="AD371" s="8">
        <v>960</v>
      </c>
      <c r="AE371" s="8">
        <v>1170</v>
      </c>
      <c r="AF371" s="8">
        <v>-4320</v>
      </c>
      <c r="AG371" s="8">
        <v>-1660</v>
      </c>
      <c r="AH371" s="8">
        <v>1440</v>
      </c>
      <c r="AI371" s="29">
        <v>1250</v>
      </c>
      <c r="AJ371" s="29">
        <v>5050</v>
      </c>
      <c r="AK371" s="276">
        <v>11610</v>
      </c>
      <c r="AL371" s="31">
        <v>19830</v>
      </c>
      <c r="AM371" s="17" t="s">
        <v>70</v>
      </c>
      <c r="AN371" s="9">
        <v>2.3666746621891832E-2</v>
      </c>
      <c r="AO371" s="9">
        <v>1.07006170428805E-2</v>
      </c>
      <c r="AP371" s="9">
        <v>7.4188562596599894E-3</v>
      </c>
      <c r="AQ371" s="9">
        <v>8.9751457502300624E-3</v>
      </c>
      <c r="AR371" s="9">
        <v>-3.2844218049114304E-2</v>
      </c>
      <c r="AS371" s="9">
        <v>-1.3049288577941964E-2</v>
      </c>
      <c r="AT371" s="9">
        <v>1.1469534050179142E-2</v>
      </c>
      <c r="AU371" s="33">
        <v>9.8432947476179145E-3</v>
      </c>
      <c r="AV371" s="87">
        <v>3.937928883343722E-2</v>
      </c>
      <c r="AW371" s="270">
        <v>8.7103308575287031E-2</v>
      </c>
      <c r="AX371" s="35">
        <v>0.15855121132165984</v>
      </c>
      <c r="AY371" s="793"/>
      <c r="AZ371" s="779"/>
      <c r="BA371" s="21">
        <v>26838.000000000004</v>
      </c>
      <c r="BB371" s="87">
        <v>0.94396737826816979</v>
      </c>
      <c r="BC371" s="795"/>
    </row>
    <row r="372" spans="1:55" ht="19">
      <c r="A372" s="156" t="s">
        <v>33</v>
      </c>
      <c r="B372" s="159" t="s">
        <v>117</v>
      </c>
      <c r="C372" s="797" t="s">
        <v>38</v>
      </c>
      <c r="D372" s="15" t="s">
        <v>39</v>
      </c>
      <c r="E372" s="21">
        <v>174390</v>
      </c>
      <c r="F372" s="7">
        <v>178650</v>
      </c>
      <c r="G372" s="7">
        <v>180620</v>
      </c>
      <c r="H372" s="7">
        <v>182010</v>
      </c>
      <c r="I372" s="7">
        <v>183710</v>
      </c>
      <c r="J372" s="7">
        <v>183960</v>
      </c>
      <c r="K372" s="7">
        <v>181770</v>
      </c>
      <c r="L372" s="7">
        <v>183860</v>
      </c>
      <c r="M372" s="22">
        <v>185730</v>
      </c>
      <c r="N372" s="22">
        <v>193330</v>
      </c>
      <c r="O372" s="284">
        <v>210400</v>
      </c>
      <c r="P372" s="18">
        <v>1630</v>
      </c>
      <c r="Q372" s="7">
        <v>1680</v>
      </c>
      <c r="R372" s="7">
        <v>1690</v>
      </c>
      <c r="S372" s="7">
        <v>1710</v>
      </c>
      <c r="T372" s="7">
        <v>1720</v>
      </c>
      <c r="U372" s="7">
        <v>1720</v>
      </c>
      <c r="V372" s="7">
        <v>1710</v>
      </c>
      <c r="W372" s="7">
        <v>1720</v>
      </c>
      <c r="X372" s="25">
        <v>1740</v>
      </c>
      <c r="Y372" s="25">
        <v>1820</v>
      </c>
      <c r="Z372" s="262">
        <v>1990</v>
      </c>
      <c r="AA372" s="20" t="s">
        <v>70</v>
      </c>
      <c r="AB372" s="8">
        <v>4260</v>
      </c>
      <c r="AC372" s="8">
        <v>1970</v>
      </c>
      <c r="AD372" s="8">
        <v>1390</v>
      </c>
      <c r="AE372" s="8">
        <v>1700</v>
      </c>
      <c r="AF372" s="8">
        <v>250</v>
      </c>
      <c r="AG372" s="8">
        <v>-2190</v>
      </c>
      <c r="AH372" s="8">
        <v>2090</v>
      </c>
      <c r="AI372" s="29">
        <v>1870</v>
      </c>
      <c r="AJ372" s="29">
        <v>7600</v>
      </c>
      <c r="AK372" s="276">
        <v>17070</v>
      </c>
      <c r="AL372" s="31">
        <v>36010</v>
      </c>
      <c r="AM372" s="17" t="s">
        <v>70</v>
      </c>
      <c r="AN372" s="9">
        <v>2.442800619301555E-2</v>
      </c>
      <c r="AO372" s="9">
        <v>1.1027148054855829E-2</v>
      </c>
      <c r="AP372" s="9">
        <v>7.6957147602700893E-3</v>
      </c>
      <c r="AQ372" s="9">
        <v>9.3401461458162416E-3</v>
      </c>
      <c r="AR372" s="9">
        <v>1.3608404550651265E-3</v>
      </c>
      <c r="AS372" s="9">
        <v>-1.1904761904761862E-2</v>
      </c>
      <c r="AT372" s="9">
        <v>1.1498046982450383E-2</v>
      </c>
      <c r="AU372" s="33">
        <v>1.0170782116827981E-2</v>
      </c>
      <c r="AV372" s="87">
        <v>4.0919614494158152E-2</v>
      </c>
      <c r="AW372" s="270">
        <v>8.8294625769409718E-2</v>
      </c>
      <c r="AX372" s="35">
        <v>0.2064911978897872</v>
      </c>
      <c r="AY372" s="793"/>
      <c r="AZ372" s="779"/>
      <c r="BA372" s="21">
        <v>37611</v>
      </c>
      <c r="BB372" s="87">
        <v>0.99081942771947928</v>
      </c>
      <c r="BC372" s="795"/>
    </row>
    <row r="373" spans="1:55" ht="19">
      <c r="A373" s="156" t="s">
        <v>33</v>
      </c>
      <c r="B373" s="159" t="s">
        <v>117</v>
      </c>
      <c r="C373" s="797"/>
      <c r="D373" s="15" t="s">
        <v>40</v>
      </c>
      <c r="E373" s="21">
        <v>240330</v>
      </c>
      <c r="F373" s="7">
        <v>246440</v>
      </c>
      <c r="G373" s="7">
        <v>249100</v>
      </c>
      <c r="H373" s="7">
        <v>251100</v>
      </c>
      <c r="I373" s="7">
        <v>253540</v>
      </c>
      <c r="J373" s="7">
        <v>253890</v>
      </c>
      <c r="K373" s="7">
        <v>250710</v>
      </c>
      <c r="L373" s="7">
        <v>253640</v>
      </c>
      <c r="M373" s="22">
        <v>256340</v>
      </c>
      <c r="N373" s="22">
        <v>267300</v>
      </c>
      <c r="O373" s="284">
        <v>291730</v>
      </c>
      <c r="P373" s="18">
        <v>2290</v>
      </c>
      <c r="Q373" s="7">
        <v>2360</v>
      </c>
      <c r="R373" s="7">
        <v>2380</v>
      </c>
      <c r="S373" s="7">
        <v>2400</v>
      </c>
      <c r="T373" s="7">
        <v>2420</v>
      </c>
      <c r="U373" s="7">
        <v>2420</v>
      </c>
      <c r="V373" s="7">
        <v>2400</v>
      </c>
      <c r="W373" s="7">
        <v>2420</v>
      </c>
      <c r="X373" s="25">
        <v>2450</v>
      </c>
      <c r="Y373" s="25">
        <v>2560</v>
      </c>
      <c r="Z373" s="262">
        <v>2800</v>
      </c>
      <c r="AA373" s="20" t="s">
        <v>70</v>
      </c>
      <c r="AB373" s="8">
        <v>6110</v>
      </c>
      <c r="AC373" s="8">
        <v>2660</v>
      </c>
      <c r="AD373" s="8">
        <v>2000</v>
      </c>
      <c r="AE373" s="8">
        <v>2440</v>
      </c>
      <c r="AF373" s="8">
        <v>350</v>
      </c>
      <c r="AG373" s="8">
        <v>-3180</v>
      </c>
      <c r="AH373" s="8">
        <v>2930</v>
      </c>
      <c r="AI373" s="29">
        <v>2700</v>
      </c>
      <c r="AJ373" s="29">
        <v>10960</v>
      </c>
      <c r="AK373" s="276">
        <v>24430</v>
      </c>
      <c r="AL373" s="31">
        <v>51400</v>
      </c>
      <c r="AM373" s="17" t="s">
        <v>70</v>
      </c>
      <c r="AN373" s="9">
        <v>2.5423376191070712E-2</v>
      </c>
      <c r="AO373" s="9">
        <v>1.0793702321051812E-2</v>
      </c>
      <c r="AP373" s="9">
        <v>8.0289040545964419E-3</v>
      </c>
      <c r="AQ373" s="9">
        <v>9.7172441258461806E-3</v>
      </c>
      <c r="AR373" s="9">
        <v>1.3804527885146189E-3</v>
      </c>
      <c r="AS373" s="9">
        <v>-1.2525109299302839E-2</v>
      </c>
      <c r="AT373" s="9">
        <v>1.1686809461130432E-2</v>
      </c>
      <c r="AU373" s="33">
        <v>1.0645008673710876E-2</v>
      </c>
      <c r="AV373" s="87">
        <v>4.2755715065928124E-2</v>
      </c>
      <c r="AW373" s="270">
        <v>9.1395435839880301E-2</v>
      </c>
      <c r="AX373" s="35">
        <v>0.213872591852869</v>
      </c>
      <c r="AY373" s="793"/>
      <c r="AZ373" s="779"/>
      <c r="BA373" s="21">
        <v>52920</v>
      </c>
      <c r="BB373" s="87">
        <v>0.99367536304248327</v>
      </c>
      <c r="BC373" s="795"/>
    </row>
    <row r="374" spans="1:55" ht="21" customHeight="1">
      <c r="A374" s="156" t="s">
        <v>33</v>
      </c>
      <c r="B374" s="148" t="s">
        <v>42</v>
      </c>
      <c r="C374" s="758" t="s">
        <v>37</v>
      </c>
      <c r="D374" s="15" t="s">
        <v>11</v>
      </c>
      <c r="E374" s="21">
        <v>86270</v>
      </c>
      <c r="F374" s="7">
        <v>88260</v>
      </c>
      <c r="G374" s="7">
        <v>89250</v>
      </c>
      <c r="H374" s="7">
        <v>89890</v>
      </c>
      <c r="I374" s="7">
        <v>90680</v>
      </c>
      <c r="J374" s="7">
        <v>86320</v>
      </c>
      <c r="K374" s="7">
        <v>85210</v>
      </c>
      <c r="L374" s="7">
        <v>86190</v>
      </c>
      <c r="M374" s="22">
        <v>87020</v>
      </c>
      <c r="N374" s="22">
        <v>90370</v>
      </c>
      <c r="O374" s="284">
        <v>98120</v>
      </c>
      <c r="P374" s="18">
        <v>790</v>
      </c>
      <c r="Q374" s="7">
        <v>810</v>
      </c>
      <c r="R374" s="7">
        <v>820</v>
      </c>
      <c r="S374" s="7">
        <v>830</v>
      </c>
      <c r="T374" s="7">
        <v>830</v>
      </c>
      <c r="U374" s="7">
        <v>830</v>
      </c>
      <c r="V374" s="7">
        <v>830</v>
      </c>
      <c r="W374" s="7">
        <v>840</v>
      </c>
      <c r="X374" s="25">
        <v>850</v>
      </c>
      <c r="Y374" s="25">
        <v>880</v>
      </c>
      <c r="Z374" s="262">
        <v>960</v>
      </c>
      <c r="AA374" s="20" t="s">
        <v>70</v>
      </c>
      <c r="AB374" s="8">
        <v>1990</v>
      </c>
      <c r="AC374" s="8">
        <v>990</v>
      </c>
      <c r="AD374" s="8">
        <v>640</v>
      </c>
      <c r="AE374" s="8">
        <v>790</v>
      </c>
      <c r="AF374" s="8">
        <v>-4360</v>
      </c>
      <c r="AG374" s="8">
        <v>-1110</v>
      </c>
      <c r="AH374" s="8">
        <v>980</v>
      </c>
      <c r="AI374" s="29">
        <v>830</v>
      </c>
      <c r="AJ374" s="29">
        <v>3350</v>
      </c>
      <c r="AK374" s="276">
        <v>7750</v>
      </c>
      <c r="AL374" s="31">
        <v>11850</v>
      </c>
      <c r="AM374" s="17" t="s">
        <v>70</v>
      </c>
      <c r="AN374" s="9">
        <v>2.3067114871913708E-2</v>
      </c>
      <c r="AO374" s="9">
        <v>1.1216859279401747E-2</v>
      </c>
      <c r="AP374" s="9">
        <v>7.1708683473390433E-3</v>
      </c>
      <c r="AQ374" s="9">
        <v>8.7885193013683693E-3</v>
      </c>
      <c r="AR374" s="9">
        <v>-4.8081164534627296E-2</v>
      </c>
      <c r="AS374" s="9">
        <v>-1.2859128822984234E-2</v>
      </c>
      <c r="AT374" s="9">
        <v>1.150099753550049E-2</v>
      </c>
      <c r="AU374" s="33">
        <v>9.6298874579416882E-3</v>
      </c>
      <c r="AV374" s="87">
        <v>3.849689726499661E-2</v>
      </c>
      <c r="AW374" s="270">
        <v>8.5758548190771222E-2</v>
      </c>
      <c r="AX374" s="35">
        <v>0.13735945288049156</v>
      </c>
      <c r="AY374" s="793">
        <v>0.17639000883154593</v>
      </c>
      <c r="AZ374" s="779"/>
      <c r="BA374" s="21">
        <v>18144.000000000004</v>
      </c>
      <c r="BB374" s="87">
        <v>0.92704300452069088</v>
      </c>
      <c r="BC374" s="795">
        <v>0.96300566156730882</v>
      </c>
    </row>
    <row r="375" spans="1:55" ht="19">
      <c r="A375" s="156" t="s">
        <v>33</v>
      </c>
      <c r="B375" s="159" t="s">
        <v>118</v>
      </c>
      <c r="C375" s="758"/>
      <c r="D375" s="15" t="s">
        <v>12</v>
      </c>
      <c r="E375" s="21">
        <v>92860</v>
      </c>
      <c r="F375" s="7">
        <v>95030</v>
      </c>
      <c r="G375" s="7">
        <v>96090</v>
      </c>
      <c r="H375" s="7">
        <v>96800</v>
      </c>
      <c r="I375" s="7">
        <v>97660</v>
      </c>
      <c r="J375" s="7">
        <v>93310</v>
      </c>
      <c r="K375" s="7">
        <v>92100</v>
      </c>
      <c r="L375" s="7">
        <v>93160</v>
      </c>
      <c r="M375" s="22">
        <v>94080</v>
      </c>
      <c r="N375" s="22">
        <v>97760</v>
      </c>
      <c r="O375" s="284">
        <v>106250</v>
      </c>
      <c r="P375" s="18">
        <v>850</v>
      </c>
      <c r="Q375" s="7">
        <v>870</v>
      </c>
      <c r="R375" s="7">
        <v>880</v>
      </c>
      <c r="S375" s="7">
        <v>890</v>
      </c>
      <c r="T375" s="7">
        <v>890</v>
      </c>
      <c r="U375" s="7">
        <v>890</v>
      </c>
      <c r="V375" s="7">
        <v>890</v>
      </c>
      <c r="W375" s="7">
        <v>900</v>
      </c>
      <c r="X375" s="25">
        <v>920</v>
      </c>
      <c r="Y375" s="25">
        <v>950</v>
      </c>
      <c r="Z375" s="262">
        <v>1040</v>
      </c>
      <c r="AA375" s="20" t="s">
        <v>70</v>
      </c>
      <c r="AB375" s="8">
        <v>2170</v>
      </c>
      <c r="AC375" s="8">
        <v>1060</v>
      </c>
      <c r="AD375" s="8">
        <v>710</v>
      </c>
      <c r="AE375" s="8">
        <v>860</v>
      </c>
      <c r="AF375" s="8">
        <v>-4350</v>
      </c>
      <c r="AG375" s="8">
        <v>-1210</v>
      </c>
      <c r="AH375" s="8">
        <v>1060</v>
      </c>
      <c r="AI375" s="29">
        <v>920</v>
      </c>
      <c r="AJ375" s="29">
        <v>3680</v>
      </c>
      <c r="AK375" s="276">
        <v>8490</v>
      </c>
      <c r="AL375" s="31">
        <v>13390</v>
      </c>
      <c r="AM375" s="17" t="s">
        <v>70</v>
      </c>
      <c r="AN375" s="9">
        <v>2.3368511738100395E-2</v>
      </c>
      <c r="AO375" s="9">
        <v>1.115437230348304E-2</v>
      </c>
      <c r="AP375" s="9">
        <v>7.388906233739112E-3</v>
      </c>
      <c r="AQ375" s="9">
        <v>8.8842975206611108E-3</v>
      </c>
      <c r="AR375" s="9">
        <v>-4.4542289576080307E-2</v>
      </c>
      <c r="AS375" s="9">
        <v>-1.2967527596184802E-2</v>
      </c>
      <c r="AT375" s="9">
        <v>1.1509229098805696E-2</v>
      </c>
      <c r="AU375" s="33">
        <v>9.8754830399312432E-3</v>
      </c>
      <c r="AV375" s="87">
        <v>3.9115646258503389E-2</v>
      </c>
      <c r="AW375" s="270">
        <v>8.6845335515548294E-2</v>
      </c>
      <c r="AX375" s="35">
        <v>0.14419556321343951</v>
      </c>
      <c r="AY375" s="793"/>
      <c r="AZ375" s="779"/>
      <c r="BA375" s="21">
        <v>19656.000000000004</v>
      </c>
      <c r="BB375" s="87">
        <v>0.9325220762438079</v>
      </c>
      <c r="BC375" s="795"/>
    </row>
    <row r="376" spans="1:55" ht="19">
      <c r="A376" s="156" t="s">
        <v>33</v>
      </c>
      <c r="B376" s="159" t="s">
        <v>118</v>
      </c>
      <c r="C376" s="797" t="s">
        <v>38</v>
      </c>
      <c r="D376" s="15" t="s">
        <v>39</v>
      </c>
      <c r="E376" s="21">
        <v>142180</v>
      </c>
      <c r="F376" s="7">
        <v>145650</v>
      </c>
      <c r="G376" s="7">
        <v>147310</v>
      </c>
      <c r="H376" s="7">
        <v>148450</v>
      </c>
      <c r="I376" s="7">
        <v>149840</v>
      </c>
      <c r="J376" s="7">
        <v>150060</v>
      </c>
      <c r="K376" s="7">
        <v>148320</v>
      </c>
      <c r="L376" s="7">
        <v>150030</v>
      </c>
      <c r="M376" s="22">
        <v>151570</v>
      </c>
      <c r="N376" s="22">
        <v>157800</v>
      </c>
      <c r="O376" s="284">
        <v>171750</v>
      </c>
      <c r="P376" s="18">
        <v>1310</v>
      </c>
      <c r="Q376" s="7">
        <v>1350</v>
      </c>
      <c r="R376" s="7">
        <v>1360</v>
      </c>
      <c r="S376" s="7">
        <v>1380</v>
      </c>
      <c r="T376" s="7">
        <v>1380</v>
      </c>
      <c r="U376" s="7">
        <v>1380</v>
      </c>
      <c r="V376" s="7">
        <v>1370</v>
      </c>
      <c r="W376" s="7">
        <v>1380</v>
      </c>
      <c r="X376" s="25">
        <v>1400</v>
      </c>
      <c r="Y376" s="25">
        <v>1460</v>
      </c>
      <c r="Z376" s="262">
        <v>1600</v>
      </c>
      <c r="AA376" s="20" t="s">
        <v>70</v>
      </c>
      <c r="AB376" s="8">
        <v>3470</v>
      </c>
      <c r="AC376" s="8">
        <v>1660</v>
      </c>
      <c r="AD376" s="8">
        <v>1140</v>
      </c>
      <c r="AE376" s="8">
        <v>1390</v>
      </c>
      <c r="AF376" s="8">
        <v>220</v>
      </c>
      <c r="AG376" s="8">
        <v>-1740</v>
      </c>
      <c r="AH376" s="8">
        <v>1710</v>
      </c>
      <c r="AI376" s="29">
        <v>1540</v>
      </c>
      <c r="AJ376" s="29">
        <v>6230</v>
      </c>
      <c r="AK376" s="276">
        <v>13950</v>
      </c>
      <c r="AL376" s="31">
        <v>29570</v>
      </c>
      <c r="AM376" s="17" t="s">
        <v>70</v>
      </c>
      <c r="AN376" s="9">
        <v>2.4405682937121975E-2</v>
      </c>
      <c r="AO376" s="9">
        <v>1.1397185032612445E-2</v>
      </c>
      <c r="AP376" s="9">
        <v>7.738782160070512E-3</v>
      </c>
      <c r="AQ376" s="9">
        <v>9.3634220276186397E-3</v>
      </c>
      <c r="AR376" s="9">
        <v>1.4682327816337715E-3</v>
      </c>
      <c r="AS376" s="9">
        <v>-1.1595361855257891E-2</v>
      </c>
      <c r="AT376" s="9">
        <v>1.1529126213592145E-2</v>
      </c>
      <c r="AU376" s="33">
        <v>1.0264613743917961E-2</v>
      </c>
      <c r="AV376" s="87">
        <v>4.1103120670317406E-2</v>
      </c>
      <c r="AW376" s="270">
        <v>8.8403041825094952E-2</v>
      </c>
      <c r="AX376" s="35">
        <v>0.20797580531720361</v>
      </c>
      <c r="AY376" s="793"/>
      <c r="AZ376" s="779"/>
      <c r="BA376" s="21">
        <v>30240.000000000004</v>
      </c>
      <c r="BB376" s="87">
        <v>0.995287663525109</v>
      </c>
      <c r="BC376" s="795"/>
    </row>
    <row r="377" spans="1:55" ht="19">
      <c r="A377" s="156" t="s">
        <v>33</v>
      </c>
      <c r="B377" s="159" t="s">
        <v>118</v>
      </c>
      <c r="C377" s="797"/>
      <c r="D377" s="15" t="s">
        <v>40</v>
      </c>
      <c r="E377" s="21">
        <v>208120</v>
      </c>
      <c r="F377" s="7">
        <v>213440</v>
      </c>
      <c r="G377" s="7">
        <v>215790</v>
      </c>
      <c r="H377" s="7">
        <v>217540</v>
      </c>
      <c r="I377" s="7">
        <v>219670</v>
      </c>
      <c r="J377" s="7">
        <v>219990</v>
      </c>
      <c r="K377" s="7">
        <v>217260</v>
      </c>
      <c r="L377" s="7">
        <v>219810</v>
      </c>
      <c r="M377" s="22">
        <v>222180</v>
      </c>
      <c r="N377" s="22">
        <v>231770</v>
      </c>
      <c r="O377" s="284">
        <v>253080</v>
      </c>
      <c r="P377" s="18">
        <v>1970</v>
      </c>
      <c r="Q377" s="7">
        <v>2030</v>
      </c>
      <c r="R377" s="7">
        <v>2050</v>
      </c>
      <c r="S377" s="7">
        <v>2070</v>
      </c>
      <c r="T377" s="7">
        <v>2080</v>
      </c>
      <c r="U377" s="7">
        <v>2080</v>
      </c>
      <c r="V377" s="7">
        <v>2060</v>
      </c>
      <c r="W377" s="7">
        <v>2080</v>
      </c>
      <c r="X377" s="25">
        <v>2110</v>
      </c>
      <c r="Y377" s="25">
        <v>2200</v>
      </c>
      <c r="Z377" s="262">
        <v>2410</v>
      </c>
      <c r="AA377" s="20" t="s">
        <v>70</v>
      </c>
      <c r="AB377" s="8">
        <v>5320</v>
      </c>
      <c r="AC377" s="8">
        <v>2350</v>
      </c>
      <c r="AD377" s="8">
        <v>1750</v>
      </c>
      <c r="AE377" s="8">
        <v>2130</v>
      </c>
      <c r="AF377" s="8">
        <v>320</v>
      </c>
      <c r="AG377" s="8">
        <v>-2730</v>
      </c>
      <c r="AH377" s="8">
        <v>2550</v>
      </c>
      <c r="AI377" s="29">
        <v>2370</v>
      </c>
      <c r="AJ377" s="29">
        <v>9590</v>
      </c>
      <c r="AK377" s="276">
        <v>21310</v>
      </c>
      <c r="AL377" s="31">
        <v>44960</v>
      </c>
      <c r="AM377" s="17" t="s">
        <v>70</v>
      </c>
      <c r="AN377" s="9">
        <v>2.556217566788388E-2</v>
      </c>
      <c r="AO377" s="9">
        <v>1.1010119940030094E-2</v>
      </c>
      <c r="AP377" s="9">
        <v>8.1097363177162762E-3</v>
      </c>
      <c r="AQ377" s="9">
        <v>9.7913027489198168E-3</v>
      </c>
      <c r="AR377" s="9">
        <v>1.4567305503709882E-3</v>
      </c>
      <c r="AS377" s="9">
        <v>-1.2409654984317453E-2</v>
      </c>
      <c r="AT377" s="9">
        <v>1.1737089201877993E-2</v>
      </c>
      <c r="AU377" s="33">
        <v>1.0782039033710999E-2</v>
      </c>
      <c r="AV377" s="87">
        <v>4.3163201008191487E-2</v>
      </c>
      <c r="AW377" s="270">
        <v>9.1944600250248198E-2</v>
      </c>
      <c r="AX377" s="35">
        <v>0.21602921391504903</v>
      </c>
      <c r="AY377" s="793"/>
      <c r="AZ377" s="779"/>
      <c r="BA377" s="21">
        <v>45549</v>
      </c>
      <c r="BB377" s="87">
        <v>0.99716990197962718</v>
      </c>
      <c r="BC377" s="795"/>
    </row>
    <row r="378" spans="1:55" ht="21" customHeight="1">
      <c r="A378" s="156" t="s">
        <v>33</v>
      </c>
      <c r="B378" s="148" t="s">
        <v>43</v>
      </c>
      <c r="C378" s="758" t="s">
        <v>37</v>
      </c>
      <c r="D378" s="15" t="s">
        <v>11</v>
      </c>
      <c r="E378" s="21">
        <v>70220</v>
      </c>
      <c r="F378" s="7">
        <v>71850</v>
      </c>
      <c r="G378" s="7">
        <v>72710</v>
      </c>
      <c r="H378" s="7">
        <v>73250</v>
      </c>
      <c r="I378" s="7">
        <v>73900</v>
      </c>
      <c r="J378" s="7">
        <v>69520</v>
      </c>
      <c r="K378" s="7">
        <v>68620</v>
      </c>
      <c r="L378" s="7">
        <v>69420</v>
      </c>
      <c r="M378" s="22">
        <v>70110</v>
      </c>
      <c r="N378" s="22">
        <v>72890</v>
      </c>
      <c r="O378" s="284">
        <v>79240</v>
      </c>
      <c r="P378" s="18">
        <v>630</v>
      </c>
      <c r="Q378" s="7">
        <v>650</v>
      </c>
      <c r="R378" s="7">
        <v>650</v>
      </c>
      <c r="S378" s="7">
        <v>660</v>
      </c>
      <c r="T378" s="7">
        <v>660</v>
      </c>
      <c r="U378" s="7">
        <v>670</v>
      </c>
      <c r="V378" s="7">
        <v>660</v>
      </c>
      <c r="W378" s="7">
        <v>670</v>
      </c>
      <c r="X378" s="25">
        <v>680</v>
      </c>
      <c r="Y378" s="25">
        <v>710</v>
      </c>
      <c r="Z378" s="262">
        <v>770</v>
      </c>
      <c r="AA378" s="20" t="s">
        <v>70</v>
      </c>
      <c r="AB378" s="8">
        <v>1630</v>
      </c>
      <c r="AC378" s="8">
        <v>860</v>
      </c>
      <c r="AD378" s="8">
        <v>540</v>
      </c>
      <c r="AE378" s="8">
        <v>650</v>
      </c>
      <c r="AF378" s="8">
        <v>-4380</v>
      </c>
      <c r="AG378" s="8">
        <v>-900</v>
      </c>
      <c r="AH378" s="8">
        <v>800</v>
      </c>
      <c r="AI378" s="29">
        <v>690</v>
      </c>
      <c r="AJ378" s="29">
        <v>2780</v>
      </c>
      <c r="AK378" s="276">
        <v>6350</v>
      </c>
      <c r="AL378" s="31">
        <v>9020</v>
      </c>
      <c r="AM378" s="17" t="s">
        <v>70</v>
      </c>
      <c r="AN378" s="9">
        <v>2.3212759897465185E-2</v>
      </c>
      <c r="AO378" s="9">
        <v>1.1969380654140549E-2</v>
      </c>
      <c r="AP378" s="9">
        <v>7.42676385641583E-3</v>
      </c>
      <c r="AQ378" s="9">
        <v>8.8737201365187701E-3</v>
      </c>
      <c r="AR378" s="9">
        <v>-5.9269282814614299E-2</v>
      </c>
      <c r="AS378" s="9">
        <v>-1.294591484464902E-2</v>
      </c>
      <c r="AT378" s="9">
        <v>1.165840862722245E-2</v>
      </c>
      <c r="AU378" s="33">
        <v>9.9394987035437143E-3</v>
      </c>
      <c r="AV378" s="87">
        <v>3.9651975467123179E-2</v>
      </c>
      <c r="AW378" s="270">
        <v>8.7117574427219013E-2</v>
      </c>
      <c r="AX378" s="35">
        <v>0.1284534320706352</v>
      </c>
      <c r="AY378" s="793">
        <v>0.17432153306292314</v>
      </c>
      <c r="AZ378" s="779"/>
      <c r="BA378" s="21">
        <v>14553.000000000002</v>
      </c>
      <c r="BB378" s="87">
        <v>0.92120478496154945</v>
      </c>
      <c r="BC378" s="795">
        <v>0.96278785355646601</v>
      </c>
    </row>
    <row r="379" spans="1:55" ht="19">
      <c r="A379" s="156" t="s">
        <v>33</v>
      </c>
      <c r="B379" s="159" t="s">
        <v>119</v>
      </c>
      <c r="C379" s="758"/>
      <c r="D379" s="15" t="s">
        <v>12</v>
      </c>
      <c r="E379" s="21">
        <v>76810</v>
      </c>
      <c r="F379" s="7">
        <v>78620</v>
      </c>
      <c r="G379" s="7">
        <v>79550</v>
      </c>
      <c r="H379" s="7">
        <v>80160</v>
      </c>
      <c r="I379" s="7">
        <v>80880</v>
      </c>
      <c r="J379" s="7">
        <v>76510</v>
      </c>
      <c r="K379" s="7">
        <v>75510</v>
      </c>
      <c r="L379" s="7">
        <v>76390</v>
      </c>
      <c r="M379" s="22">
        <v>77170</v>
      </c>
      <c r="N379" s="22">
        <v>80280</v>
      </c>
      <c r="O379" s="284">
        <v>87370</v>
      </c>
      <c r="P379" s="18">
        <v>690</v>
      </c>
      <c r="Q379" s="7">
        <v>710</v>
      </c>
      <c r="R379" s="7">
        <v>710</v>
      </c>
      <c r="S379" s="7">
        <v>720</v>
      </c>
      <c r="T379" s="7">
        <v>720</v>
      </c>
      <c r="U379" s="7">
        <v>730</v>
      </c>
      <c r="V379" s="7">
        <v>720</v>
      </c>
      <c r="W379" s="7">
        <v>730</v>
      </c>
      <c r="X379" s="25">
        <v>750</v>
      </c>
      <c r="Y379" s="25">
        <v>780</v>
      </c>
      <c r="Z379" s="262">
        <v>850</v>
      </c>
      <c r="AA379" s="20" t="s">
        <v>70</v>
      </c>
      <c r="AB379" s="8">
        <v>1810</v>
      </c>
      <c r="AC379" s="8">
        <v>930</v>
      </c>
      <c r="AD379" s="8">
        <v>610</v>
      </c>
      <c r="AE379" s="8">
        <v>720</v>
      </c>
      <c r="AF379" s="8">
        <v>-4370</v>
      </c>
      <c r="AG379" s="8">
        <v>-1000</v>
      </c>
      <c r="AH379" s="8">
        <v>880</v>
      </c>
      <c r="AI379" s="29">
        <v>780</v>
      </c>
      <c r="AJ379" s="29">
        <v>3110</v>
      </c>
      <c r="AK379" s="276">
        <v>7090</v>
      </c>
      <c r="AL379" s="31">
        <v>10560</v>
      </c>
      <c r="AM379" s="17" t="s">
        <v>70</v>
      </c>
      <c r="AN379" s="9">
        <v>2.3564640020830696E-2</v>
      </c>
      <c r="AO379" s="9">
        <v>1.1829051132027368E-2</v>
      </c>
      <c r="AP379" s="9">
        <v>7.6681332495285304E-3</v>
      </c>
      <c r="AQ379" s="9">
        <v>8.9820359281436168E-3</v>
      </c>
      <c r="AR379" s="9">
        <v>-5.4030662710187971E-2</v>
      </c>
      <c r="AS379" s="9">
        <v>-1.3070186903672676E-2</v>
      </c>
      <c r="AT379" s="9">
        <v>1.1654085551582538E-2</v>
      </c>
      <c r="AU379" s="33">
        <v>1.0210760570755317E-2</v>
      </c>
      <c r="AV379" s="87">
        <v>4.0300634961772719E-2</v>
      </c>
      <c r="AW379" s="270">
        <v>8.8315894369705994E-2</v>
      </c>
      <c r="AX379" s="35">
        <v>0.13748209868506711</v>
      </c>
      <c r="AY379" s="793"/>
      <c r="AZ379" s="779"/>
      <c r="BA379" s="21">
        <v>16065.000000000002</v>
      </c>
      <c r="BB379" s="87">
        <v>0.92832964457752898</v>
      </c>
      <c r="BC379" s="795"/>
    </row>
    <row r="380" spans="1:55" ht="19">
      <c r="A380" s="156" t="s">
        <v>33</v>
      </c>
      <c r="B380" s="159" t="s">
        <v>119</v>
      </c>
      <c r="C380" s="797" t="s">
        <v>38</v>
      </c>
      <c r="D380" s="15" t="s">
        <v>39</v>
      </c>
      <c r="E380" s="21">
        <v>126130</v>
      </c>
      <c r="F380" s="7">
        <v>129240</v>
      </c>
      <c r="G380" s="7">
        <v>130770</v>
      </c>
      <c r="H380" s="7">
        <v>131810</v>
      </c>
      <c r="I380" s="7">
        <v>133060</v>
      </c>
      <c r="J380" s="7">
        <v>133260</v>
      </c>
      <c r="K380" s="7">
        <v>131730</v>
      </c>
      <c r="L380" s="7">
        <v>133260</v>
      </c>
      <c r="M380" s="22">
        <v>134660</v>
      </c>
      <c r="N380" s="22">
        <v>140320</v>
      </c>
      <c r="O380" s="284">
        <v>152870</v>
      </c>
      <c r="P380" s="18">
        <v>1150</v>
      </c>
      <c r="Q380" s="7">
        <v>1190</v>
      </c>
      <c r="R380" s="7">
        <v>1190</v>
      </c>
      <c r="S380" s="7">
        <v>1210</v>
      </c>
      <c r="T380" s="7">
        <v>1210</v>
      </c>
      <c r="U380" s="7">
        <v>1220</v>
      </c>
      <c r="V380" s="7">
        <v>1210</v>
      </c>
      <c r="W380" s="7">
        <v>1210</v>
      </c>
      <c r="X380" s="25">
        <v>1230</v>
      </c>
      <c r="Y380" s="25">
        <v>1290</v>
      </c>
      <c r="Z380" s="262">
        <v>1410</v>
      </c>
      <c r="AA380" s="20" t="s">
        <v>70</v>
      </c>
      <c r="AB380" s="8">
        <v>3110</v>
      </c>
      <c r="AC380" s="8">
        <v>1530</v>
      </c>
      <c r="AD380" s="8">
        <v>1040</v>
      </c>
      <c r="AE380" s="8">
        <v>1250</v>
      </c>
      <c r="AF380" s="8">
        <v>200</v>
      </c>
      <c r="AG380" s="8">
        <v>-1530</v>
      </c>
      <c r="AH380" s="8">
        <v>1530</v>
      </c>
      <c r="AI380" s="29">
        <v>1400</v>
      </c>
      <c r="AJ380" s="29">
        <v>5660</v>
      </c>
      <c r="AK380" s="276">
        <v>12550</v>
      </c>
      <c r="AL380" s="31">
        <v>26740</v>
      </c>
      <c r="AM380" s="17" t="s">
        <v>70</v>
      </c>
      <c r="AN380" s="9">
        <v>2.465709981764852E-2</v>
      </c>
      <c r="AO380" s="9">
        <v>1.1838440111420656E-2</v>
      </c>
      <c r="AP380" s="9">
        <v>7.9528943947388964E-3</v>
      </c>
      <c r="AQ380" s="9">
        <v>9.4833472422426457E-3</v>
      </c>
      <c r="AR380" s="9">
        <v>1.5030813166991841E-3</v>
      </c>
      <c r="AS380" s="9">
        <v>-1.1481314723097658E-2</v>
      </c>
      <c r="AT380" s="9">
        <v>1.1614666363015225E-2</v>
      </c>
      <c r="AU380" s="33">
        <v>1.0505778177997804E-2</v>
      </c>
      <c r="AV380" s="87">
        <v>4.2031783751670826E-2</v>
      </c>
      <c r="AW380" s="270">
        <v>8.9438426453819941E-2</v>
      </c>
      <c r="AX380" s="35">
        <v>0.21200348846428296</v>
      </c>
      <c r="AY380" s="793"/>
      <c r="AZ380" s="779"/>
      <c r="BA380" s="21">
        <v>26649.000000000004</v>
      </c>
      <c r="BB380" s="87">
        <v>1.0007214778403235</v>
      </c>
      <c r="BC380" s="795"/>
    </row>
    <row r="381" spans="1:55" ht="19">
      <c r="A381" s="156" t="s">
        <v>33</v>
      </c>
      <c r="B381" s="159" t="s">
        <v>119</v>
      </c>
      <c r="C381" s="797"/>
      <c r="D381" s="15" t="s">
        <v>40</v>
      </c>
      <c r="E381" s="21">
        <v>192070</v>
      </c>
      <c r="F381" s="7">
        <v>197030</v>
      </c>
      <c r="G381" s="7">
        <v>199250</v>
      </c>
      <c r="H381" s="7">
        <v>200900</v>
      </c>
      <c r="I381" s="7">
        <v>202890</v>
      </c>
      <c r="J381" s="7">
        <v>203190</v>
      </c>
      <c r="K381" s="7">
        <v>200670</v>
      </c>
      <c r="L381" s="7">
        <v>203040</v>
      </c>
      <c r="M381" s="22">
        <v>205270</v>
      </c>
      <c r="N381" s="22">
        <v>214290</v>
      </c>
      <c r="O381" s="284">
        <v>234200</v>
      </c>
      <c r="P381" s="18">
        <v>1810</v>
      </c>
      <c r="Q381" s="7">
        <v>1870</v>
      </c>
      <c r="R381" s="7">
        <v>1880</v>
      </c>
      <c r="S381" s="7">
        <v>1900</v>
      </c>
      <c r="T381" s="7">
        <v>1910</v>
      </c>
      <c r="U381" s="7">
        <v>1920</v>
      </c>
      <c r="V381" s="7">
        <v>1900</v>
      </c>
      <c r="W381" s="7">
        <v>1910</v>
      </c>
      <c r="X381" s="25">
        <v>1940</v>
      </c>
      <c r="Y381" s="25">
        <v>2030</v>
      </c>
      <c r="Z381" s="262">
        <v>2220</v>
      </c>
      <c r="AA381" s="20" t="s">
        <v>70</v>
      </c>
      <c r="AB381" s="8">
        <v>4960</v>
      </c>
      <c r="AC381" s="8">
        <v>2220</v>
      </c>
      <c r="AD381" s="8">
        <v>1650</v>
      </c>
      <c r="AE381" s="8">
        <v>1990</v>
      </c>
      <c r="AF381" s="8">
        <v>300</v>
      </c>
      <c r="AG381" s="8">
        <v>-2520</v>
      </c>
      <c r="AH381" s="8">
        <v>2370</v>
      </c>
      <c r="AI381" s="29">
        <v>2230</v>
      </c>
      <c r="AJ381" s="29">
        <v>9020</v>
      </c>
      <c r="AK381" s="276">
        <v>19910</v>
      </c>
      <c r="AL381" s="31">
        <v>42130</v>
      </c>
      <c r="AM381" s="17" t="s">
        <v>70</v>
      </c>
      <c r="AN381" s="9">
        <v>2.5823918363096832E-2</v>
      </c>
      <c r="AO381" s="9">
        <v>1.1267319697507938E-2</v>
      </c>
      <c r="AP381" s="9">
        <v>8.2810539523212601E-3</v>
      </c>
      <c r="AQ381" s="9">
        <v>9.9054255848680661E-3</v>
      </c>
      <c r="AR381" s="9">
        <v>1.4786337424219642E-3</v>
      </c>
      <c r="AS381" s="9">
        <v>-1.240218514690683E-2</v>
      </c>
      <c r="AT381" s="9">
        <v>1.181043504260737E-2</v>
      </c>
      <c r="AU381" s="33">
        <v>1.0983057525610684E-2</v>
      </c>
      <c r="AV381" s="87">
        <v>4.3942125006089627E-2</v>
      </c>
      <c r="AW381" s="270">
        <v>9.2911475103831354E-2</v>
      </c>
      <c r="AX381" s="35">
        <v>0.21934711303170729</v>
      </c>
      <c r="AY381" s="793"/>
      <c r="AZ381" s="779"/>
      <c r="BA381" s="21">
        <v>41958.000000000007</v>
      </c>
      <c r="BB381" s="87">
        <v>1.0008955068464622</v>
      </c>
      <c r="BC381" s="795"/>
    </row>
    <row r="382" spans="1:55" ht="21" customHeight="1">
      <c r="A382" s="156" t="s">
        <v>33</v>
      </c>
      <c r="B382" s="148" t="s">
        <v>44</v>
      </c>
      <c r="C382" s="758" t="s">
        <v>37</v>
      </c>
      <c r="D382" s="15" t="s">
        <v>11</v>
      </c>
      <c r="E382" s="21">
        <v>65430</v>
      </c>
      <c r="F382" s="7">
        <v>66980</v>
      </c>
      <c r="G382" s="7">
        <v>67800</v>
      </c>
      <c r="H382" s="7">
        <v>68320</v>
      </c>
      <c r="I382" s="7">
        <v>68940</v>
      </c>
      <c r="J382" s="7">
        <v>64560</v>
      </c>
      <c r="K382" s="7">
        <v>63730</v>
      </c>
      <c r="L382" s="7">
        <v>64480</v>
      </c>
      <c r="M382" s="22">
        <v>65160</v>
      </c>
      <c r="N382" s="22">
        <v>67930</v>
      </c>
      <c r="O382" s="284">
        <v>74080</v>
      </c>
      <c r="P382" s="18">
        <v>580</v>
      </c>
      <c r="Q382" s="7">
        <v>600</v>
      </c>
      <c r="R382" s="7">
        <v>600</v>
      </c>
      <c r="S382" s="7">
        <v>610</v>
      </c>
      <c r="T382" s="7">
        <v>620</v>
      </c>
      <c r="U382" s="7">
        <v>620</v>
      </c>
      <c r="V382" s="7">
        <v>610</v>
      </c>
      <c r="W382" s="7">
        <v>620</v>
      </c>
      <c r="X382" s="25">
        <v>630</v>
      </c>
      <c r="Y382" s="25">
        <v>660</v>
      </c>
      <c r="Z382" s="262">
        <v>720</v>
      </c>
      <c r="AA382" s="20" t="s">
        <v>70</v>
      </c>
      <c r="AB382" s="8">
        <v>1550</v>
      </c>
      <c r="AC382" s="8">
        <v>820</v>
      </c>
      <c r="AD382" s="8">
        <v>520</v>
      </c>
      <c r="AE382" s="8">
        <v>620</v>
      </c>
      <c r="AF382" s="8">
        <v>-4380</v>
      </c>
      <c r="AG382" s="8">
        <v>-830</v>
      </c>
      <c r="AH382" s="8">
        <v>750</v>
      </c>
      <c r="AI382" s="29">
        <v>680</v>
      </c>
      <c r="AJ382" s="29">
        <v>2770</v>
      </c>
      <c r="AK382" s="276">
        <v>6150</v>
      </c>
      <c r="AL382" s="31">
        <v>8650</v>
      </c>
      <c r="AM382" s="17" t="s">
        <v>70</v>
      </c>
      <c r="AN382" s="9">
        <v>2.3689439095216258E-2</v>
      </c>
      <c r="AO382" s="9">
        <v>1.2242460435951008E-2</v>
      </c>
      <c r="AP382" s="9">
        <v>7.6696165191740828E-3</v>
      </c>
      <c r="AQ382" s="9">
        <v>9.0749414519906146E-3</v>
      </c>
      <c r="AR382" s="9">
        <v>-6.353350739773711E-2</v>
      </c>
      <c r="AS382" s="9">
        <v>-1.2856257744733535E-2</v>
      </c>
      <c r="AT382" s="9">
        <v>1.1768397928761942E-2</v>
      </c>
      <c r="AU382" s="33">
        <v>1.0545905707195935E-2</v>
      </c>
      <c r="AV382" s="87">
        <v>4.2510742786985967E-2</v>
      </c>
      <c r="AW382" s="270">
        <v>9.0534373619902908E-2</v>
      </c>
      <c r="AX382" s="35">
        <v>0.13220235366040045</v>
      </c>
      <c r="AY382" s="793">
        <v>0.17849892121596633</v>
      </c>
      <c r="AZ382" s="779"/>
      <c r="BA382" s="21">
        <v>13608.000000000002</v>
      </c>
      <c r="BB382" s="87">
        <v>0.92422436191349533</v>
      </c>
      <c r="BC382" s="795">
        <v>0.9663121359834872</v>
      </c>
    </row>
    <row r="383" spans="1:55" ht="19">
      <c r="A383" s="156" t="s">
        <v>33</v>
      </c>
      <c r="B383" s="159" t="s">
        <v>120</v>
      </c>
      <c r="C383" s="758"/>
      <c r="D383" s="15" t="s">
        <v>12</v>
      </c>
      <c r="E383" s="21">
        <v>72020</v>
      </c>
      <c r="F383" s="7">
        <v>73750</v>
      </c>
      <c r="G383" s="7">
        <v>74640</v>
      </c>
      <c r="H383" s="7">
        <v>75230</v>
      </c>
      <c r="I383" s="7">
        <v>75920</v>
      </c>
      <c r="J383" s="7">
        <v>71550</v>
      </c>
      <c r="K383" s="7">
        <v>70620</v>
      </c>
      <c r="L383" s="7">
        <v>71450</v>
      </c>
      <c r="M383" s="22">
        <v>72220</v>
      </c>
      <c r="N383" s="22">
        <v>75320</v>
      </c>
      <c r="O383" s="284">
        <v>82210</v>
      </c>
      <c r="P383" s="18">
        <v>640</v>
      </c>
      <c r="Q383" s="7">
        <v>660</v>
      </c>
      <c r="R383" s="7">
        <v>660</v>
      </c>
      <c r="S383" s="7">
        <v>670</v>
      </c>
      <c r="T383" s="7">
        <v>680</v>
      </c>
      <c r="U383" s="7">
        <v>680</v>
      </c>
      <c r="V383" s="7">
        <v>670</v>
      </c>
      <c r="W383" s="7">
        <v>680</v>
      </c>
      <c r="X383" s="25">
        <v>700</v>
      </c>
      <c r="Y383" s="25">
        <v>730</v>
      </c>
      <c r="Z383" s="262">
        <v>800</v>
      </c>
      <c r="AA383" s="20" t="s">
        <v>70</v>
      </c>
      <c r="AB383" s="8">
        <v>1730</v>
      </c>
      <c r="AC383" s="8">
        <v>890</v>
      </c>
      <c r="AD383" s="8">
        <v>590</v>
      </c>
      <c r="AE383" s="8">
        <v>690</v>
      </c>
      <c r="AF383" s="8">
        <v>-4370</v>
      </c>
      <c r="AG383" s="8">
        <v>-930</v>
      </c>
      <c r="AH383" s="8">
        <v>830</v>
      </c>
      <c r="AI383" s="29">
        <v>770</v>
      </c>
      <c r="AJ383" s="29">
        <v>3100</v>
      </c>
      <c r="AK383" s="276">
        <v>6890</v>
      </c>
      <c r="AL383" s="31">
        <v>10190</v>
      </c>
      <c r="AM383" s="17" t="s">
        <v>70</v>
      </c>
      <c r="AN383" s="9">
        <v>2.4021105248542174E-2</v>
      </c>
      <c r="AO383" s="9">
        <v>1.2067796610169435E-2</v>
      </c>
      <c r="AP383" s="9">
        <v>7.9046087888532401E-3</v>
      </c>
      <c r="AQ383" s="9">
        <v>9.1718729230361173E-3</v>
      </c>
      <c r="AR383" s="9">
        <v>-5.7560590094836717E-2</v>
      </c>
      <c r="AS383" s="9">
        <v>-1.299790356394126E-2</v>
      </c>
      <c r="AT383" s="9">
        <v>1.1753044463324924E-2</v>
      </c>
      <c r="AU383" s="33">
        <v>1.0776766969909035E-2</v>
      </c>
      <c r="AV383" s="87">
        <v>4.2924397673774539E-2</v>
      </c>
      <c r="AW383" s="270">
        <v>9.1476367498672273E-2</v>
      </c>
      <c r="AX383" s="35">
        <v>0.14148847542349352</v>
      </c>
      <c r="AY383" s="793"/>
      <c r="AZ383" s="779"/>
      <c r="BA383" s="21">
        <v>15120.000000000002</v>
      </c>
      <c r="BB383" s="87">
        <v>0.93154679255762285</v>
      </c>
      <c r="BC383" s="795"/>
    </row>
    <row r="384" spans="1:55" ht="19">
      <c r="A384" s="156" t="s">
        <v>33</v>
      </c>
      <c r="B384" s="159" t="s">
        <v>120</v>
      </c>
      <c r="C384" s="797" t="s">
        <v>38</v>
      </c>
      <c r="D384" s="15" t="s">
        <v>39</v>
      </c>
      <c r="E384" s="21">
        <v>121340</v>
      </c>
      <c r="F384" s="7">
        <v>124370</v>
      </c>
      <c r="G384" s="7">
        <v>125860</v>
      </c>
      <c r="H384" s="7">
        <v>126880</v>
      </c>
      <c r="I384" s="7">
        <v>128100</v>
      </c>
      <c r="J384" s="7">
        <v>128300</v>
      </c>
      <c r="K384" s="7">
        <v>126840</v>
      </c>
      <c r="L384" s="7">
        <v>128320</v>
      </c>
      <c r="M384" s="22">
        <v>129710</v>
      </c>
      <c r="N384" s="22">
        <v>135360</v>
      </c>
      <c r="O384" s="284">
        <v>147710</v>
      </c>
      <c r="P384" s="18">
        <v>1100</v>
      </c>
      <c r="Q384" s="7">
        <v>1140</v>
      </c>
      <c r="R384" s="7">
        <v>1140</v>
      </c>
      <c r="S384" s="7">
        <v>1160</v>
      </c>
      <c r="T384" s="7">
        <v>1170</v>
      </c>
      <c r="U384" s="7">
        <v>1170</v>
      </c>
      <c r="V384" s="7">
        <v>1160</v>
      </c>
      <c r="W384" s="7">
        <v>1160</v>
      </c>
      <c r="X384" s="25">
        <v>1180</v>
      </c>
      <c r="Y384" s="25">
        <v>1240</v>
      </c>
      <c r="Z384" s="262">
        <v>1360</v>
      </c>
      <c r="AA384" s="20" t="s">
        <v>70</v>
      </c>
      <c r="AB384" s="8">
        <v>3030</v>
      </c>
      <c r="AC384" s="8">
        <v>1490</v>
      </c>
      <c r="AD384" s="8">
        <v>1020</v>
      </c>
      <c r="AE384" s="8">
        <v>1220</v>
      </c>
      <c r="AF384" s="8">
        <v>200</v>
      </c>
      <c r="AG384" s="8">
        <v>-1460</v>
      </c>
      <c r="AH384" s="8">
        <v>1480</v>
      </c>
      <c r="AI384" s="29">
        <v>1390</v>
      </c>
      <c r="AJ384" s="29">
        <v>5650</v>
      </c>
      <c r="AK384" s="276">
        <v>12350</v>
      </c>
      <c r="AL384" s="31">
        <v>26370</v>
      </c>
      <c r="AM384" s="17" t="s">
        <v>70</v>
      </c>
      <c r="AN384" s="9">
        <v>2.4971155431020353E-2</v>
      </c>
      <c r="AO384" s="9">
        <v>1.1980381120848982E-2</v>
      </c>
      <c r="AP384" s="9">
        <v>8.104242809470863E-3</v>
      </c>
      <c r="AQ384" s="9">
        <v>9.6153846153845812E-3</v>
      </c>
      <c r="AR384" s="9">
        <v>1.5612802498048417E-3</v>
      </c>
      <c r="AS384" s="9">
        <v>-1.1379579111457483E-2</v>
      </c>
      <c r="AT384" s="9">
        <v>1.1668243456322891E-2</v>
      </c>
      <c r="AU384" s="33">
        <v>1.0832294264339071E-2</v>
      </c>
      <c r="AV384" s="87">
        <v>4.3558707886824477E-2</v>
      </c>
      <c r="AW384" s="270">
        <v>9.1238179669030695E-2</v>
      </c>
      <c r="AX384" s="35">
        <v>0.21732322399868131</v>
      </c>
      <c r="AY384" s="793"/>
      <c r="AZ384" s="779"/>
      <c r="BA384" s="21">
        <v>25704.000000000004</v>
      </c>
      <c r="BB384" s="87">
        <v>1.0054887094115708</v>
      </c>
      <c r="BC384" s="795"/>
    </row>
    <row r="385" spans="1:55" ht="19">
      <c r="A385" s="156" t="s">
        <v>33</v>
      </c>
      <c r="B385" s="159" t="s">
        <v>120</v>
      </c>
      <c r="C385" s="797"/>
      <c r="D385" s="15" t="s">
        <v>40</v>
      </c>
      <c r="E385" s="21">
        <v>187280</v>
      </c>
      <c r="F385" s="7">
        <v>192160</v>
      </c>
      <c r="G385" s="7">
        <v>194340</v>
      </c>
      <c r="H385" s="7">
        <v>195970</v>
      </c>
      <c r="I385" s="7">
        <v>197930</v>
      </c>
      <c r="J385" s="7">
        <v>198230</v>
      </c>
      <c r="K385" s="7">
        <v>195780</v>
      </c>
      <c r="L385" s="7">
        <v>198100</v>
      </c>
      <c r="M385" s="22">
        <v>200320</v>
      </c>
      <c r="N385" s="22">
        <v>209330</v>
      </c>
      <c r="O385" s="284">
        <v>229040</v>
      </c>
      <c r="P385" s="18">
        <v>1760</v>
      </c>
      <c r="Q385" s="7">
        <v>1820</v>
      </c>
      <c r="R385" s="7">
        <v>1830</v>
      </c>
      <c r="S385" s="7">
        <v>1850</v>
      </c>
      <c r="T385" s="7">
        <v>1870</v>
      </c>
      <c r="U385" s="7">
        <v>1870</v>
      </c>
      <c r="V385" s="7">
        <v>1850</v>
      </c>
      <c r="W385" s="7">
        <v>1860</v>
      </c>
      <c r="X385" s="25">
        <v>1890</v>
      </c>
      <c r="Y385" s="25">
        <v>1980</v>
      </c>
      <c r="Z385" s="262">
        <v>2170</v>
      </c>
      <c r="AA385" s="20" t="s">
        <v>70</v>
      </c>
      <c r="AB385" s="8">
        <v>4880</v>
      </c>
      <c r="AC385" s="8">
        <v>2180</v>
      </c>
      <c r="AD385" s="8">
        <v>1630</v>
      </c>
      <c r="AE385" s="8">
        <v>1960</v>
      </c>
      <c r="AF385" s="8">
        <v>300</v>
      </c>
      <c r="AG385" s="8">
        <v>-2450</v>
      </c>
      <c r="AH385" s="8">
        <v>2320</v>
      </c>
      <c r="AI385" s="29">
        <v>2220</v>
      </c>
      <c r="AJ385" s="29">
        <v>9010</v>
      </c>
      <c r="AK385" s="276">
        <v>19710</v>
      </c>
      <c r="AL385" s="31">
        <v>41760</v>
      </c>
      <c r="AM385" s="17" t="s">
        <v>70</v>
      </c>
      <c r="AN385" s="9">
        <v>2.6057240495514833E-2</v>
      </c>
      <c r="AO385" s="9">
        <v>1.1344712739383755E-2</v>
      </c>
      <c r="AP385" s="9">
        <v>8.3873623546362186E-3</v>
      </c>
      <c r="AQ385" s="9">
        <v>1.0001530846558193E-2</v>
      </c>
      <c r="AR385" s="9">
        <v>1.5156873642196977E-3</v>
      </c>
      <c r="AS385" s="9">
        <v>-1.2359380517580565E-2</v>
      </c>
      <c r="AT385" s="9">
        <v>1.1850035754418231E-2</v>
      </c>
      <c r="AU385" s="33">
        <v>1.1206461383139743E-2</v>
      </c>
      <c r="AV385" s="87">
        <v>4.4978035143770079E-2</v>
      </c>
      <c r="AW385" s="270">
        <v>9.4157550279463154E-2</v>
      </c>
      <c r="AX385" s="35">
        <v>0.22298163178129005</v>
      </c>
      <c r="AY385" s="793"/>
      <c r="AZ385" s="779"/>
      <c r="BA385" s="21">
        <v>41013.000000000007</v>
      </c>
      <c r="BB385" s="87">
        <v>1.0039886800512601</v>
      </c>
      <c r="BC385" s="795"/>
    </row>
    <row r="386" spans="1:55" ht="21" customHeight="1">
      <c r="A386" s="156" t="s">
        <v>33</v>
      </c>
      <c r="B386" s="148" t="s">
        <v>45</v>
      </c>
      <c r="C386" s="758" t="s">
        <v>37</v>
      </c>
      <c r="D386" s="15" t="s">
        <v>11</v>
      </c>
      <c r="E386" s="21">
        <v>57750</v>
      </c>
      <c r="F386" s="7">
        <v>59100</v>
      </c>
      <c r="G386" s="7">
        <v>59840</v>
      </c>
      <c r="H386" s="7">
        <v>60300</v>
      </c>
      <c r="I386" s="7">
        <v>60850</v>
      </c>
      <c r="J386" s="7">
        <v>56450</v>
      </c>
      <c r="K386" s="7">
        <v>55740</v>
      </c>
      <c r="L386" s="7">
        <v>56390</v>
      </c>
      <c r="M386" s="22">
        <v>56990</v>
      </c>
      <c r="N386" s="22">
        <v>59410</v>
      </c>
      <c r="O386" s="284">
        <v>64790</v>
      </c>
      <c r="P386" s="18">
        <v>510</v>
      </c>
      <c r="Q386" s="7">
        <v>520</v>
      </c>
      <c r="R386" s="7">
        <v>520</v>
      </c>
      <c r="S386" s="7">
        <v>530</v>
      </c>
      <c r="T386" s="7">
        <v>530</v>
      </c>
      <c r="U386" s="7">
        <v>540</v>
      </c>
      <c r="V386" s="7">
        <v>530</v>
      </c>
      <c r="W386" s="7">
        <v>540</v>
      </c>
      <c r="X386" s="25">
        <v>550</v>
      </c>
      <c r="Y386" s="25">
        <v>570</v>
      </c>
      <c r="Z386" s="262">
        <v>620</v>
      </c>
      <c r="AA386" s="20" t="s">
        <v>70</v>
      </c>
      <c r="AB386" s="8">
        <v>1350</v>
      </c>
      <c r="AC386" s="8">
        <v>740</v>
      </c>
      <c r="AD386" s="8">
        <v>460</v>
      </c>
      <c r="AE386" s="8">
        <v>550</v>
      </c>
      <c r="AF386" s="8">
        <v>-4400</v>
      </c>
      <c r="AG386" s="8">
        <v>-710</v>
      </c>
      <c r="AH386" s="8">
        <v>650</v>
      </c>
      <c r="AI386" s="29">
        <v>600</v>
      </c>
      <c r="AJ386" s="29">
        <v>2420</v>
      </c>
      <c r="AK386" s="276">
        <v>5380</v>
      </c>
      <c r="AL386" s="31">
        <v>7040</v>
      </c>
      <c r="AM386" s="17" t="s">
        <v>70</v>
      </c>
      <c r="AN386" s="9">
        <v>2.3376623376623273E-2</v>
      </c>
      <c r="AO386" s="9">
        <v>1.2521150592216479E-2</v>
      </c>
      <c r="AP386" s="9">
        <v>7.6871657754009615E-3</v>
      </c>
      <c r="AQ386" s="9">
        <v>9.121061359867344E-3</v>
      </c>
      <c r="AR386" s="9">
        <v>-7.2308956450287565E-2</v>
      </c>
      <c r="AS386" s="9">
        <v>-1.2577502214348946E-2</v>
      </c>
      <c r="AT386" s="9">
        <v>1.1661284535342764E-2</v>
      </c>
      <c r="AU386" s="33">
        <v>1.0640184429863364E-2</v>
      </c>
      <c r="AV386" s="87">
        <v>4.2463590103526849E-2</v>
      </c>
      <c r="AW386" s="270">
        <v>9.0557145261740413E-2</v>
      </c>
      <c r="AX386" s="35">
        <v>0.12190476190476196</v>
      </c>
      <c r="AY386" s="793">
        <v>0.17416346143250577</v>
      </c>
      <c r="AZ386" s="779"/>
      <c r="BA386" s="21">
        <v>11718.000000000002</v>
      </c>
      <c r="BB386" s="87">
        <v>0.91899567099567103</v>
      </c>
      <c r="BC386" s="795">
        <v>0.96451237663973455</v>
      </c>
    </row>
    <row r="387" spans="1:55" ht="19">
      <c r="A387" s="156" t="s">
        <v>33</v>
      </c>
      <c r="B387" s="159" t="s">
        <v>121</v>
      </c>
      <c r="C387" s="758"/>
      <c r="D387" s="15" t="s">
        <v>12</v>
      </c>
      <c r="E387" s="21">
        <v>64340</v>
      </c>
      <c r="F387" s="7">
        <v>65870</v>
      </c>
      <c r="G387" s="7">
        <v>66680</v>
      </c>
      <c r="H387" s="7">
        <v>67210</v>
      </c>
      <c r="I387" s="7">
        <v>67830</v>
      </c>
      <c r="J387" s="7">
        <v>63440</v>
      </c>
      <c r="K387" s="7">
        <v>62630</v>
      </c>
      <c r="L387" s="7">
        <v>63360</v>
      </c>
      <c r="M387" s="22">
        <v>64050</v>
      </c>
      <c r="N387" s="22">
        <v>66800</v>
      </c>
      <c r="O387" s="284">
        <v>72920</v>
      </c>
      <c r="P387" s="18">
        <v>570</v>
      </c>
      <c r="Q387" s="7">
        <v>580</v>
      </c>
      <c r="R387" s="7">
        <v>580</v>
      </c>
      <c r="S387" s="7">
        <v>590</v>
      </c>
      <c r="T387" s="7">
        <v>590</v>
      </c>
      <c r="U387" s="7">
        <v>600</v>
      </c>
      <c r="V387" s="7">
        <v>590</v>
      </c>
      <c r="W387" s="7">
        <v>600</v>
      </c>
      <c r="X387" s="25">
        <v>620</v>
      </c>
      <c r="Y387" s="25">
        <v>640</v>
      </c>
      <c r="Z387" s="262">
        <v>700</v>
      </c>
      <c r="AA387" s="20" t="s">
        <v>70</v>
      </c>
      <c r="AB387" s="8">
        <v>1530</v>
      </c>
      <c r="AC387" s="8">
        <v>810</v>
      </c>
      <c r="AD387" s="8">
        <v>530</v>
      </c>
      <c r="AE387" s="8">
        <v>620</v>
      </c>
      <c r="AF387" s="8">
        <v>-4390</v>
      </c>
      <c r="AG387" s="8">
        <v>-810</v>
      </c>
      <c r="AH387" s="8">
        <v>730</v>
      </c>
      <c r="AI387" s="29">
        <v>690</v>
      </c>
      <c r="AJ387" s="29">
        <v>2750</v>
      </c>
      <c r="AK387" s="276">
        <v>6120</v>
      </c>
      <c r="AL387" s="31">
        <v>8580</v>
      </c>
      <c r="AM387" s="17" t="s">
        <v>70</v>
      </c>
      <c r="AN387" s="9">
        <v>2.3779919179359732E-2</v>
      </c>
      <c r="AO387" s="9">
        <v>1.229694853499308E-2</v>
      </c>
      <c r="AP387" s="9">
        <v>7.9484103179363608E-3</v>
      </c>
      <c r="AQ387" s="9">
        <v>9.2248177354561367E-3</v>
      </c>
      <c r="AR387" s="9">
        <v>-6.4720625092142159E-2</v>
      </c>
      <c r="AS387" s="9">
        <v>-1.2767969735182905E-2</v>
      </c>
      <c r="AT387" s="9">
        <v>1.1655756027462827E-2</v>
      </c>
      <c r="AU387" s="33">
        <v>1.0890151515151603E-2</v>
      </c>
      <c r="AV387" s="87">
        <v>4.2935206869633147E-2</v>
      </c>
      <c r="AW387" s="270">
        <v>9.1616766467065958E-2</v>
      </c>
      <c r="AX387" s="35">
        <v>0.13335405657444821</v>
      </c>
      <c r="AY387" s="793"/>
      <c r="AZ387" s="779"/>
      <c r="BA387" s="21">
        <v>13230</v>
      </c>
      <c r="BB387" s="87">
        <v>0.92772769661175003</v>
      </c>
      <c r="BC387" s="795"/>
    </row>
    <row r="388" spans="1:55" ht="19">
      <c r="A388" s="156" t="s">
        <v>33</v>
      </c>
      <c r="B388" s="159" t="s">
        <v>121</v>
      </c>
      <c r="C388" s="797" t="s">
        <v>38</v>
      </c>
      <c r="D388" s="15" t="s">
        <v>39</v>
      </c>
      <c r="E388" s="21">
        <v>113660</v>
      </c>
      <c r="F388" s="7">
        <v>116490</v>
      </c>
      <c r="G388" s="7">
        <v>117900</v>
      </c>
      <c r="H388" s="7">
        <v>118860</v>
      </c>
      <c r="I388" s="7">
        <v>120010</v>
      </c>
      <c r="J388" s="7">
        <v>120190</v>
      </c>
      <c r="K388" s="7">
        <v>118850</v>
      </c>
      <c r="L388" s="7">
        <v>120230</v>
      </c>
      <c r="M388" s="22">
        <v>121540</v>
      </c>
      <c r="N388" s="22">
        <v>126840</v>
      </c>
      <c r="O388" s="284">
        <v>138420</v>
      </c>
      <c r="P388" s="18">
        <v>1030</v>
      </c>
      <c r="Q388" s="7">
        <v>1060</v>
      </c>
      <c r="R388" s="7">
        <v>1060</v>
      </c>
      <c r="S388" s="7">
        <v>1080</v>
      </c>
      <c r="T388" s="7">
        <v>1080</v>
      </c>
      <c r="U388" s="7">
        <v>1090</v>
      </c>
      <c r="V388" s="7">
        <v>1080</v>
      </c>
      <c r="W388" s="7">
        <v>1080</v>
      </c>
      <c r="X388" s="25">
        <v>1100</v>
      </c>
      <c r="Y388" s="25">
        <v>1150</v>
      </c>
      <c r="Z388" s="262">
        <v>1270</v>
      </c>
      <c r="AA388" s="20" t="s">
        <v>70</v>
      </c>
      <c r="AB388" s="8">
        <v>2830</v>
      </c>
      <c r="AC388" s="8">
        <v>1410</v>
      </c>
      <c r="AD388" s="8">
        <v>960</v>
      </c>
      <c r="AE388" s="8">
        <v>1150</v>
      </c>
      <c r="AF388" s="8">
        <v>180</v>
      </c>
      <c r="AG388" s="8">
        <v>-1340</v>
      </c>
      <c r="AH388" s="8">
        <v>1380</v>
      </c>
      <c r="AI388" s="29">
        <v>1310</v>
      </c>
      <c r="AJ388" s="29">
        <v>5300</v>
      </c>
      <c r="AK388" s="276">
        <v>11580</v>
      </c>
      <c r="AL388" s="31">
        <v>24760</v>
      </c>
      <c r="AM388" s="17" t="s">
        <v>70</v>
      </c>
      <c r="AN388" s="9">
        <v>2.4898821045222563E-2</v>
      </c>
      <c r="AO388" s="9">
        <v>1.2104043265516395E-2</v>
      </c>
      <c r="AP388" s="9">
        <v>8.1424936386769176E-3</v>
      </c>
      <c r="AQ388" s="9">
        <v>9.6752481911492882E-3</v>
      </c>
      <c r="AR388" s="9">
        <v>1.4998750104158187E-3</v>
      </c>
      <c r="AS388" s="9">
        <v>-1.114901406106994E-2</v>
      </c>
      <c r="AT388" s="9">
        <v>1.161127471602863E-2</v>
      </c>
      <c r="AU388" s="33">
        <v>1.0895783082425448E-2</v>
      </c>
      <c r="AV388" s="87">
        <v>4.3607042948823338E-2</v>
      </c>
      <c r="AW388" s="270">
        <v>9.1296121097445671E-2</v>
      </c>
      <c r="AX388" s="35">
        <v>0.21784268872074608</v>
      </c>
      <c r="AY388" s="793"/>
      <c r="AZ388" s="779"/>
      <c r="BA388" s="21">
        <v>24003.000000000004</v>
      </c>
      <c r="BB388" s="87">
        <v>1.0066602146753476</v>
      </c>
      <c r="BC388" s="795"/>
    </row>
    <row r="389" spans="1:55" ht="19">
      <c r="A389" s="156" t="s">
        <v>33</v>
      </c>
      <c r="B389" s="159" t="s">
        <v>121</v>
      </c>
      <c r="C389" s="797"/>
      <c r="D389" s="15" t="s">
        <v>40</v>
      </c>
      <c r="E389" s="21">
        <v>179600</v>
      </c>
      <c r="F389" s="7">
        <v>184280</v>
      </c>
      <c r="G389" s="7">
        <v>186380</v>
      </c>
      <c r="H389" s="7">
        <v>187950</v>
      </c>
      <c r="I389" s="7">
        <v>189840</v>
      </c>
      <c r="J389" s="7">
        <v>190120</v>
      </c>
      <c r="K389" s="7">
        <v>187790</v>
      </c>
      <c r="L389" s="7">
        <v>190010</v>
      </c>
      <c r="M389" s="22">
        <v>192150</v>
      </c>
      <c r="N389" s="22">
        <v>200810</v>
      </c>
      <c r="O389" s="284">
        <v>219750</v>
      </c>
      <c r="P389" s="18">
        <v>1690</v>
      </c>
      <c r="Q389" s="7">
        <v>1740</v>
      </c>
      <c r="R389" s="7">
        <v>1750</v>
      </c>
      <c r="S389" s="7">
        <v>1770</v>
      </c>
      <c r="T389" s="7">
        <v>1780</v>
      </c>
      <c r="U389" s="7">
        <v>1790</v>
      </c>
      <c r="V389" s="7">
        <v>1770</v>
      </c>
      <c r="W389" s="7">
        <v>1780</v>
      </c>
      <c r="X389" s="25">
        <v>1810</v>
      </c>
      <c r="Y389" s="25">
        <v>1890</v>
      </c>
      <c r="Z389" s="262">
        <v>2080</v>
      </c>
      <c r="AA389" s="20" t="s">
        <v>70</v>
      </c>
      <c r="AB389" s="8">
        <v>4680</v>
      </c>
      <c r="AC389" s="8">
        <v>2100</v>
      </c>
      <c r="AD389" s="8">
        <v>1570</v>
      </c>
      <c r="AE389" s="8">
        <v>1890</v>
      </c>
      <c r="AF389" s="8">
        <v>280</v>
      </c>
      <c r="AG389" s="8">
        <v>-2330</v>
      </c>
      <c r="AH389" s="8">
        <v>2220</v>
      </c>
      <c r="AI389" s="29">
        <v>2140</v>
      </c>
      <c r="AJ389" s="29">
        <v>8660</v>
      </c>
      <c r="AK389" s="276">
        <v>18940</v>
      </c>
      <c r="AL389" s="31">
        <v>40150</v>
      </c>
      <c r="AM389" s="17" t="s">
        <v>70</v>
      </c>
      <c r="AN389" s="9">
        <v>2.6057906458797353E-2</v>
      </c>
      <c r="AO389" s="9">
        <v>1.1395702192316115E-2</v>
      </c>
      <c r="AP389" s="9">
        <v>8.4236506062882466E-3</v>
      </c>
      <c r="AQ389" s="9">
        <v>1.0055865921787754E-2</v>
      </c>
      <c r="AR389" s="9">
        <v>1.4749262536872809E-3</v>
      </c>
      <c r="AS389" s="9">
        <v>-1.2255417630969934E-2</v>
      </c>
      <c r="AT389" s="9">
        <v>1.18217157463123E-2</v>
      </c>
      <c r="AU389" s="33">
        <v>1.1262565128151047E-2</v>
      </c>
      <c r="AV389" s="87">
        <v>4.506895654436649E-2</v>
      </c>
      <c r="AW389" s="270">
        <v>9.4318012051192612E-2</v>
      </c>
      <c r="AX389" s="35">
        <v>0.22355233853006684</v>
      </c>
      <c r="AY389" s="793"/>
      <c r="AZ389" s="779"/>
      <c r="BA389" s="21">
        <v>39312.000000000007</v>
      </c>
      <c r="BB389" s="87">
        <v>1.0046659242761693</v>
      </c>
      <c r="BC389" s="795"/>
    </row>
    <row r="390" spans="1:55" ht="21" customHeight="1">
      <c r="A390" s="156" t="s">
        <v>33</v>
      </c>
      <c r="B390" s="148" t="s">
        <v>46</v>
      </c>
      <c r="C390" s="758" t="s">
        <v>37</v>
      </c>
      <c r="D390" s="15" t="s">
        <v>11</v>
      </c>
      <c r="E390" s="21">
        <v>52340</v>
      </c>
      <c r="F390" s="7">
        <v>53550</v>
      </c>
      <c r="G390" s="7">
        <v>54230</v>
      </c>
      <c r="H390" s="7">
        <v>54650</v>
      </c>
      <c r="I390" s="7">
        <v>55140</v>
      </c>
      <c r="J390" s="7">
        <v>50740</v>
      </c>
      <c r="K390" s="7">
        <v>50100</v>
      </c>
      <c r="L390" s="7">
        <v>50690</v>
      </c>
      <c r="M390" s="22">
        <v>51220</v>
      </c>
      <c r="N390" s="22">
        <v>53400</v>
      </c>
      <c r="O390" s="284">
        <v>58230</v>
      </c>
      <c r="P390" s="18">
        <v>450</v>
      </c>
      <c r="Q390" s="7">
        <v>460</v>
      </c>
      <c r="R390" s="7">
        <v>470</v>
      </c>
      <c r="S390" s="7">
        <v>470</v>
      </c>
      <c r="T390" s="7">
        <v>480</v>
      </c>
      <c r="U390" s="7">
        <v>480</v>
      </c>
      <c r="V390" s="7">
        <v>480</v>
      </c>
      <c r="W390" s="7">
        <v>480</v>
      </c>
      <c r="X390" s="25">
        <v>490</v>
      </c>
      <c r="Y390" s="25">
        <v>510</v>
      </c>
      <c r="Z390" s="262">
        <v>560</v>
      </c>
      <c r="AA390" s="20" t="s">
        <v>70</v>
      </c>
      <c r="AB390" s="8">
        <v>1210</v>
      </c>
      <c r="AC390" s="8">
        <v>680</v>
      </c>
      <c r="AD390" s="8">
        <v>420</v>
      </c>
      <c r="AE390" s="8">
        <v>490</v>
      </c>
      <c r="AF390" s="8">
        <v>-4400</v>
      </c>
      <c r="AG390" s="8">
        <v>-640</v>
      </c>
      <c r="AH390" s="8">
        <v>590</v>
      </c>
      <c r="AI390" s="29">
        <v>530</v>
      </c>
      <c r="AJ390" s="29">
        <v>2180</v>
      </c>
      <c r="AK390" s="276">
        <v>4830</v>
      </c>
      <c r="AL390" s="31">
        <v>5890</v>
      </c>
      <c r="AM390" s="17" t="s">
        <v>70</v>
      </c>
      <c r="AN390" s="9">
        <v>2.3118074130684008E-2</v>
      </c>
      <c r="AO390" s="9">
        <v>1.2698412698412653E-2</v>
      </c>
      <c r="AP390" s="9">
        <v>7.7447907062511145E-3</v>
      </c>
      <c r="AQ390" s="9">
        <v>8.9661482159195671E-3</v>
      </c>
      <c r="AR390" s="9">
        <v>-7.9796880667392101E-2</v>
      </c>
      <c r="AS390" s="9">
        <v>-1.2613322822230932E-2</v>
      </c>
      <c r="AT390" s="9">
        <v>1.1776447105788401E-2</v>
      </c>
      <c r="AU390" s="33">
        <v>1.0455711185638261E-2</v>
      </c>
      <c r="AV390" s="87">
        <v>4.2561499414291326E-2</v>
      </c>
      <c r="AW390" s="270">
        <v>9.0449438202247157E-2</v>
      </c>
      <c r="AX390" s="35">
        <v>0.11253343523118065</v>
      </c>
      <c r="AY390" s="793">
        <v>0.17015372810873541</v>
      </c>
      <c r="AZ390" s="779"/>
      <c r="BA390" s="21">
        <v>10584</v>
      </c>
      <c r="BB390" s="87">
        <v>0.91031715705005734</v>
      </c>
      <c r="BC390" s="795">
        <v>0.96138342540247534</v>
      </c>
    </row>
    <row r="391" spans="1:55" ht="19">
      <c r="A391" s="156" t="s">
        <v>33</v>
      </c>
      <c r="B391" s="159" t="s">
        <v>122</v>
      </c>
      <c r="C391" s="758"/>
      <c r="D391" s="15" t="s">
        <v>12</v>
      </c>
      <c r="E391" s="21">
        <v>58930</v>
      </c>
      <c r="F391" s="7">
        <v>60320</v>
      </c>
      <c r="G391" s="7">
        <v>61070</v>
      </c>
      <c r="H391" s="7">
        <v>61560</v>
      </c>
      <c r="I391" s="7">
        <v>62120</v>
      </c>
      <c r="J391" s="7">
        <v>57730</v>
      </c>
      <c r="K391" s="7">
        <v>56990</v>
      </c>
      <c r="L391" s="7">
        <v>57660</v>
      </c>
      <c r="M391" s="22">
        <v>58280</v>
      </c>
      <c r="N391" s="22">
        <v>60790</v>
      </c>
      <c r="O391" s="284">
        <v>66360</v>
      </c>
      <c r="P391" s="18">
        <v>510</v>
      </c>
      <c r="Q391" s="7">
        <v>520</v>
      </c>
      <c r="R391" s="7">
        <v>530</v>
      </c>
      <c r="S391" s="7">
        <v>530</v>
      </c>
      <c r="T391" s="7">
        <v>540</v>
      </c>
      <c r="U391" s="7">
        <v>540</v>
      </c>
      <c r="V391" s="7">
        <v>540</v>
      </c>
      <c r="W391" s="7">
        <v>540</v>
      </c>
      <c r="X391" s="25">
        <v>560</v>
      </c>
      <c r="Y391" s="25">
        <v>580</v>
      </c>
      <c r="Z391" s="262">
        <v>640</v>
      </c>
      <c r="AA391" s="20" t="s">
        <v>70</v>
      </c>
      <c r="AB391" s="8">
        <v>1390</v>
      </c>
      <c r="AC391" s="8">
        <v>750</v>
      </c>
      <c r="AD391" s="8">
        <v>490</v>
      </c>
      <c r="AE391" s="8">
        <v>560</v>
      </c>
      <c r="AF391" s="8">
        <v>-4390</v>
      </c>
      <c r="AG391" s="8">
        <v>-740</v>
      </c>
      <c r="AH391" s="8">
        <v>670</v>
      </c>
      <c r="AI391" s="29">
        <v>620</v>
      </c>
      <c r="AJ391" s="29">
        <v>2510</v>
      </c>
      <c r="AK391" s="276">
        <v>5570</v>
      </c>
      <c r="AL391" s="31">
        <v>7430</v>
      </c>
      <c r="AM391" s="17" t="s">
        <v>70</v>
      </c>
      <c r="AN391" s="9">
        <v>2.3587306974376387E-2</v>
      </c>
      <c r="AO391" s="9">
        <v>1.243368700265246E-2</v>
      </c>
      <c r="AP391" s="9">
        <v>8.0235794989356179E-3</v>
      </c>
      <c r="AQ391" s="9">
        <v>9.0968161143600845E-3</v>
      </c>
      <c r="AR391" s="9">
        <v>-7.0669671603348361E-2</v>
      </c>
      <c r="AS391" s="9">
        <v>-1.2818292049194491E-2</v>
      </c>
      <c r="AT391" s="9">
        <v>1.1756448499736782E-2</v>
      </c>
      <c r="AU391" s="33">
        <v>1.0752688172043001E-2</v>
      </c>
      <c r="AV391" s="87">
        <v>4.3067947838023368E-2</v>
      </c>
      <c r="AW391" s="270">
        <v>9.1626912321105536E-2</v>
      </c>
      <c r="AX391" s="35">
        <v>0.12608179195655866</v>
      </c>
      <c r="AY391" s="793"/>
      <c r="AZ391" s="779"/>
      <c r="BA391" s="21">
        <v>12096</v>
      </c>
      <c r="BB391" s="87">
        <v>0.9208213134227049</v>
      </c>
      <c r="BC391" s="795"/>
    </row>
    <row r="392" spans="1:55" ht="19">
      <c r="A392" s="156" t="s">
        <v>33</v>
      </c>
      <c r="B392" s="159" t="s">
        <v>122</v>
      </c>
      <c r="C392" s="797" t="s">
        <v>38</v>
      </c>
      <c r="D392" s="15" t="s">
        <v>39</v>
      </c>
      <c r="E392" s="21">
        <v>108250</v>
      </c>
      <c r="F392" s="7">
        <v>110940</v>
      </c>
      <c r="G392" s="7">
        <v>112290</v>
      </c>
      <c r="H392" s="7">
        <v>113210</v>
      </c>
      <c r="I392" s="7">
        <v>114300</v>
      </c>
      <c r="J392" s="7">
        <v>114480</v>
      </c>
      <c r="K392" s="7">
        <v>113210</v>
      </c>
      <c r="L392" s="7">
        <v>114530</v>
      </c>
      <c r="M392" s="22">
        <v>115770</v>
      </c>
      <c r="N392" s="22">
        <v>120830</v>
      </c>
      <c r="O392" s="284">
        <v>131860</v>
      </c>
      <c r="P392" s="18">
        <v>970</v>
      </c>
      <c r="Q392" s="7">
        <v>1000</v>
      </c>
      <c r="R392" s="7">
        <v>1010</v>
      </c>
      <c r="S392" s="7">
        <v>1020</v>
      </c>
      <c r="T392" s="7">
        <v>1030</v>
      </c>
      <c r="U392" s="7">
        <v>1030</v>
      </c>
      <c r="V392" s="7">
        <v>1020</v>
      </c>
      <c r="W392" s="7">
        <v>1030</v>
      </c>
      <c r="X392" s="25">
        <v>1040</v>
      </c>
      <c r="Y392" s="25">
        <v>1090</v>
      </c>
      <c r="Z392" s="262">
        <v>1200</v>
      </c>
      <c r="AA392" s="20" t="s">
        <v>70</v>
      </c>
      <c r="AB392" s="8">
        <v>2690</v>
      </c>
      <c r="AC392" s="8">
        <v>1350</v>
      </c>
      <c r="AD392" s="8">
        <v>920</v>
      </c>
      <c r="AE392" s="8">
        <v>1090</v>
      </c>
      <c r="AF392" s="8">
        <v>180</v>
      </c>
      <c r="AG392" s="8">
        <v>-1270</v>
      </c>
      <c r="AH392" s="8">
        <v>1320</v>
      </c>
      <c r="AI392" s="29">
        <v>1240</v>
      </c>
      <c r="AJ392" s="29">
        <v>5060</v>
      </c>
      <c r="AK392" s="276">
        <v>11030</v>
      </c>
      <c r="AL392" s="31">
        <v>23610</v>
      </c>
      <c r="AM392" s="17" t="s">
        <v>70</v>
      </c>
      <c r="AN392" s="9">
        <v>2.4849884526558785E-2</v>
      </c>
      <c r="AO392" s="9">
        <v>1.2168739859383493E-2</v>
      </c>
      <c r="AP392" s="9">
        <v>8.1930715112654706E-3</v>
      </c>
      <c r="AQ392" s="9">
        <v>9.6281247239642376E-3</v>
      </c>
      <c r="AR392" s="9">
        <v>1.5748031496063408E-3</v>
      </c>
      <c r="AS392" s="9">
        <v>-1.1093640810621919E-2</v>
      </c>
      <c r="AT392" s="9">
        <v>1.1659747372140261E-2</v>
      </c>
      <c r="AU392" s="33">
        <v>1.0826857591897276E-2</v>
      </c>
      <c r="AV392" s="87">
        <v>4.3707350781722276E-2</v>
      </c>
      <c r="AW392" s="270">
        <v>9.1285276835223028E-2</v>
      </c>
      <c r="AX392" s="35">
        <v>0.21810623556581987</v>
      </c>
      <c r="AY392" s="793"/>
      <c r="AZ392" s="779"/>
      <c r="BA392" s="21">
        <v>22680.000000000004</v>
      </c>
      <c r="BB392" s="87">
        <v>1.0085912240184758</v>
      </c>
      <c r="BC392" s="795"/>
    </row>
    <row r="393" spans="1:55" ht="19">
      <c r="A393" s="156" t="s">
        <v>33</v>
      </c>
      <c r="B393" s="159" t="s">
        <v>122</v>
      </c>
      <c r="C393" s="797"/>
      <c r="D393" s="15" t="s">
        <v>40</v>
      </c>
      <c r="E393" s="21">
        <v>174190</v>
      </c>
      <c r="F393" s="7">
        <v>178730</v>
      </c>
      <c r="G393" s="7">
        <v>180770</v>
      </c>
      <c r="H393" s="7">
        <v>182300</v>
      </c>
      <c r="I393" s="7">
        <v>184130</v>
      </c>
      <c r="J393" s="7">
        <v>184410</v>
      </c>
      <c r="K393" s="7">
        <v>182150</v>
      </c>
      <c r="L393" s="7">
        <v>184310</v>
      </c>
      <c r="M393" s="22">
        <v>186380</v>
      </c>
      <c r="N393" s="22">
        <v>194800</v>
      </c>
      <c r="O393" s="284">
        <v>213190</v>
      </c>
      <c r="P393" s="18">
        <v>1630</v>
      </c>
      <c r="Q393" s="7">
        <v>1680</v>
      </c>
      <c r="R393" s="7">
        <v>1700</v>
      </c>
      <c r="S393" s="7">
        <v>1710</v>
      </c>
      <c r="T393" s="7">
        <v>1730</v>
      </c>
      <c r="U393" s="7">
        <v>1730</v>
      </c>
      <c r="V393" s="7">
        <v>1710</v>
      </c>
      <c r="W393" s="7">
        <v>1730</v>
      </c>
      <c r="X393" s="25">
        <v>1750</v>
      </c>
      <c r="Y393" s="25">
        <v>1830</v>
      </c>
      <c r="Z393" s="262">
        <v>2010</v>
      </c>
      <c r="AA393" s="20" t="s">
        <v>70</v>
      </c>
      <c r="AB393" s="8">
        <v>4540</v>
      </c>
      <c r="AC393" s="8">
        <v>2040</v>
      </c>
      <c r="AD393" s="8">
        <v>1530</v>
      </c>
      <c r="AE393" s="8">
        <v>1830</v>
      </c>
      <c r="AF393" s="8">
        <v>280</v>
      </c>
      <c r="AG393" s="8">
        <v>-2260</v>
      </c>
      <c r="AH393" s="8">
        <v>2160</v>
      </c>
      <c r="AI393" s="29">
        <v>2070</v>
      </c>
      <c r="AJ393" s="29">
        <v>8420</v>
      </c>
      <c r="AK393" s="276">
        <v>18390</v>
      </c>
      <c r="AL393" s="31">
        <v>39000</v>
      </c>
      <c r="AM393" s="17" t="s">
        <v>70</v>
      </c>
      <c r="AN393" s="9">
        <v>2.60634938859865E-2</v>
      </c>
      <c r="AO393" s="9">
        <v>1.1413864488334369E-2</v>
      </c>
      <c r="AP393" s="9">
        <v>8.4637937710903E-3</v>
      </c>
      <c r="AQ393" s="9">
        <v>1.0038398244651692E-2</v>
      </c>
      <c r="AR393" s="9">
        <v>1.520664747732603E-3</v>
      </c>
      <c r="AS393" s="9">
        <v>-1.2255300688682857E-2</v>
      </c>
      <c r="AT393" s="9">
        <v>1.1858358495745236E-2</v>
      </c>
      <c r="AU393" s="33">
        <v>1.123107807498247E-2</v>
      </c>
      <c r="AV393" s="87">
        <v>4.5176521085953381E-2</v>
      </c>
      <c r="AW393" s="270">
        <v>9.4404517453798853E-2</v>
      </c>
      <c r="AX393" s="35">
        <v>0.22389344968138247</v>
      </c>
      <c r="AY393" s="793"/>
      <c r="AZ393" s="779"/>
      <c r="BA393" s="21">
        <v>37989</v>
      </c>
      <c r="BB393" s="87">
        <v>1.0058040071186636</v>
      </c>
      <c r="BC393" s="795"/>
    </row>
    <row r="394" spans="1:55" ht="21" customHeight="1">
      <c r="A394" s="156" t="s">
        <v>33</v>
      </c>
      <c r="B394" s="148" t="s">
        <v>47</v>
      </c>
      <c r="C394" s="758" t="s">
        <v>37</v>
      </c>
      <c r="D394" s="15" t="s">
        <v>11</v>
      </c>
      <c r="E394" s="21">
        <v>48320</v>
      </c>
      <c r="F394" s="7">
        <v>49430</v>
      </c>
      <c r="G394" s="7">
        <v>50080</v>
      </c>
      <c r="H394" s="7">
        <v>50460</v>
      </c>
      <c r="I394" s="7">
        <v>50920</v>
      </c>
      <c r="J394" s="7">
        <v>46510</v>
      </c>
      <c r="K394" s="7">
        <v>45930</v>
      </c>
      <c r="L394" s="7">
        <v>46460</v>
      </c>
      <c r="M394" s="22">
        <v>46960</v>
      </c>
      <c r="N394" s="22">
        <v>48950</v>
      </c>
      <c r="O394" s="284">
        <v>53370</v>
      </c>
      <c r="P394" s="18">
        <v>410</v>
      </c>
      <c r="Q394" s="7">
        <v>420</v>
      </c>
      <c r="R394" s="7">
        <v>430</v>
      </c>
      <c r="S394" s="7">
        <v>430</v>
      </c>
      <c r="T394" s="7">
        <v>440</v>
      </c>
      <c r="U394" s="7">
        <v>440</v>
      </c>
      <c r="V394" s="7">
        <v>440</v>
      </c>
      <c r="W394" s="7">
        <v>440</v>
      </c>
      <c r="X394" s="25">
        <v>450</v>
      </c>
      <c r="Y394" s="25">
        <v>470</v>
      </c>
      <c r="Z394" s="262">
        <v>510</v>
      </c>
      <c r="AA394" s="20" t="s">
        <v>70</v>
      </c>
      <c r="AB394" s="8">
        <v>1110</v>
      </c>
      <c r="AC394" s="8">
        <v>650</v>
      </c>
      <c r="AD394" s="8">
        <v>380</v>
      </c>
      <c r="AE394" s="8">
        <v>460</v>
      </c>
      <c r="AF394" s="8">
        <v>-4410</v>
      </c>
      <c r="AG394" s="8">
        <v>-580</v>
      </c>
      <c r="AH394" s="8">
        <v>530</v>
      </c>
      <c r="AI394" s="29">
        <v>500</v>
      </c>
      <c r="AJ394" s="29">
        <v>1990</v>
      </c>
      <c r="AK394" s="276">
        <v>4420</v>
      </c>
      <c r="AL394" s="31">
        <v>5050</v>
      </c>
      <c r="AM394" s="17" t="s">
        <v>70</v>
      </c>
      <c r="AN394" s="9">
        <v>2.2971854304635775E-2</v>
      </c>
      <c r="AO394" s="9">
        <v>1.3149908962168722E-2</v>
      </c>
      <c r="AP394" s="9">
        <v>7.5878594249201292E-3</v>
      </c>
      <c r="AQ394" s="9">
        <v>9.1161315893777406E-3</v>
      </c>
      <c r="AR394" s="9">
        <v>-8.660644147682639E-2</v>
      </c>
      <c r="AS394" s="9">
        <v>-1.2470436465276236E-2</v>
      </c>
      <c r="AT394" s="9">
        <v>1.1539298933159081E-2</v>
      </c>
      <c r="AU394" s="33">
        <v>1.076194575979339E-2</v>
      </c>
      <c r="AV394" s="87">
        <v>4.2376490630323671E-2</v>
      </c>
      <c r="AW394" s="270">
        <v>9.029622063329934E-2</v>
      </c>
      <c r="AX394" s="35">
        <v>0.10451158940397343</v>
      </c>
      <c r="AY394" s="793">
        <v>0.16680791935326938</v>
      </c>
      <c r="AZ394" s="779"/>
      <c r="BA394" s="21">
        <v>9639</v>
      </c>
      <c r="BB394" s="87">
        <v>0.90502897350993372</v>
      </c>
      <c r="BC394" s="795">
        <v>0.95961347237733174</v>
      </c>
    </row>
    <row r="395" spans="1:55" ht="19">
      <c r="A395" s="156" t="s">
        <v>33</v>
      </c>
      <c r="B395" s="159" t="s">
        <v>123</v>
      </c>
      <c r="C395" s="758"/>
      <c r="D395" s="15" t="s">
        <v>12</v>
      </c>
      <c r="E395" s="21">
        <v>54910</v>
      </c>
      <c r="F395" s="7">
        <v>56200</v>
      </c>
      <c r="G395" s="7">
        <v>56920</v>
      </c>
      <c r="H395" s="7">
        <v>57370</v>
      </c>
      <c r="I395" s="7">
        <v>57900</v>
      </c>
      <c r="J395" s="7">
        <v>53500</v>
      </c>
      <c r="K395" s="7">
        <v>52820</v>
      </c>
      <c r="L395" s="7">
        <v>53430</v>
      </c>
      <c r="M395" s="22">
        <v>54020</v>
      </c>
      <c r="N395" s="22">
        <v>56340</v>
      </c>
      <c r="O395" s="284">
        <v>61500</v>
      </c>
      <c r="P395" s="18">
        <v>470</v>
      </c>
      <c r="Q395" s="7">
        <v>480</v>
      </c>
      <c r="R395" s="7">
        <v>490</v>
      </c>
      <c r="S395" s="7">
        <v>490</v>
      </c>
      <c r="T395" s="7">
        <v>500</v>
      </c>
      <c r="U395" s="7">
        <v>500</v>
      </c>
      <c r="V395" s="7">
        <v>500</v>
      </c>
      <c r="W395" s="7">
        <v>500</v>
      </c>
      <c r="X395" s="25">
        <v>520</v>
      </c>
      <c r="Y395" s="25">
        <v>540</v>
      </c>
      <c r="Z395" s="262">
        <v>590</v>
      </c>
      <c r="AA395" s="20" t="s">
        <v>70</v>
      </c>
      <c r="AB395" s="8">
        <v>1290</v>
      </c>
      <c r="AC395" s="8">
        <v>720</v>
      </c>
      <c r="AD395" s="8">
        <v>450</v>
      </c>
      <c r="AE395" s="8">
        <v>530</v>
      </c>
      <c r="AF395" s="8">
        <v>-4400</v>
      </c>
      <c r="AG395" s="8">
        <v>-680</v>
      </c>
      <c r="AH395" s="8">
        <v>610</v>
      </c>
      <c r="AI395" s="29">
        <v>590</v>
      </c>
      <c r="AJ395" s="29">
        <v>2320</v>
      </c>
      <c r="AK395" s="276">
        <v>5160</v>
      </c>
      <c r="AL395" s="31">
        <v>6590</v>
      </c>
      <c r="AM395" s="17" t="s">
        <v>70</v>
      </c>
      <c r="AN395" s="9">
        <v>2.3492988526679914E-2</v>
      </c>
      <c r="AO395" s="9">
        <v>1.2811387900355964E-2</v>
      </c>
      <c r="AP395" s="9">
        <v>7.9058327477161683E-3</v>
      </c>
      <c r="AQ395" s="9">
        <v>9.2382778455639691E-3</v>
      </c>
      <c r="AR395" s="9">
        <v>-7.5993091537132962E-2</v>
      </c>
      <c r="AS395" s="9">
        <v>-1.2710280373831817E-2</v>
      </c>
      <c r="AT395" s="9">
        <v>1.1548655812192443E-2</v>
      </c>
      <c r="AU395" s="33">
        <v>1.1042485495040166E-2</v>
      </c>
      <c r="AV395" s="87">
        <v>4.2947056645686876E-2</v>
      </c>
      <c r="AW395" s="270">
        <v>9.1586794462193755E-2</v>
      </c>
      <c r="AX395" s="35">
        <v>0.12001456929521037</v>
      </c>
      <c r="AY395" s="793"/>
      <c r="AZ395" s="779"/>
      <c r="BA395" s="21">
        <v>11151</v>
      </c>
      <c r="BB395" s="87">
        <v>0.91693680568202518</v>
      </c>
      <c r="BC395" s="795"/>
    </row>
    <row r="396" spans="1:55" ht="19">
      <c r="A396" s="156" t="s">
        <v>33</v>
      </c>
      <c r="B396" s="159" t="s">
        <v>123</v>
      </c>
      <c r="C396" s="797" t="s">
        <v>38</v>
      </c>
      <c r="D396" s="15" t="s">
        <v>39</v>
      </c>
      <c r="E396" s="21">
        <v>104230</v>
      </c>
      <c r="F396" s="7">
        <v>106820</v>
      </c>
      <c r="G396" s="7">
        <v>108140</v>
      </c>
      <c r="H396" s="7">
        <v>109020</v>
      </c>
      <c r="I396" s="7">
        <v>110080</v>
      </c>
      <c r="J396" s="7">
        <v>110250</v>
      </c>
      <c r="K396" s="7">
        <v>109040</v>
      </c>
      <c r="L396" s="7">
        <v>110300</v>
      </c>
      <c r="M396" s="22">
        <v>111510</v>
      </c>
      <c r="N396" s="22">
        <v>116380</v>
      </c>
      <c r="O396" s="284">
        <v>127000</v>
      </c>
      <c r="P396" s="18">
        <v>930</v>
      </c>
      <c r="Q396" s="7">
        <v>960</v>
      </c>
      <c r="R396" s="7">
        <v>970</v>
      </c>
      <c r="S396" s="7">
        <v>980</v>
      </c>
      <c r="T396" s="7">
        <v>990</v>
      </c>
      <c r="U396" s="7">
        <v>990</v>
      </c>
      <c r="V396" s="7">
        <v>980</v>
      </c>
      <c r="W396" s="7">
        <v>980</v>
      </c>
      <c r="X396" s="25">
        <v>1000</v>
      </c>
      <c r="Y396" s="25">
        <v>1050</v>
      </c>
      <c r="Z396" s="262">
        <v>1150</v>
      </c>
      <c r="AA396" s="20" t="s">
        <v>70</v>
      </c>
      <c r="AB396" s="8">
        <v>2590</v>
      </c>
      <c r="AC396" s="8">
        <v>1320</v>
      </c>
      <c r="AD396" s="8">
        <v>880</v>
      </c>
      <c r="AE396" s="8">
        <v>1060</v>
      </c>
      <c r="AF396" s="8">
        <v>170</v>
      </c>
      <c r="AG396" s="8">
        <v>-1210</v>
      </c>
      <c r="AH396" s="8">
        <v>1260</v>
      </c>
      <c r="AI396" s="29">
        <v>1210</v>
      </c>
      <c r="AJ396" s="29">
        <v>4870</v>
      </c>
      <c r="AK396" s="276">
        <v>10620</v>
      </c>
      <c r="AL396" s="31">
        <v>22770</v>
      </c>
      <c r="AM396" s="17" t="s">
        <v>70</v>
      </c>
      <c r="AN396" s="9">
        <v>2.4848891873740842E-2</v>
      </c>
      <c r="AO396" s="9">
        <v>1.2357236472570587E-2</v>
      </c>
      <c r="AP396" s="9">
        <v>8.1375994081744896E-3</v>
      </c>
      <c r="AQ396" s="9">
        <v>9.722986607961781E-3</v>
      </c>
      <c r="AR396" s="9">
        <v>1.5443313953489302E-3</v>
      </c>
      <c r="AS396" s="9">
        <v>-1.09750566893424E-2</v>
      </c>
      <c r="AT396" s="9">
        <v>1.1555392516507723E-2</v>
      </c>
      <c r="AU396" s="33">
        <v>1.0970081595648162E-2</v>
      </c>
      <c r="AV396" s="87">
        <v>4.36732131647386E-2</v>
      </c>
      <c r="AW396" s="270">
        <v>9.1252792576044017E-2</v>
      </c>
      <c r="AX396" s="35">
        <v>0.2184591768204931</v>
      </c>
      <c r="AY396" s="793"/>
      <c r="AZ396" s="779"/>
      <c r="BA396" s="21">
        <v>21735.000000000004</v>
      </c>
      <c r="BB396" s="87">
        <v>1.0099299625827496</v>
      </c>
      <c r="BC396" s="795"/>
    </row>
    <row r="397" spans="1:55" ht="19">
      <c r="A397" s="156" t="s">
        <v>33</v>
      </c>
      <c r="B397" s="159" t="s">
        <v>123</v>
      </c>
      <c r="C397" s="797"/>
      <c r="D397" s="15" t="s">
        <v>40</v>
      </c>
      <c r="E397" s="21">
        <v>170170</v>
      </c>
      <c r="F397" s="7">
        <v>174610</v>
      </c>
      <c r="G397" s="7">
        <v>176620</v>
      </c>
      <c r="H397" s="7">
        <v>178110</v>
      </c>
      <c r="I397" s="7">
        <v>179910</v>
      </c>
      <c r="J397" s="7">
        <v>180180</v>
      </c>
      <c r="K397" s="7">
        <v>177980</v>
      </c>
      <c r="L397" s="7">
        <v>180080</v>
      </c>
      <c r="M397" s="22">
        <v>182120</v>
      </c>
      <c r="N397" s="22">
        <v>190350</v>
      </c>
      <c r="O397" s="284">
        <v>208330</v>
      </c>
      <c r="P397" s="18">
        <v>1590</v>
      </c>
      <c r="Q397" s="7">
        <v>1640</v>
      </c>
      <c r="R397" s="7">
        <v>1660</v>
      </c>
      <c r="S397" s="7">
        <v>1670</v>
      </c>
      <c r="T397" s="7">
        <v>1690</v>
      </c>
      <c r="U397" s="7">
        <v>1690</v>
      </c>
      <c r="V397" s="7">
        <v>1670</v>
      </c>
      <c r="W397" s="7">
        <v>1680</v>
      </c>
      <c r="X397" s="25">
        <v>1710</v>
      </c>
      <c r="Y397" s="25">
        <v>1790</v>
      </c>
      <c r="Z397" s="262">
        <v>1960</v>
      </c>
      <c r="AA397" s="20" t="s">
        <v>70</v>
      </c>
      <c r="AB397" s="8">
        <v>4440</v>
      </c>
      <c r="AC397" s="8">
        <v>2010</v>
      </c>
      <c r="AD397" s="8">
        <v>1490</v>
      </c>
      <c r="AE397" s="8">
        <v>1800</v>
      </c>
      <c r="AF397" s="8">
        <v>270</v>
      </c>
      <c r="AG397" s="8">
        <v>-2200</v>
      </c>
      <c r="AH397" s="8">
        <v>2100</v>
      </c>
      <c r="AI397" s="29">
        <v>2040</v>
      </c>
      <c r="AJ397" s="29">
        <v>8230</v>
      </c>
      <c r="AK397" s="276">
        <v>17980</v>
      </c>
      <c r="AL397" s="31">
        <v>38160</v>
      </c>
      <c r="AM397" s="17" t="s">
        <v>70</v>
      </c>
      <c r="AN397" s="9">
        <v>2.6091555503320318E-2</v>
      </c>
      <c r="AO397" s="9">
        <v>1.1511368191970739E-2</v>
      </c>
      <c r="AP397" s="9">
        <v>8.4361906918808405E-3</v>
      </c>
      <c r="AQ397" s="9">
        <v>1.0106114199090355E-2</v>
      </c>
      <c r="AR397" s="9">
        <v>1.5007503751875984E-3</v>
      </c>
      <c r="AS397" s="9">
        <v>-1.2210012210012167E-2</v>
      </c>
      <c r="AT397" s="9">
        <v>1.1799078548151432E-2</v>
      </c>
      <c r="AU397" s="33">
        <v>1.1328298533984871E-2</v>
      </c>
      <c r="AV397" s="87">
        <v>4.5189984625521706E-2</v>
      </c>
      <c r="AW397" s="270">
        <v>9.445757814552147E-2</v>
      </c>
      <c r="AX397" s="35">
        <v>0.22424634189340065</v>
      </c>
      <c r="AY397" s="793"/>
      <c r="AZ397" s="779"/>
      <c r="BA397" s="21">
        <v>37044</v>
      </c>
      <c r="BB397" s="87">
        <v>1.0065581477346184</v>
      </c>
      <c r="BC397" s="795"/>
    </row>
    <row r="398" spans="1:55" ht="21" customHeight="1">
      <c r="A398" s="156" t="s">
        <v>33</v>
      </c>
      <c r="B398" s="148" t="s">
        <v>48</v>
      </c>
      <c r="C398" s="758" t="s">
        <v>37</v>
      </c>
      <c r="D398" s="15" t="s">
        <v>11</v>
      </c>
      <c r="E398" s="21">
        <v>45160</v>
      </c>
      <c r="F398" s="7">
        <v>46190</v>
      </c>
      <c r="G398" s="7">
        <v>46800</v>
      </c>
      <c r="H398" s="7">
        <v>47160</v>
      </c>
      <c r="I398" s="7">
        <v>47580</v>
      </c>
      <c r="J398" s="7">
        <v>43170</v>
      </c>
      <c r="K398" s="7">
        <v>42640</v>
      </c>
      <c r="L398" s="7">
        <v>43130</v>
      </c>
      <c r="M398" s="22">
        <v>43590</v>
      </c>
      <c r="N398" s="22">
        <v>45440</v>
      </c>
      <c r="O398" s="284">
        <v>49540</v>
      </c>
      <c r="P398" s="18">
        <v>380</v>
      </c>
      <c r="Q398" s="7">
        <v>390</v>
      </c>
      <c r="R398" s="7">
        <v>390</v>
      </c>
      <c r="S398" s="7">
        <v>400</v>
      </c>
      <c r="T398" s="7">
        <v>400</v>
      </c>
      <c r="U398" s="7">
        <v>400</v>
      </c>
      <c r="V398" s="7">
        <v>400</v>
      </c>
      <c r="W398" s="7">
        <v>410</v>
      </c>
      <c r="X398" s="25">
        <v>410</v>
      </c>
      <c r="Y398" s="25">
        <v>430</v>
      </c>
      <c r="Z398" s="262">
        <v>470</v>
      </c>
      <c r="AA398" s="20" t="s">
        <v>70</v>
      </c>
      <c r="AB398" s="8">
        <v>1030</v>
      </c>
      <c r="AC398" s="8">
        <v>610</v>
      </c>
      <c r="AD398" s="8">
        <v>360</v>
      </c>
      <c r="AE398" s="8">
        <v>420</v>
      </c>
      <c r="AF398" s="8">
        <v>-4410</v>
      </c>
      <c r="AG398" s="8">
        <v>-530</v>
      </c>
      <c r="AH398" s="8">
        <v>490</v>
      </c>
      <c r="AI398" s="29">
        <v>460</v>
      </c>
      <c r="AJ398" s="29">
        <v>1850</v>
      </c>
      <c r="AK398" s="276">
        <v>4100</v>
      </c>
      <c r="AL398" s="31">
        <v>4380</v>
      </c>
      <c r="AM398" s="17" t="s">
        <v>70</v>
      </c>
      <c r="AN398" s="9">
        <v>2.2807794508414636E-2</v>
      </c>
      <c r="AO398" s="9">
        <v>1.3206321714656744E-2</v>
      </c>
      <c r="AP398" s="9">
        <v>7.692307692307665E-3</v>
      </c>
      <c r="AQ398" s="9">
        <v>8.9058524173029063E-3</v>
      </c>
      <c r="AR398" s="9">
        <v>-9.2686002522068045E-2</v>
      </c>
      <c r="AS398" s="9">
        <v>-1.2277044243687696E-2</v>
      </c>
      <c r="AT398" s="9">
        <v>1.1491557223264559E-2</v>
      </c>
      <c r="AU398" s="33">
        <v>1.066543009506149E-2</v>
      </c>
      <c r="AV398" s="87">
        <v>4.2440926818077651E-2</v>
      </c>
      <c r="AW398" s="270">
        <v>9.0228873239436513E-2</v>
      </c>
      <c r="AX398" s="35">
        <v>9.6988485385296697E-2</v>
      </c>
      <c r="AY398" s="793">
        <v>0.16363063281643192</v>
      </c>
      <c r="AZ398" s="779"/>
      <c r="BA398" s="21">
        <v>8883</v>
      </c>
      <c r="BB398" s="87">
        <v>0.90028786536758199</v>
      </c>
      <c r="BC398" s="795">
        <v>0.95802573302084271</v>
      </c>
    </row>
    <row r="399" spans="1:55" ht="19">
      <c r="A399" s="156" t="s">
        <v>33</v>
      </c>
      <c r="B399" s="159" t="s">
        <v>124</v>
      </c>
      <c r="C399" s="758"/>
      <c r="D399" s="15" t="s">
        <v>12</v>
      </c>
      <c r="E399" s="21">
        <v>51750</v>
      </c>
      <c r="F399" s="7">
        <v>52960</v>
      </c>
      <c r="G399" s="7">
        <v>53640</v>
      </c>
      <c r="H399" s="7">
        <v>54070</v>
      </c>
      <c r="I399" s="7">
        <v>54560</v>
      </c>
      <c r="J399" s="7">
        <v>50160</v>
      </c>
      <c r="K399" s="7">
        <v>49530</v>
      </c>
      <c r="L399" s="7">
        <v>50100</v>
      </c>
      <c r="M399" s="22">
        <v>50650</v>
      </c>
      <c r="N399" s="22">
        <v>52830</v>
      </c>
      <c r="O399" s="284">
        <v>57670</v>
      </c>
      <c r="P399" s="18">
        <v>440</v>
      </c>
      <c r="Q399" s="7">
        <v>450</v>
      </c>
      <c r="R399" s="7">
        <v>450</v>
      </c>
      <c r="S399" s="7">
        <v>460</v>
      </c>
      <c r="T399" s="7">
        <v>460</v>
      </c>
      <c r="U399" s="7">
        <v>460</v>
      </c>
      <c r="V399" s="7">
        <v>460</v>
      </c>
      <c r="W399" s="7">
        <v>470</v>
      </c>
      <c r="X399" s="25">
        <v>480</v>
      </c>
      <c r="Y399" s="25">
        <v>500</v>
      </c>
      <c r="Z399" s="262">
        <v>550</v>
      </c>
      <c r="AA399" s="20" t="s">
        <v>70</v>
      </c>
      <c r="AB399" s="8">
        <v>1210</v>
      </c>
      <c r="AC399" s="8">
        <v>680</v>
      </c>
      <c r="AD399" s="8">
        <v>430</v>
      </c>
      <c r="AE399" s="8">
        <v>490</v>
      </c>
      <c r="AF399" s="8">
        <v>-4400</v>
      </c>
      <c r="AG399" s="8">
        <v>-630</v>
      </c>
      <c r="AH399" s="8">
        <v>570</v>
      </c>
      <c r="AI399" s="29">
        <v>550</v>
      </c>
      <c r="AJ399" s="29">
        <v>2180</v>
      </c>
      <c r="AK399" s="276">
        <v>4840</v>
      </c>
      <c r="AL399" s="31">
        <v>5920</v>
      </c>
      <c r="AM399" s="17" t="s">
        <v>70</v>
      </c>
      <c r="AN399" s="9">
        <v>2.3381642512077194E-2</v>
      </c>
      <c r="AO399" s="9">
        <v>1.2839879154078471E-2</v>
      </c>
      <c r="AP399" s="9">
        <v>8.0164056674123518E-3</v>
      </c>
      <c r="AQ399" s="9">
        <v>9.0623266136489189E-3</v>
      </c>
      <c r="AR399" s="9">
        <v>-8.064516129032262E-2</v>
      </c>
      <c r="AS399" s="9">
        <v>-1.2559808612440215E-2</v>
      </c>
      <c r="AT399" s="9">
        <v>1.1508176862507602E-2</v>
      </c>
      <c r="AU399" s="33">
        <v>1.0978043912175606E-2</v>
      </c>
      <c r="AV399" s="87">
        <v>4.3040473840078919E-2</v>
      </c>
      <c r="AW399" s="270">
        <v>9.1614612909331816E-2</v>
      </c>
      <c r="AX399" s="35">
        <v>0.11439613526570058</v>
      </c>
      <c r="AY399" s="793"/>
      <c r="AZ399" s="779"/>
      <c r="BA399" s="21">
        <v>10395.000000000002</v>
      </c>
      <c r="BB399" s="87">
        <v>0.91352657004830917</v>
      </c>
      <c r="BC399" s="795"/>
    </row>
    <row r="400" spans="1:55" ht="19">
      <c r="A400" s="156" t="s">
        <v>33</v>
      </c>
      <c r="B400" s="159" t="s">
        <v>124</v>
      </c>
      <c r="C400" s="797" t="s">
        <v>38</v>
      </c>
      <c r="D400" s="15" t="s">
        <v>39</v>
      </c>
      <c r="E400" s="21">
        <v>101070</v>
      </c>
      <c r="F400" s="7">
        <v>103580</v>
      </c>
      <c r="G400" s="7">
        <v>104860</v>
      </c>
      <c r="H400" s="7">
        <v>105720</v>
      </c>
      <c r="I400" s="7">
        <v>106740</v>
      </c>
      <c r="J400" s="7">
        <v>106910</v>
      </c>
      <c r="K400" s="7">
        <v>105750</v>
      </c>
      <c r="L400" s="7">
        <v>106970</v>
      </c>
      <c r="M400" s="22">
        <v>108140</v>
      </c>
      <c r="N400" s="22">
        <v>112870</v>
      </c>
      <c r="O400" s="284">
        <v>123170</v>
      </c>
      <c r="P400" s="18">
        <v>900</v>
      </c>
      <c r="Q400" s="7">
        <v>930</v>
      </c>
      <c r="R400" s="7">
        <v>930</v>
      </c>
      <c r="S400" s="7">
        <v>950</v>
      </c>
      <c r="T400" s="7">
        <v>950</v>
      </c>
      <c r="U400" s="7">
        <v>950</v>
      </c>
      <c r="V400" s="7">
        <v>950</v>
      </c>
      <c r="W400" s="7">
        <v>950</v>
      </c>
      <c r="X400" s="25">
        <v>970</v>
      </c>
      <c r="Y400" s="25">
        <v>1010</v>
      </c>
      <c r="Z400" s="262">
        <v>1110</v>
      </c>
      <c r="AA400" s="20" t="s">
        <v>70</v>
      </c>
      <c r="AB400" s="8">
        <v>2510</v>
      </c>
      <c r="AC400" s="8">
        <v>1280</v>
      </c>
      <c r="AD400" s="8">
        <v>860</v>
      </c>
      <c r="AE400" s="8">
        <v>1020</v>
      </c>
      <c r="AF400" s="8">
        <v>170</v>
      </c>
      <c r="AG400" s="8">
        <v>-1160</v>
      </c>
      <c r="AH400" s="8">
        <v>1220</v>
      </c>
      <c r="AI400" s="29">
        <v>1170</v>
      </c>
      <c r="AJ400" s="29">
        <v>4730</v>
      </c>
      <c r="AK400" s="276">
        <v>10300</v>
      </c>
      <c r="AL400" s="31">
        <v>22100</v>
      </c>
      <c r="AM400" s="17" t="s">
        <v>70</v>
      </c>
      <c r="AN400" s="9">
        <v>2.4834273275947449E-2</v>
      </c>
      <c r="AO400" s="9">
        <v>1.2357597991890401E-2</v>
      </c>
      <c r="AP400" s="9">
        <v>8.2014114056838672E-3</v>
      </c>
      <c r="AQ400" s="9">
        <v>9.6481271282633507E-3</v>
      </c>
      <c r="AR400" s="9">
        <v>1.5926550496534464E-3</v>
      </c>
      <c r="AS400" s="9">
        <v>-1.0850247872041918E-2</v>
      </c>
      <c r="AT400" s="9">
        <v>1.1536643026004656E-2</v>
      </c>
      <c r="AU400" s="33">
        <v>1.0937646068991391E-2</v>
      </c>
      <c r="AV400" s="87">
        <v>4.3739596818938464E-2</v>
      </c>
      <c r="AW400" s="270">
        <v>9.1255426596970057E-2</v>
      </c>
      <c r="AX400" s="35">
        <v>0.21866033442168797</v>
      </c>
      <c r="AY400" s="793"/>
      <c r="AZ400" s="779"/>
      <c r="BA400" s="21">
        <v>20979.000000000004</v>
      </c>
      <c r="BB400" s="87">
        <v>1.0110913228455527</v>
      </c>
      <c r="BC400" s="795"/>
    </row>
    <row r="401" spans="1:55" ht="19">
      <c r="A401" s="156" t="s">
        <v>33</v>
      </c>
      <c r="B401" s="159" t="s">
        <v>124</v>
      </c>
      <c r="C401" s="797"/>
      <c r="D401" s="15" t="s">
        <v>40</v>
      </c>
      <c r="E401" s="21">
        <v>167010</v>
      </c>
      <c r="F401" s="7">
        <v>171370</v>
      </c>
      <c r="G401" s="7">
        <v>173340</v>
      </c>
      <c r="H401" s="7">
        <v>174810</v>
      </c>
      <c r="I401" s="7">
        <v>176570</v>
      </c>
      <c r="J401" s="7">
        <v>176840</v>
      </c>
      <c r="K401" s="7">
        <v>174690</v>
      </c>
      <c r="L401" s="7">
        <v>176750</v>
      </c>
      <c r="M401" s="22">
        <v>178750</v>
      </c>
      <c r="N401" s="22">
        <v>186840</v>
      </c>
      <c r="O401" s="284">
        <v>204500</v>
      </c>
      <c r="P401" s="18">
        <v>1560</v>
      </c>
      <c r="Q401" s="7">
        <v>1610</v>
      </c>
      <c r="R401" s="7">
        <v>1620</v>
      </c>
      <c r="S401" s="7">
        <v>1640</v>
      </c>
      <c r="T401" s="7">
        <v>1650</v>
      </c>
      <c r="U401" s="7">
        <v>1650</v>
      </c>
      <c r="V401" s="7">
        <v>1640</v>
      </c>
      <c r="W401" s="7">
        <v>1650</v>
      </c>
      <c r="X401" s="25">
        <v>1680</v>
      </c>
      <c r="Y401" s="25">
        <v>1750</v>
      </c>
      <c r="Z401" s="262">
        <v>1920</v>
      </c>
      <c r="AA401" s="20" t="s">
        <v>70</v>
      </c>
      <c r="AB401" s="8">
        <v>4360</v>
      </c>
      <c r="AC401" s="8">
        <v>1970</v>
      </c>
      <c r="AD401" s="8">
        <v>1470</v>
      </c>
      <c r="AE401" s="8">
        <v>1760</v>
      </c>
      <c r="AF401" s="8">
        <v>270</v>
      </c>
      <c r="AG401" s="8">
        <v>-2150</v>
      </c>
      <c r="AH401" s="8">
        <v>2060</v>
      </c>
      <c r="AI401" s="29">
        <v>2000</v>
      </c>
      <c r="AJ401" s="29">
        <v>8090</v>
      </c>
      <c r="AK401" s="276">
        <v>17660</v>
      </c>
      <c r="AL401" s="31">
        <v>37490</v>
      </c>
      <c r="AM401" s="17" t="s">
        <v>70</v>
      </c>
      <c r="AN401" s="9">
        <v>2.6106221184360123E-2</v>
      </c>
      <c r="AO401" s="9">
        <v>1.1495594328062131E-2</v>
      </c>
      <c r="AP401" s="9">
        <v>8.480443059882381E-3</v>
      </c>
      <c r="AQ401" s="9">
        <v>1.0068073908815256E-2</v>
      </c>
      <c r="AR401" s="9">
        <v>1.5291385852636008E-3</v>
      </c>
      <c r="AS401" s="9">
        <v>-1.2157882831938527E-2</v>
      </c>
      <c r="AT401" s="9">
        <v>1.1792317820138454E-2</v>
      </c>
      <c r="AU401" s="33">
        <v>1.1315417256011262E-2</v>
      </c>
      <c r="AV401" s="87">
        <v>4.5258741258741297E-2</v>
      </c>
      <c r="AW401" s="270">
        <v>9.451937486619566E-2</v>
      </c>
      <c r="AX401" s="35">
        <v>0.22447757619304243</v>
      </c>
      <c r="AY401" s="793"/>
      <c r="AZ401" s="779"/>
      <c r="BA401" s="21">
        <v>36288.000000000007</v>
      </c>
      <c r="BB401" s="87">
        <v>1.0071971738219268</v>
      </c>
      <c r="BC401" s="795"/>
    </row>
    <row r="402" spans="1:55" ht="21" customHeight="1">
      <c r="A402" s="156" t="s">
        <v>33</v>
      </c>
      <c r="B402" s="148" t="s">
        <v>49</v>
      </c>
      <c r="C402" s="758" t="s">
        <v>37</v>
      </c>
      <c r="D402" s="15" t="s">
        <v>11</v>
      </c>
      <c r="E402" s="21">
        <v>39850</v>
      </c>
      <c r="F402" s="7">
        <v>40700</v>
      </c>
      <c r="G402" s="7">
        <v>41250</v>
      </c>
      <c r="H402" s="7">
        <v>41550</v>
      </c>
      <c r="I402" s="7">
        <v>41900</v>
      </c>
      <c r="J402" s="7">
        <v>37480</v>
      </c>
      <c r="K402" s="7">
        <v>37040</v>
      </c>
      <c r="L402" s="7">
        <v>37460</v>
      </c>
      <c r="M402" s="22">
        <v>37840</v>
      </c>
      <c r="N402" s="22">
        <v>39380</v>
      </c>
      <c r="O402" s="284">
        <v>42820</v>
      </c>
      <c r="P402" s="18">
        <v>330</v>
      </c>
      <c r="Q402" s="7">
        <v>340</v>
      </c>
      <c r="R402" s="7">
        <v>340</v>
      </c>
      <c r="S402" s="7">
        <v>340</v>
      </c>
      <c r="T402" s="7">
        <v>340</v>
      </c>
      <c r="U402" s="7">
        <v>350</v>
      </c>
      <c r="V402" s="7">
        <v>350</v>
      </c>
      <c r="W402" s="7">
        <v>350</v>
      </c>
      <c r="X402" s="25">
        <v>360</v>
      </c>
      <c r="Y402" s="25">
        <v>370</v>
      </c>
      <c r="Z402" s="262">
        <v>400</v>
      </c>
      <c r="AA402" s="20" t="s">
        <v>70</v>
      </c>
      <c r="AB402" s="8">
        <v>850</v>
      </c>
      <c r="AC402" s="8">
        <v>550</v>
      </c>
      <c r="AD402" s="8">
        <v>300</v>
      </c>
      <c r="AE402" s="8">
        <v>350</v>
      </c>
      <c r="AF402" s="8">
        <v>-4420</v>
      </c>
      <c r="AG402" s="8">
        <v>-440</v>
      </c>
      <c r="AH402" s="8">
        <v>420</v>
      </c>
      <c r="AI402" s="29">
        <v>380</v>
      </c>
      <c r="AJ402" s="29">
        <v>1540</v>
      </c>
      <c r="AK402" s="276">
        <v>3440</v>
      </c>
      <c r="AL402" s="31">
        <v>2970</v>
      </c>
      <c r="AM402" s="17" t="s">
        <v>70</v>
      </c>
      <c r="AN402" s="9">
        <v>2.1329987452948451E-2</v>
      </c>
      <c r="AO402" s="9">
        <v>1.3513513513513598E-2</v>
      </c>
      <c r="AP402" s="9">
        <v>7.2727272727273196E-3</v>
      </c>
      <c r="AQ402" s="9">
        <v>8.4235860409145324E-3</v>
      </c>
      <c r="AR402" s="9">
        <v>-0.10548926014319804</v>
      </c>
      <c r="AS402" s="9">
        <v>-1.1739594450373536E-2</v>
      </c>
      <c r="AT402" s="9">
        <v>1.1339092872570289E-2</v>
      </c>
      <c r="AU402" s="33">
        <v>1.0144153764015007E-2</v>
      </c>
      <c r="AV402" s="87">
        <v>4.0697674418604723E-2</v>
      </c>
      <c r="AW402" s="270">
        <v>8.7353986795327687E-2</v>
      </c>
      <c r="AX402" s="35">
        <v>7.4529485570890897E-2</v>
      </c>
      <c r="AY402" s="793">
        <v>0.15270856987157028</v>
      </c>
      <c r="AZ402" s="779"/>
      <c r="BA402" s="21">
        <v>7560.0000000000009</v>
      </c>
      <c r="BB402" s="87">
        <v>0.88481806775407779</v>
      </c>
      <c r="BC402" s="795">
        <v>0.95028364623807626</v>
      </c>
    </row>
    <row r="403" spans="1:55" ht="19">
      <c r="A403" s="156" t="s">
        <v>33</v>
      </c>
      <c r="B403" s="159" t="s">
        <v>125</v>
      </c>
      <c r="C403" s="758"/>
      <c r="D403" s="15" t="s">
        <v>12</v>
      </c>
      <c r="E403" s="21">
        <v>46440</v>
      </c>
      <c r="F403" s="7">
        <v>47470</v>
      </c>
      <c r="G403" s="7">
        <v>48090</v>
      </c>
      <c r="H403" s="7">
        <v>48460</v>
      </c>
      <c r="I403" s="7">
        <v>48880</v>
      </c>
      <c r="J403" s="7">
        <v>44470</v>
      </c>
      <c r="K403" s="7">
        <v>43930</v>
      </c>
      <c r="L403" s="7">
        <v>44430</v>
      </c>
      <c r="M403" s="22">
        <v>44900</v>
      </c>
      <c r="N403" s="22">
        <v>46770</v>
      </c>
      <c r="O403" s="284">
        <v>50950</v>
      </c>
      <c r="P403" s="18">
        <v>390</v>
      </c>
      <c r="Q403" s="7">
        <v>400</v>
      </c>
      <c r="R403" s="7">
        <v>400</v>
      </c>
      <c r="S403" s="7">
        <v>400</v>
      </c>
      <c r="T403" s="7">
        <v>400</v>
      </c>
      <c r="U403" s="7">
        <v>410</v>
      </c>
      <c r="V403" s="7">
        <v>410</v>
      </c>
      <c r="W403" s="7">
        <v>410</v>
      </c>
      <c r="X403" s="25">
        <v>430</v>
      </c>
      <c r="Y403" s="25">
        <v>440</v>
      </c>
      <c r="Z403" s="262">
        <v>480</v>
      </c>
      <c r="AA403" s="20" t="s">
        <v>70</v>
      </c>
      <c r="AB403" s="8">
        <v>1030</v>
      </c>
      <c r="AC403" s="8">
        <v>620</v>
      </c>
      <c r="AD403" s="8">
        <v>370</v>
      </c>
      <c r="AE403" s="8">
        <v>420</v>
      </c>
      <c r="AF403" s="8">
        <v>-4410</v>
      </c>
      <c r="AG403" s="8">
        <v>-540</v>
      </c>
      <c r="AH403" s="8">
        <v>500</v>
      </c>
      <c r="AI403" s="29">
        <v>470</v>
      </c>
      <c r="AJ403" s="29">
        <v>1870</v>
      </c>
      <c r="AK403" s="276">
        <v>4180</v>
      </c>
      <c r="AL403" s="31">
        <v>4510</v>
      </c>
      <c r="AM403" s="17" t="s">
        <v>70</v>
      </c>
      <c r="AN403" s="9">
        <v>2.2179155900086123E-2</v>
      </c>
      <c r="AO403" s="9">
        <v>1.3060880556140742E-2</v>
      </c>
      <c r="AP403" s="9">
        <v>7.6939072572259626E-3</v>
      </c>
      <c r="AQ403" s="9">
        <v>8.6669418076763538E-3</v>
      </c>
      <c r="AR403" s="9">
        <v>-9.0220949263502437E-2</v>
      </c>
      <c r="AS403" s="9">
        <v>-1.2143017764785213E-2</v>
      </c>
      <c r="AT403" s="9">
        <v>1.1381743683132273E-2</v>
      </c>
      <c r="AU403" s="33">
        <v>1.0578437992347478E-2</v>
      </c>
      <c r="AV403" s="87">
        <v>4.1648106904231597E-2</v>
      </c>
      <c r="AW403" s="270">
        <v>8.9373530040624427E-2</v>
      </c>
      <c r="AX403" s="35">
        <v>9.7114556416882047E-2</v>
      </c>
      <c r="AY403" s="793"/>
      <c r="AZ403" s="779"/>
      <c r="BA403" s="21">
        <v>9072.0000000000018</v>
      </c>
      <c r="BB403" s="87">
        <v>0.90176571920757964</v>
      </c>
      <c r="BC403" s="795"/>
    </row>
    <row r="404" spans="1:55" ht="19">
      <c r="A404" s="156" t="s">
        <v>33</v>
      </c>
      <c r="B404" s="159" t="s">
        <v>125</v>
      </c>
      <c r="C404" s="797" t="s">
        <v>38</v>
      </c>
      <c r="D404" s="15" t="s">
        <v>39</v>
      </c>
      <c r="E404" s="21">
        <v>95760</v>
      </c>
      <c r="F404" s="7">
        <v>98090</v>
      </c>
      <c r="G404" s="7">
        <v>99310</v>
      </c>
      <c r="H404" s="7">
        <v>100110</v>
      </c>
      <c r="I404" s="7">
        <v>101060</v>
      </c>
      <c r="J404" s="7">
        <v>101220</v>
      </c>
      <c r="K404" s="7">
        <v>100150</v>
      </c>
      <c r="L404" s="7">
        <v>101300</v>
      </c>
      <c r="M404" s="22">
        <v>102390</v>
      </c>
      <c r="N404" s="22">
        <v>106810</v>
      </c>
      <c r="O404" s="284">
        <v>116450</v>
      </c>
      <c r="P404" s="18">
        <v>850</v>
      </c>
      <c r="Q404" s="7">
        <v>880</v>
      </c>
      <c r="R404" s="7">
        <v>880</v>
      </c>
      <c r="S404" s="7">
        <v>890</v>
      </c>
      <c r="T404" s="7">
        <v>890</v>
      </c>
      <c r="U404" s="7">
        <v>900</v>
      </c>
      <c r="V404" s="7">
        <v>890</v>
      </c>
      <c r="W404" s="7">
        <v>890</v>
      </c>
      <c r="X404" s="25">
        <v>910</v>
      </c>
      <c r="Y404" s="25">
        <v>950</v>
      </c>
      <c r="Z404" s="262">
        <v>1050</v>
      </c>
      <c r="AA404" s="20" t="s">
        <v>70</v>
      </c>
      <c r="AB404" s="8">
        <v>2330</v>
      </c>
      <c r="AC404" s="8">
        <v>1220</v>
      </c>
      <c r="AD404" s="8">
        <v>800</v>
      </c>
      <c r="AE404" s="8">
        <v>950</v>
      </c>
      <c r="AF404" s="8">
        <v>160</v>
      </c>
      <c r="AG404" s="8">
        <v>-1070</v>
      </c>
      <c r="AH404" s="8">
        <v>1150</v>
      </c>
      <c r="AI404" s="29">
        <v>1090</v>
      </c>
      <c r="AJ404" s="29">
        <v>4420</v>
      </c>
      <c r="AK404" s="276">
        <v>9640</v>
      </c>
      <c r="AL404" s="31">
        <v>20690</v>
      </c>
      <c r="AM404" s="17" t="s">
        <v>70</v>
      </c>
      <c r="AN404" s="9">
        <v>2.4331662489557315E-2</v>
      </c>
      <c r="AO404" s="9">
        <v>1.2437557345295058E-2</v>
      </c>
      <c r="AP404" s="9">
        <v>8.0555835263316222E-3</v>
      </c>
      <c r="AQ404" s="9">
        <v>9.4895614823693464E-3</v>
      </c>
      <c r="AR404" s="9">
        <v>1.5832178903620875E-3</v>
      </c>
      <c r="AS404" s="9">
        <v>-1.0571033392610119E-2</v>
      </c>
      <c r="AT404" s="9">
        <v>1.1482775836245684E-2</v>
      </c>
      <c r="AU404" s="33">
        <v>1.0760118460019674E-2</v>
      </c>
      <c r="AV404" s="87">
        <v>4.3168278152163397E-2</v>
      </c>
      <c r="AW404" s="270">
        <v>9.0253721561651457E-2</v>
      </c>
      <c r="AX404" s="35">
        <v>0.21606098579782795</v>
      </c>
      <c r="AY404" s="793"/>
      <c r="AZ404" s="779"/>
      <c r="BA404" s="21">
        <v>19845.000000000004</v>
      </c>
      <c r="BB404" s="87">
        <v>1.0088241436925647</v>
      </c>
      <c r="BC404" s="795"/>
    </row>
    <row r="405" spans="1:55" ht="19">
      <c r="A405" s="156" t="s">
        <v>33</v>
      </c>
      <c r="B405" s="159" t="s">
        <v>125</v>
      </c>
      <c r="C405" s="797"/>
      <c r="D405" s="15" t="s">
        <v>40</v>
      </c>
      <c r="E405" s="21">
        <v>161700</v>
      </c>
      <c r="F405" s="7">
        <v>165880</v>
      </c>
      <c r="G405" s="7">
        <v>167790</v>
      </c>
      <c r="H405" s="7">
        <v>169200</v>
      </c>
      <c r="I405" s="7">
        <v>170890</v>
      </c>
      <c r="J405" s="7">
        <v>171150</v>
      </c>
      <c r="K405" s="7">
        <v>169090</v>
      </c>
      <c r="L405" s="7">
        <v>171080</v>
      </c>
      <c r="M405" s="22">
        <v>173000</v>
      </c>
      <c r="N405" s="22">
        <v>180780</v>
      </c>
      <c r="O405" s="284">
        <v>197780</v>
      </c>
      <c r="P405" s="18">
        <v>1510</v>
      </c>
      <c r="Q405" s="7">
        <v>1560</v>
      </c>
      <c r="R405" s="7">
        <v>1570</v>
      </c>
      <c r="S405" s="7">
        <v>1580</v>
      </c>
      <c r="T405" s="7">
        <v>1590</v>
      </c>
      <c r="U405" s="7">
        <v>1600</v>
      </c>
      <c r="V405" s="7">
        <v>1580</v>
      </c>
      <c r="W405" s="7">
        <v>1590</v>
      </c>
      <c r="X405" s="25">
        <v>1620</v>
      </c>
      <c r="Y405" s="25">
        <v>1690</v>
      </c>
      <c r="Z405" s="262">
        <v>1860</v>
      </c>
      <c r="AA405" s="20" t="s">
        <v>70</v>
      </c>
      <c r="AB405" s="8">
        <v>4180</v>
      </c>
      <c r="AC405" s="8">
        <v>1910</v>
      </c>
      <c r="AD405" s="8">
        <v>1410</v>
      </c>
      <c r="AE405" s="8">
        <v>1690</v>
      </c>
      <c r="AF405" s="8">
        <v>260</v>
      </c>
      <c r="AG405" s="8">
        <v>-2060</v>
      </c>
      <c r="AH405" s="8">
        <v>1990</v>
      </c>
      <c r="AI405" s="29">
        <v>1920</v>
      </c>
      <c r="AJ405" s="29">
        <v>7780</v>
      </c>
      <c r="AK405" s="276">
        <v>17000</v>
      </c>
      <c r="AL405" s="31">
        <v>36080</v>
      </c>
      <c r="AM405" s="17" t="s">
        <v>70</v>
      </c>
      <c r="AN405" s="9">
        <v>2.5850340136054362E-2</v>
      </c>
      <c r="AO405" s="9">
        <v>1.1514347721244267E-2</v>
      </c>
      <c r="AP405" s="9">
        <v>8.4033613445377853E-3</v>
      </c>
      <c r="AQ405" s="9">
        <v>9.9881796690306501E-3</v>
      </c>
      <c r="AR405" s="9">
        <v>1.5214465445607672E-3</v>
      </c>
      <c r="AS405" s="9">
        <v>-1.2036225533158085E-2</v>
      </c>
      <c r="AT405" s="9">
        <v>1.1768880477851962E-2</v>
      </c>
      <c r="AU405" s="33">
        <v>1.1222819733458067E-2</v>
      </c>
      <c r="AV405" s="87">
        <v>4.4971098265895959E-2</v>
      </c>
      <c r="AW405" s="270">
        <v>9.4036950990153745E-2</v>
      </c>
      <c r="AX405" s="35">
        <v>0.22312925170068021</v>
      </c>
      <c r="AY405" s="793"/>
      <c r="AZ405" s="779"/>
      <c r="BA405" s="21">
        <v>35154</v>
      </c>
      <c r="BB405" s="87">
        <v>1.0057266542980829</v>
      </c>
      <c r="BC405" s="795"/>
    </row>
    <row r="406" spans="1:55" ht="21" customHeight="1">
      <c r="A406" s="156" t="s">
        <v>33</v>
      </c>
      <c r="B406" s="148" t="s">
        <v>50</v>
      </c>
      <c r="C406" s="758" t="s">
        <v>37</v>
      </c>
      <c r="D406" s="15" t="s">
        <v>11</v>
      </c>
      <c r="E406" s="21">
        <v>38070</v>
      </c>
      <c r="F406" s="7">
        <v>38880</v>
      </c>
      <c r="G406" s="7">
        <v>39400</v>
      </c>
      <c r="H406" s="7">
        <v>39690</v>
      </c>
      <c r="I406" s="7">
        <v>40030</v>
      </c>
      <c r="J406" s="7">
        <v>35610</v>
      </c>
      <c r="K406" s="7">
        <v>35200</v>
      </c>
      <c r="L406" s="7">
        <v>35590</v>
      </c>
      <c r="M406" s="22">
        <v>35950</v>
      </c>
      <c r="N406" s="22">
        <v>37410</v>
      </c>
      <c r="O406" s="284">
        <v>40690</v>
      </c>
      <c r="P406" s="18">
        <v>310</v>
      </c>
      <c r="Q406" s="7">
        <v>320</v>
      </c>
      <c r="R406" s="7">
        <v>320</v>
      </c>
      <c r="S406" s="7">
        <v>320</v>
      </c>
      <c r="T406" s="7">
        <v>330</v>
      </c>
      <c r="U406" s="7">
        <v>330</v>
      </c>
      <c r="V406" s="7">
        <v>330</v>
      </c>
      <c r="W406" s="7">
        <v>330</v>
      </c>
      <c r="X406" s="25">
        <v>340</v>
      </c>
      <c r="Y406" s="25">
        <v>350</v>
      </c>
      <c r="Z406" s="262">
        <v>380</v>
      </c>
      <c r="AA406" s="20" t="s">
        <v>70</v>
      </c>
      <c r="AB406" s="8">
        <v>810</v>
      </c>
      <c r="AC406" s="8">
        <v>520</v>
      </c>
      <c r="AD406" s="8">
        <v>290</v>
      </c>
      <c r="AE406" s="8">
        <v>340</v>
      </c>
      <c r="AF406" s="8">
        <v>-4420</v>
      </c>
      <c r="AG406" s="8">
        <v>-410</v>
      </c>
      <c r="AH406" s="8">
        <v>390</v>
      </c>
      <c r="AI406" s="29">
        <v>360</v>
      </c>
      <c r="AJ406" s="29">
        <v>1460</v>
      </c>
      <c r="AK406" s="276">
        <v>3280</v>
      </c>
      <c r="AL406" s="31">
        <v>2620</v>
      </c>
      <c r="AM406" s="17" t="s">
        <v>70</v>
      </c>
      <c r="AN406" s="9">
        <v>2.1276595744680771E-2</v>
      </c>
      <c r="AO406" s="9">
        <v>1.337448559670773E-2</v>
      </c>
      <c r="AP406" s="9">
        <v>7.3604060913705638E-3</v>
      </c>
      <c r="AQ406" s="9">
        <v>8.5663895187704231E-3</v>
      </c>
      <c r="AR406" s="9">
        <v>-0.11041718710966775</v>
      </c>
      <c r="AS406" s="9">
        <v>-1.1513619769727645E-2</v>
      </c>
      <c r="AT406" s="9">
        <v>1.107954545454537E-2</v>
      </c>
      <c r="AU406" s="33">
        <v>1.0115200899128984E-2</v>
      </c>
      <c r="AV406" s="87">
        <v>4.0611961057023693E-2</v>
      </c>
      <c r="AW406" s="270">
        <v>8.7677091686714892E-2</v>
      </c>
      <c r="AX406" s="35">
        <v>6.882059364328863E-2</v>
      </c>
      <c r="AY406" s="793">
        <v>0.15045551607031415</v>
      </c>
      <c r="AZ406" s="779"/>
      <c r="BA406" s="21">
        <v>7182.0000000000009</v>
      </c>
      <c r="BB406" s="87">
        <v>0.88016811137378514</v>
      </c>
      <c r="BC406" s="795">
        <v>0.94847504731743748</v>
      </c>
    </row>
    <row r="407" spans="1:55" ht="19">
      <c r="A407" s="156" t="s">
        <v>33</v>
      </c>
      <c r="B407" s="159" t="s">
        <v>126</v>
      </c>
      <c r="C407" s="758"/>
      <c r="D407" s="15" t="s">
        <v>12</v>
      </c>
      <c r="E407" s="21">
        <v>44660</v>
      </c>
      <c r="F407" s="7">
        <v>45650</v>
      </c>
      <c r="G407" s="7">
        <v>46240</v>
      </c>
      <c r="H407" s="7">
        <v>46600</v>
      </c>
      <c r="I407" s="7">
        <v>47010</v>
      </c>
      <c r="J407" s="7">
        <v>42600</v>
      </c>
      <c r="K407" s="7">
        <v>42090</v>
      </c>
      <c r="L407" s="7">
        <v>42560</v>
      </c>
      <c r="M407" s="22">
        <v>43010</v>
      </c>
      <c r="N407" s="22">
        <v>44800</v>
      </c>
      <c r="O407" s="284">
        <v>48820</v>
      </c>
      <c r="P407" s="18">
        <v>370</v>
      </c>
      <c r="Q407" s="7">
        <v>380</v>
      </c>
      <c r="R407" s="7">
        <v>380</v>
      </c>
      <c r="S407" s="7">
        <v>380</v>
      </c>
      <c r="T407" s="7">
        <v>390</v>
      </c>
      <c r="U407" s="7">
        <v>390</v>
      </c>
      <c r="V407" s="7">
        <v>390</v>
      </c>
      <c r="W407" s="7">
        <v>390</v>
      </c>
      <c r="X407" s="25">
        <v>410</v>
      </c>
      <c r="Y407" s="25">
        <v>420</v>
      </c>
      <c r="Z407" s="262">
        <v>460</v>
      </c>
      <c r="AA407" s="20" t="s">
        <v>70</v>
      </c>
      <c r="AB407" s="8">
        <v>990</v>
      </c>
      <c r="AC407" s="8">
        <v>590</v>
      </c>
      <c r="AD407" s="8">
        <v>360</v>
      </c>
      <c r="AE407" s="8">
        <v>410</v>
      </c>
      <c r="AF407" s="8">
        <v>-4410</v>
      </c>
      <c r="AG407" s="8">
        <v>-510</v>
      </c>
      <c r="AH407" s="8">
        <v>470</v>
      </c>
      <c r="AI407" s="29">
        <v>450</v>
      </c>
      <c r="AJ407" s="29">
        <v>1790</v>
      </c>
      <c r="AK407" s="276">
        <v>4020</v>
      </c>
      <c r="AL407" s="31">
        <v>4160</v>
      </c>
      <c r="AM407" s="17" t="s">
        <v>70</v>
      </c>
      <c r="AN407" s="9">
        <v>2.2167487684729092E-2</v>
      </c>
      <c r="AO407" s="9">
        <v>1.2924424972617699E-2</v>
      </c>
      <c r="AP407" s="9">
        <v>7.7854671280277454E-3</v>
      </c>
      <c r="AQ407" s="9">
        <v>8.7982832618025419E-3</v>
      </c>
      <c r="AR407" s="9">
        <v>-9.3809827696234804E-2</v>
      </c>
      <c r="AS407" s="9">
        <v>-1.1971830985915477E-2</v>
      </c>
      <c r="AT407" s="9">
        <v>1.1166547873604271E-2</v>
      </c>
      <c r="AU407" s="33">
        <v>1.0573308270676707E-2</v>
      </c>
      <c r="AV407" s="87">
        <v>4.1618228318995643E-2</v>
      </c>
      <c r="AW407" s="270">
        <v>8.9732142857142927E-2</v>
      </c>
      <c r="AX407" s="35">
        <v>9.3148231079265509E-2</v>
      </c>
      <c r="AY407" s="793"/>
      <c r="AZ407" s="779"/>
      <c r="BA407" s="21">
        <v>8694</v>
      </c>
      <c r="BB407" s="87">
        <v>0.89847738468428129</v>
      </c>
      <c r="BC407" s="795"/>
    </row>
    <row r="408" spans="1:55" ht="19">
      <c r="A408" s="156" t="s">
        <v>33</v>
      </c>
      <c r="B408" s="159" t="s">
        <v>126</v>
      </c>
      <c r="C408" s="797" t="s">
        <v>38</v>
      </c>
      <c r="D408" s="15" t="s">
        <v>39</v>
      </c>
      <c r="E408" s="21">
        <v>93980</v>
      </c>
      <c r="F408" s="7">
        <v>96270</v>
      </c>
      <c r="G408" s="7">
        <v>97460</v>
      </c>
      <c r="H408" s="7">
        <v>98250</v>
      </c>
      <c r="I408" s="7">
        <v>99190</v>
      </c>
      <c r="J408" s="7">
        <v>99350</v>
      </c>
      <c r="K408" s="7">
        <v>98310</v>
      </c>
      <c r="L408" s="7">
        <v>99430</v>
      </c>
      <c r="M408" s="22">
        <v>100500</v>
      </c>
      <c r="N408" s="22">
        <v>104840</v>
      </c>
      <c r="O408" s="284">
        <v>114320</v>
      </c>
      <c r="P408" s="18">
        <v>830</v>
      </c>
      <c r="Q408" s="7">
        <v>860</v>
      </c>
      <c r="R408" s="7">
        <v>860</v>
      </c>
      <c r="S408" s="7">
        <v>870</v>
      </c>
      <c r="T408" s="7">
        <v>880</v>
      </c>
      <c r="U408" s="7">
        <v>880</v>
      </c>
      <c r="V408" s="7">
        <v>870</v>
      </c>
      <c r="W408" s="7">
        <v>880</v>
      </c>
      <c r="X408" s="25">
        <v>890</v>
      </c>
      <c r="Y408" s="25">
        <v>930</v>
      </c>
      <c r="Z408" s="262">
        <v>1030</v>
      </c>
      <c r="AA408" s="20" t="s">
        <v>70</v>
      </c>
      <c r="AB408" s="8">
        <v>2290</v>
      </c>
      <c r="AC408" s="8">
        <v>1190</v>
      </c>
      <c r="AD408" s="8">
        <v>790</v>
      </c>
      <c r="AE408" s="8">
        <v>940</v>
      </c>
      <c r="AF408" s="8">
        <v>160</v>
      </c>
      <c r="AG408" s="8">
        <v>-1040</v>
      </c>
      <c r="AH408" s="8">
        <v>1120</v>
      </c>
      <c r="AI408" s="29">
        <v>1070</v>
      </c>
      <c r="AJ408" s="29">
        <v>4340</v>
      </c>
      <c r="AK408" s="276">
        <v>9480</v>
      </c>
      <c r="AL408" s="31">
        <v>20340</v>
      </c>
      <c r="AM408" s="17" t="s">
        <v>70</v>
      </c>
      <c r="AN408" s="9">
        <v>2.4366886571610902E-2</v>
      </c>
      <c r="AO408" s="9">
        <v>1.236106783006119E-2</v>
      </c>
      <c r="AP408" s="9">
        <v>8.1058895957315524E-3</v>
      </c>
      <c r="AQ408" s="9">
        <v>9.5674300254453559E-3</v>
      </c>
      <c r="AR408" s="9">
        <v>1.613065833249383E-3</v>
      </c>
      <c r="AS408" s="9">
        <v>-1.0468042274786149E-2</v>
      </c>
      <c r="AT408" s="9">
        <v>1.1392533821584783E-2</v>
      </c>
      <c r="AU408" s="33">
        <v>1.0761339635924738E-2</v>
      </c>
      <c r="AV408" s="87">
        <v>4.318407960199E-2</v>
      </c>
      <c r="AW408" s="270">
        <v>9.0423502479969553E-2</v>
      </c>
      <c r="AX408" s="35">
        <v>0.21642902745264947</v>
      </c>
      <c r="AY408" s="793"/>
      <c r="AZ408" s="779"/>
      <c r="BA408" s="21">
        <v>19467</v>
      </c>
      <c r="BB408" s="87">
        <v>1.0092892104703128</v>
      </c>
      <c r="BC408" s="795"/>
    </row>
    <row r="409" spans="1:55" ht="19">
      <c r="A409" s="156" t="s">
        <v>33</v>
      </c>
      <c r="B409" s="159" t="s">
        <v>126</v>
      </c>
      <c r="C409" s="797"/>
      <c r="D409" s="15" t="s">
        <v>40</v>
      </c>
      <c r="E409" s="21">
        <v>159920</v>
      </c>
      <c r="F409" s="7">
        <v>164060</v>
      </c>
      <c r="G409" s="7">
        <v>165940</v>
      </c>
      <c r="H409" s="7">
        <v>167340</v>
      </c>
      <c r="I409" s="7">
        <v>169020</v>
      </c>
      <c r="J409" s="7">
        <v>169280</v>
      </c>
      <c r="K409" s="7">
        <v>167250</v>
      </c>
      <c r="L409" s="7">
        <v>169210</v>
      </c>
      <c r="M409" s="22">
        <v>171110</v>
      </c>
      <c r="N409" s="22">
        <v>178810</v>
      </c>
      <c r="O409" s="284">
        <v>195650</v>
      </c>
      <c r="P409" s="18">
        <v>1490</v>
      </c>
      <c r="Q409" s="7">
        <v>1540</v>
      </c>
      <c r="R409" s="7">
        <v>1550</v>
      </c>
      <c r="S409" s="7">
        <v>1560</v>
      </c>
      <c r="T409" s="7">
        <v>1580</v>
      </c>
      <c r="U409" s="7">
        <v>1580</v>
      </c>
      <c r="V409" s="7">
        <v>1560</v>
      </c>
      <c r="W409" s="7">
        <v>1580</v>
      </c>
      <c r="X409" s="25">
        <v>1600</v>
      </c>
      <c r="Y409" s="25">
        <v>1670</v>
      </c>
      <c r="Z409" s="262">
        <v>1840</v>
      </c>
      <c r="AA409" s="20" t="s">
        <v>70</v>
      </c>
      <c r="AB409" s="8">
        <v>4140</v>
      </c>
      <c r="AC409" s="8">
        <v>1880</v>
      </c>
      <c r="AD409" s="8">
        <v>1400</v>
      </c>
      <c r="AE409" s="8">
        <v>1680</v>
      </c>
      <c r="AF409" s="8">
        <v>260</v>
      </c>
      <c r="AG409" s="8">
        <v>-2030</v>
      </c>
      <c r="AH409" s="8">
        <v>1960</v>
      </c>
      <c r="AI409" s="29">
        <v>1900</v>
      </c>
      <c r="AJ409" s="29">
        <v>7700</v>
      </c>
      <c r="AK409" s="276">
        <v>16840</v>
      </c>
      <c r="AL409" s="31">
        <v>35730</v>
      </c>
      <c r="AM409" s="17" t="s">
        <v>70</v>
      </c>
      <c r="AN409" s="9">
        <v>2.5887943971985905E-2</v>
      </c>
      <c r="AO409" s="9">
        <v>1.1459222235767452E-2</v>
      </c>
      <c r="AP409" s="9">
        <v>8.4367843798962561E-3</v>
      </c>
      <c r="AQ409" s="9">
        <v>1.0039440659734611E-2</v>
      </c>
      <c r="AR409" s="9">
        <v>1.5382794935510091E-3</v>
      </c>
      <c r="AS409" s="9">
        <v>-1.1991965973535024E-2</v>
      </c>
      <c r="AT409" s="9">
        <v>1.1718983557548635E-2</v>
      </c>
      <c r="AU409" s="33">
        <v>1.1228650788960515E-2</v>
      </c>
      <c r="AV409" s="87">
        <v>4.5000292209689707E-2</v>
      </c>
      <c r="AW409" s="270">
        <v>9.4178177954253206E-2</v>
      </c>
      <c r="AX409" s="35">
        <v>0.22342421210605301</v>
      </c>
      <c r="AY409" s="793"/>
      <c r="AZ409" s="779"/>
      <c r="BA409" s="21">
        <v>34776</v>
      </c>
      <c r="BB409" s="87">
        <v>1.0059654827413707</v>
      </c>
      <c r="BC409" s="795"/>
    </row>
    <row r="410" spans="1:55" ht="21" customHeight="1">
      <c r="A410" s="156" t="s">
        <v>33</v>
      </c>
      <c r="B410" s="148" t="s">
        <v>51</v>
      </c>
      <c r="C410" s="758" t="s">
        <v>37</v>
      </c>
      <c r="D410" s="15" t="s">
        <v>11</v>
      </c>
      <c r="E410" s="21">
        <v>36550</v>
      </c>
      <c r="F410" s="7">
        <v>37320</v>
      </c>
      <c r="G410" s="7">
        <v>37840</v>
      </c>
      <c r="H410" s="7">
        <v>38110</v>
      </c>
      <c r="I410" s="7">
        <v>38440</v>
      </c>
      <c r="J410" s="7">
        <v>34010</v>
      </c>
      <c r="K410" s="7">
        <v>33620</v>
      </c>
      <c r="L410" s="7">
        <v>34000</v>
      </c>
      <c r="M410" s="22">
        <v>34340</v>
      </c>
      <c r="N410" s="22">
        <v>35740</v>
      </c>
      <c r="O410" s="284">
        <v>38870</v>
      </c>
      <c r="P410" s="18">
        <v>290</v>
      </c>
      <c r="Q410" s="7">
        <v>300</v>
      </c>
      <c r="R410" s="7">
        <v>300</v>
      </c>
      <c r="S410" s="7">
        <v>310</v>
      </c>
      <c r="T410" s="7">
        <v>310</v>
      </c>
      <c r="U410" s="7">
        <v>310</v>
      </c>
      <c r="V410" s="7">
        <v>310</v>
      </c>
      <c r="W410" s="7">
        <v>320</v>
      </c>
      <c r="X410" s="25">
        <v>320</v>
      </c>
      <c r="Y410" s="25">
        <v>330</v>
      </c>
      <c r="Z410" s="262">
        <v>360</v>
      </c>
      <c r="AA410" s="20" t="s">
        <v>70</v>
      </c>
      <c r="AB410" s="8">
        <v>770</v>
      </c>
      <c r="AC410" s="8">
        <v>520</v>
      </c>
      <c r="AD410" s="8">
        <v>270</v>
      </c>
      <c r="AE410" s="8">
        <v>330</v>
      </c>
      <c r="AF410" s="8">
        <v>-4430</v>
      </c>
      <c r="AG410" s="8">
        <v>-390</v>
      </c>
      <c r="AH410" s="8">
        <v>380</v>
      </c>
      <c r="AI410" s="29">
        <v>340</v>
      </c>
      <c r="AJ410" s="29">
        <v>1400</v>
      </c>
      <c r="AK410" s="276">
        <v>3130</v>
      </c>
      <c r="AL410" s="31">
        <v>2320</v>
      </c>
      <c r="AM410" s="17" t="s">
        <v>70</v>
      </c>
      <c r="AN410" s="9">
        <v>2.106703146374822E-2</v>
      </c>
      <c r="AO410" s="9">
        <v>1.3933547695605508E-2</v>
      </c>
      <c r="AP410" s="9">
        <v>7.1353065539112581E-3</v>
      </c>
      <c r="AQ410" s="9">
        <v>8.6591445814747647E-3</v>
      </c>
      <c r="AR410" s="9">
        <v>-0.11524453694068681</v>
      </c>
      <c r="AS410" s="9">
        <v>-1.1467215524845642E-2</v>
      </c>
      <c r="AT410" s="9">
        <v>1.1302795954788891E-2</v>
      </c>
      <c r="AU410" s="33">
        <v>1.0000000000000009E-2</v>
      </c>
      <c r="AV410" s="87">
        <v>4.0768782760628897E-2</v>
      </c>
      <c r="AW410" s="270">
        <v>8.7576944599888185E-2</v>
      </c>
      <c r="AX410" s="35">
        <v>6.347469220246249E-2</v>
      </c>
      <c r="AY410" s="793">
        <v>0.14834185848861497</v>
      </c>
      <c r="AZ410" s="779"/>
      <c r="BA410" s="21">
        <v>6804.0000000000009</v>
      </c>
      <c r="BB410" s="87">
        <v>0.87731874145006838</v>
      </c>
      <c r="BC410" s="795">
        <v>0.94770695328169086</v>
      </c>
    </row>
    <row r="411" spans="1:55" ht="19">
      <c r="A411" s="156" t="s">
        <v>33</v>
      </c>
      <c r="B411" s="159" t="s">
        <v>127</v>
      </c>
      <c r="C411" s="758"/>
      <c r="D411" s="15" t="s">
        <v>12</v>
      </c>
      <c r="E411" s="21">
        <v>43140</v>
      </c>
      <c r="F411" s="7">
        <v>44090</v>
      </c>
      <c r="G411" s="7">
        <v>44680</v>
      </c>
      <c r="H411" s="7">
        <v>45020</v>
      </c>
      <c r="I411" s="7">
        <v>45420</v>
      </c>
      <c r="J411" s="7">
        <v>41000</v>
      </c>
      <c r="K411" s="7">
        <v>40510</v>
      </c>
      <c r="L411" s="7">
        <v>40970</v>
      </c>
      <c r="M411" s="22">
        <v>41400</v>
      </c>
      <c r="N411" s="22">
        <v>43130</v>
      </c>
      <c r="O411" s="284">
        <v>47000</v>
      </c>
      <c r="P411" s="18">
        <v>350</v>
      </c>
      <c r="Q411" s="7">
        <v>360</v>
      </c>
      <c r="R411" s="7">
        <v>360</v>
      </c>
      <c r="S411" s="7">
        <v>370</v>
      </c>
      <c r="T411" s="7">
        <v>370</v>
      </c>
      <c r="U411" s="7">
        <v>370</v>
      </c>
      <c r="V411" s="7">
        <v>370</v>
      </c>
      <c r="W411" s="7">
        <v>380</v>
      </c>
      <c r="X411" s="25">
        <v>390</v>
      </c>
      <c r="Y411" s="25">
        <v>400</v>
      </c>
      <c r="Z411" s="262">
        <v>440</v>
      </c>
      <c r="AA411" s="20" t="s">
        <v>70</v>
      </c>
      <c r="AB411" s="8">
        <v>950</v>
      </c>
      <c r="AC411" s="8">
        <v>590</v>
      </c>
      <c r="AD411" s="8">
        <v>340</v>
      </c>
      <c r="AE411" s="8">
        <v>400</v>
      </c>
      <c r="AF411" s="8">
        <v>-4420</v>
      </c>
      <c r="AG411" s="8">
        <v>-490</v>
      </c>
      <c r="AH411" s="8">
        <v>460</v>
      </c>
      <c r="AI411" s="29">
        <v>430</v>
      </c>
      <c r="AJ411" s="29">
        <v>1730</v>
      </c>
      <c r="AK411" s="276">
        <v>3870</v>
      </c>
      <c r="AL411" s="31">
        <v>3860</v>
      </c>
      <c r="AM411" s="17" t="s">
        <v>70</v>
      </c>
      <c r="AN411" s="9">
        <v>2.2021325915623446E-2</v>
      </c>
      <c r="AO411" s="9">
        <v>1.3381719210705301E-2</v>
      </c>
      <c r="AP411" s="9">
        <v>7.6096687555953224E-3</v>
      </c>
      <c r="AQ411" s="9">
        <v>8.8849400266548528E-3</v>
      </c>
      <c r="AR411" s="9">
        <v>-9.7313958608542528E-2</v>
      </c>
      <c r="AS411" s="9">
        <v>-1.1951219512195133E-2</v>
      </c>
      <c r="AT411" s="9">
        <v>1.1355220933102927E-2</v>
      </c>
      <c r="AU411" s="33">
        <v>1.0495484500854246E-2</v>
      </c>
      <c r="AV411" s="87">
        <v>4.1787439613526489E-2</v>
      </c>
      <c r="AW411" s="270">
        <v>8.9728727104103845E-2</v>
      </c>
      <c r="AX411" s="35">
        <v>8.9476124246638866E-2</v>
      </c>
      <c r="AY411" s="793"/>
      <c r="AZ411" s="779"/>
      <c r="BA411" s="21">
        <v>8316</v>
      </c>
      <c r="BB411" s="87">
        <v>0.896708391284191</v>
      </c>
      <c r="BC411" s="795"/>
    </row>
    <row r="412" spans="1:55" ht="19">
      <c r="A412" s="156" t="s">
        <v>33</v>
      </c>
      <c r="B412" s="159" t="s">
        <v>127</v>
      </c>
      <c r="C412" s="797" t="s">
        <v>38</v>
      </c>
      <c r="D412" s="15" t="s">
        <v>39</v>
      </c>
      <c r="E412" s="21">
        <v>92460</v>
      </c>
      <c r="F412" s="7">
        <v>94710</v>
      </c>
      <c r="G412" s="7">
        <v>95900</v>
      </c>
      <c r="H412" s="7">
        <v>96670</v>
      </c>
      <c r="I412" s="7">
        <v>97600</v>
      </c>
      <c r="J412" s="7">
        <v>97750</v>
      </c>
      <c r="K412" s="7">
        <v>96730</v>
      </c>
      <c r="L412" s="7">
        <v>97840</v>
      </c>
      <c r="M412" s="22">
        <v>98890</v>
      </c>
      <c r="N412" s="22">
        <v>103170</v>
      </c>
      <c r="O412" s="284">
        <v>112500</v>
      </c>
      <c r="P412" s="18">
        <v>810</v>
      </c>
      <c r="Q412" s="7">
        <v>840</v>
      </c>
      <c r="R412" s="7">
        <v>840</v>
      </c>
      <c r="S412" s="7">
        <v>860</v>
      </c>
      <c r="T412" s="7">
        <v>860</v>
      </c>
      <c r="U412" s="7">
        <v>860</v>
      </c>
      <c r="V412" s="7">
        <v>860</v>
      </c>
      <c r="W412" s="7">
        <v>860</v>
      </c>
      <c r="X412" s="25">
        <v>870</v>
      </c>
      <c r="Y412" s="25">
        <v>920</v>
      </c>
      <c r="Z412" s="262">
        <v>1010</v>
      </c>
      <c r="AA412" s="20" t="s">
        <v>70</v>
      </c>
      <c r="AB412" s="8">
        <v>2250</v>
      </c>
      <c r="AC412" s="8">
        <v>1190</v>
      </c>
      <c r="AD412" s="8">
        <v>770</v>
      </c>
      <c r="AE412" s="8">
        <v>930</v>
      </c>
      <c r="AF412" s="8">
        <v>150</v>
      </c>
      <c r="AG412" s="8">
        <v>-1020</v>
      </c>
      <c r="AH412" s="8">
        <v>1110</v>
      </c>
      <c r="AI412" s="29">
        <v>1050</v>
      </c>
      <c r="AJ412" s="29">
        <v>4280</v>
      </c>
      <c r="AK412" s="276">
        <v>9330</v>
      </c>
      <c r="AL412" s="31">
        <v>20040</v>
      </c>
      <c r="AM412" s="17" t="s">
        <v>70</v>
      </c>
      <c r="AN412" s="9">
        <v>2.4334847501622292E-2</v>
      </c>
      <c r="AO412" s="9">
        <v>1.2564671101256364E-2</v>
      </c>
      <c r="AP412" s="9">
        <v>8.0291970802919277E-3</v>
      </c>
      <c r="AQ412" s="9">
        <v>9.6203579186924237E-3</v>
      </c>
      <c r="AR412" s="9">
        <v>1.5368852459016757E-3</v>
      </c>
      <c r="AS412" s="9">
        <v>-1.0434782608695681E-2</v>
      </c>
      <c r="AT412" s="9">
        <v>1.1475240359764216E-2</v>
      </c>
      <c r="AU412" s="33">
        <v>1.0731807031888696E-2</v>
      </c>
      <c r="AV412" s="87">
        <v>4.3280412579633998E-2</v>
      </c>
      <c r="AW412" s="270">
        <v>9.0433265484152425E-2</v>
      </c>
      <c r="AX412" s="35">
        <v>0.21674237508111616</v>
      </c>
      <c r="AY412" s="793"/>
      <c r="AZ412" s="779"/>
      <c r="BA412" s="21">
        <v>19089.000000000004</v>
      </c>
      <c r="BB412" s="87">
        <v>1.0102855288773525</v>
      </c>
      <c r="BC412" s="795"/>
    </row>
    <row r="413" spans="1:55" ht="19">
      <c r="A413" s="156" t="s">
        <v>33</v>
      </c>
      <c r="B413" s="159" t="s">
        <v>127</v>
      </c>
      <c r="C413" s="797"/>
      <c r="D413" s="15" t="s">
        <v>40</v>
      </c>
      <c r="E413" s="21">
        <v>158400</v>
      </c>
      <c r="F413" s="7">
        <v>162500</v>
      </c>
      <c r="G413" s="7">
        <v>164380</v>
      </c>
      <c r="H413" s="7">
        <v>165760</v>
      </c>
      <c r="I413" s="7">
        <v>167430</v>
      </c>
      <c r="J413" s="7">
        <v>167680</v>
      </c>
      <c r="K413" s="7">
        <v>165670</v>
      </c>
      <c r="L413" s="7">
        <v>167620</v>
      </c>
      <c r="M413" s="22">
        <v>169500</v>
      </c>
      <c r="N413" s="22">
        <v>177140</v>
      </c>
      <c r="O413" s="284">
        <v>193830</v>
      </c>
      <c r="P413" s="18">
        <v>1470</v>
      </c>
      <c r="Q413" s="7">
        <v>1520</v>
      </c>
      <c r="R413" s="7">
        <v>1530</v>
      </c>
      <c r="S413" s="7">
        <v>1550</v>
      </c>
      <c r="T413" s="7">
        <v>1560</v>
      </c>
      <c r="U413" s="7">
        <v>1560</v>
      </c>
      <c r="V413" s="7">
        <v>1550</v>
      </c>
      <c r="W413" s="7">
        <v>1560</v>
      </c>
      <c r="X413" s="25">
        <v>1580</v>
      </c>
      <c r="Y413" s="25">
        <v>1660</v>
      </c>
      <c r="Z413" s="262">
        <v>1820</v>
      </c>
      <c r="AA413" s="20" t="s">
        <v>70</v>
      </c>
      <c r="AB413" s="8">
        <v>4100</v>
      </c>
      <c r="AC413" s="8">
        <v>1880</v>
      </c>
      <c r="AD413" s="8">
        <v>1380</v>
      </c>
      <c r="AE413" s="8">
        <v>1670</v>
      </c>
      <c r="AF413" s="8">
        <v>250</v>
      </c>
      <c r="AG413" s="8">
        <v>-2010</v>
      </c>
      <c r="AH413" s="8">
        <v>1950</v>
      </c>
      <c r="AI413" s="29">
        <v>1880</v>
      </c>
      <c r="AJ413" s="29">
        <v>7640</v>
      </c>
      <c r="AK413" s="276">
        <v>16690</v>
      </c>
      <c r="AL413" s="31">
        <v>35430</v>
      </c>
      <c r="AM413" s="17" t="s">
        <v>70</v>
      </c>
      <c r="AN413" s="9">
        <v>2.5883838383838453E-2</v>
      </c>
      <c r="AO413" s="9">
        <v>1.1569230769230776E-2</v>
      </c>
      <c r="AP413" s="9">
        <v>8.3951818956078395E-3</v>
      </c>
      <c r="AQ413" s="9">
        <v>1.0074806949806892E-2</v>
      </c>
      <c r="AR413" s="9">
        <v>1.4931613211490724E-3</v>
      </c>
      <c r="AS413" s="9">
        <v>-1.1987118320610723E-2</v>
      </c>
      <c r="AT413" s="9">
        <v>1.1770386913744213E-2</v>
      </c>
      <c r="AU413" s="33">
        <v>1.1215845364515031E-2</v>
      </c>
      <c r="AV413" s="87">
        <v>4.507374631268446E-2</v>
      </c>
      <c r="AW413" s="270">
        <v>9.4219261600993587E-2</v>
      </c>
      <c r="AX413" s="35">
        <v>0.22367424242424239</v>
      </c>
      <c r="AY413" s="793"/>
      <c r="AZ413" s="779"/>
      <c r="BA413" s="21">
        <v>34398.000000000007</v>
      </c>
      <c r="BB413" s="87">
        <v>1.0065151515151516</v>
      </c>
      <c r="BC413" s="795"/>
    </row>
    <row r="414" spans="1:55" ht="21" customHeight="1">
      <c r="A414" s="156" t="s">
        <v>33</v>
      </c>
      <c r="B414" s="148" t="s">
        <v>52</v>
      </c>
      <c r="C414" s="758" t="s">
        <v>37</v>
      </c>
      <c r="D414" s="15" t="s">
        <v>11</v>
      </c>
      <c r="E414" s="21">
        <v>35270</v>
      </c>
      <c r="F414" s="7">
        <v>36010</v>
      </c>
      <c r="G414" s="7">
        <v>36510</v>
      </c>
      <c r="H414" s="7">
        <v>36780</v>
      </c>
      <c r="I414" s="7">
        <v>37090</v>
      </c>
      <c r="J414" s="7">
        <v>32660</v>
      </c>
      <c r="K414" s="7">
        <v>32290</v>
      </c>
      <c r="L414" s="7">
        <v>32650</v>
      </c>
      <c r="M414" s="22">
        <v>32980</v>
      </c>
      <c r="N414" s="22">
        <v>34330</v>
      </c>
      <c r="O414" s="284">
        <v>37330</v>
      </c>
      <c r="P414" s="18">
        <v>280</v>
      </c>
      <c r="Q414" s="7">
        <v>290</v>
      </c>
      <c r="R414" s="7">
        <v>290</v>
      </c>
      <c r="S414" s="7">
        <v>290</v>
      </c>
      <c r="T414" s="7">
        <v>300</v>
      </c>
      <c r="U414" s="7">
        <v>300</v>
      </c>
      <c r="V414" s="7">
        <v>300</v>
      </c>
      <c r="W414" s="7">
        <v>300</v>
      </c>
      <c r="X414" s="25">
        <v>310</v>
      </c>
      <c r="Y414" s="25">
        <v>320</v>
      </c>
      <c r="Z414" s="262">
        <v>350</v>
      </c>
      <c r="AA414" s="20" t="s">
        <v>70</v>
      </c>
      <c r="AB414" s="8">
        <v>740</v>
      </c>
      <c r="AC414" s="8">
        <v>500</v>
      </c>
      <c r="AD414" s="8">
        <v>270</v>
      </c>
      <c r="AE414" s="8">
        <v>310</v>
      </c>
      <c r="AF414" s="8">
        <v>-4430</v>
      </c>
      <c r="AG414" s="8">
        <v>-370</v>
      </c>
      <c r="AH414" s="8">
        <v>360</v>
      </c>
      <c r="AI414" s="29">
        <v>330</v>
      </c>
      <c r="AJ414" s="29">
        <v>1350</v>
      </c>
      <c r="AK414" s="276">
        <v>3000</v>
      </c>
      <c r="AL414" s="31">
        <v>2060</v>
      </c>
      <c r="AM414" s="17" t="s">
        <v>70</v>
      </c>
      <c r="AN414" s="9">
        <v>2.0981003685851984E-2</v>
      </c>
      <c r="AO414" s="9">
        <v>1.3885031935573444E-2</v>
      </c>
      <c r="AP414" s="9">
        <v>7.3952341824157219E-3</v>
      </c>
      <c r="AQ414" s="9">
        <v>8.4284937466014842E-3</v>
      </c>
      <c r="AR414" s="9">
        <v>-0.11943920194122404</v>
      </c>
      <c r="AS414" s="9">
        <v>-1.1328842620943025E-2</v>
      </c>
      <c r="AT414" s="9">
        <v>1.1148962527098183E-2</v>
      </c>
      <c r="AU414" s="33">
        <v>1.0107197549770186E-2</v>
      </c>
      <c r="AV414" s="87">
        <v>4.0933899332929125E-2</v>
      </c>
      <c r="AW414" s="270">
        <v>8.7387124963588692E-2</v>
      </c>
      <c r="AX414" s="35">
        <v>5.8406577828182593E-2</v>
      </c>
      <c r="AY414" s="793">
        <v>0.14629568028636197</v>
      </c>
      <c r="AZ414" s="779"/>
      <c r="BA414" s="21">
        <v>6615</v>
      </c>
      <c r="BB414" s="87">
        <v>0.8708534165012759</v>
      </c>
      <c r="BC414" s="795">
        <v>0.94543763090175537</v>
      </c>
    </row>
    <row r="415" spans="1:55" ht="19">
      <c r="A415" s="156" t="s">
        <v>33</v>
      </c>
      <c r="B415" s="159" t="s">
        <v>128</v>
      </c>
      <c r="C415" s="758"/>
      <c r="D415" s="15" t="s">
        <v>12</v>
      </c>
      <c r="E415" s="21">
        <v>41860</v>
      </c>
      <c r="F415" s="7">
        <v>42780</v>
      </c>
      <c r="G415" s="7">
        <v>43350</v>
      </c>
      <c r="H415" s="7">
        <v>43690</v>
      </c>
      <c r="I415" s="7">
        <v>44070</v>
      </c>
      <c r="J415" s="7">
        <v>39650</v>
      </c>
      <c r="K415" s="7">
        <v>39180</v>
      </c>
      <c r="L415" s="7">
        <v>39620</v>
      </c>
      <c r="M415" s="22">
        <v>40040</v>
      </c>
      <c r="N415" s="22">
        <v>41720</v>
      </c>
      <c r="O415" s="284">
        <v>45460</v>
      </c>
      <c r="P415" s="18">
        <v>340</v>
      </c>
      <c r="Q415" s="7">
        <v>350</v>
      </c>
      <c r="R415" s="7">
        <v>350</v>
      </c>
      <c r="S415" s="7">
        <v>350</v>
      </c>
      <c r="T415" s="7">
        <v>360</v>
      </c>
      <c r="U415" s="7">
        <v>360</v>
      </c>
      <c r="V415" s="7">
        <v>360</v>
      </c>
      <c r="W415" s="7">
        <v>360</v>
      </c>
      <c r="X415" s="25">
        <v>380</v>
      </c>
      <c r="Y415" s="25">
        <v>390</v>
      </c>
      <c r="Z415" s="262">
        <v>430</v>
      </c>
      <c r="AA415" s="20" t="s">
        <v>70</v>
      </c>
      <c r="AB415" s="8">
        <v>920</v>
      </c>
      <c r="AC415" s="8">
        <v>570</v>
      </c>
      <c r="AD415" s="8">
        <v>340</v>
      </c>
      <c r="AE415" s="8">
        <v>380</v>
      </c>
      <c r="AF415" s="8">
        <v>-4420</v>
      </c>
      <c r="AG415" s="8">
        <v>-470</v>
      </c>
      <c r="AH415" s="8">
        <v>440</v>
      </c>
      <c r="AI415" s="29">
        <v>420</v>
      </c>
      <c r="AJ415" s="29">
        <v>1680</v>
      </c>
      <c r="AK415" s="276">
        <v>3740</v>
      </c>
      <c r="AL415" s="31">
        <v>3600</v>
      </c>
      <c r="AM415" s="17" t="s">
        <v>70</v>
      </c>
      <c r="AN415" s="9">
        <v>2.19780219780219E-2</v>
      </c>
      <c r="AO415" s="9">
        <v>1.33239831697054E-2</v>
      </c>
      <c r="AP415" s="9">
        <v>7.8431372549019329E-3</v>
      </c>
      <c r="AQ415" s="9">
        <v>8.6976424811169295E-3</v>
      </c>
      <c r="AR415" s="9">
        <v>-0.10029498525073743</v>
      </c>
      <c r="AS415" s="9">
        <v>-1.1853720050441385E-2</v>
      </c>
      <c r="AT415" s="9">
        <v>1.1230219499744676E-2</v>
      </c>
      <c r="AU415" s="33">
        <v>1.0600706713780994E-2</v>
      </c>
      <c r="AV415" s="87">
        <v>4.195804195804187E-2</v>
      </c>
      <c r="AW415" s="270">
        <v>8.9645254074784297E-2</v>
      </c>
      <c r="AX415" s="35">
        <v>8.6000955566172932E-2</v>
      </c>
      <c r="AY415" s="793"/>
      <c r="AZ415" s="779"/>
      <c r="BA415" s="21">
        <v>8127.0000000000009</v>
      </c>
      <c r="BB415" s="87">
        <v>0.89185379837553747</v>
      </c>
      <c r="BC415" s="795"/>
    </row>
    <row r="416" spans="1:55" ht="19">
      <c r="A416" s="156" t="s">
        <v>33</v>
      </c>
      <c r="B416" s="159" t="s">
        <v>128</v>
      </c>
      <c r="C416" s="797" t="s">
        <v>38</v>
      </c>
      <c r="D416" s="15" t="s">
        <v>39</v>
      </c>
      <c r="E416" s="21">
        <v>91180</v>
      </c>
      <c r="F416" s="7">
        <v>93400</v>
      </c>
      <c r="G416" s="7">
        <v>94570</v>
      </c>
      <c r="H416" s="7">
        <v>95340</v>
      </c>
      <c r="I416" s="7">
        <v>96250</v>
      </c>
      <c r="J416" s="7">
        <v>96400</v>
      </c>
      <c r="K416" s="7">
        <v>95400</v>
      </c>
      <c r="L416" s="7">
        <v>96490</v>
      </c>
      <c r="M416" s="22">
        <v>97530</v>
      </c>
      <c r="N416" s="22">
        <v>101760</v>
      </c>
      <c r="O416" s="284">
        <v>110960</v>
      </c>
      <c r="P416" s="18">
        <v>800</v>
      </c>
      <c r="Q416" s="7">
        <v>830</v>
      </c>
      <c r="R416" s="7">
        <v>830</v>
      </c>
      <c r="S416" s="7">
        <v>840</v>
      </c>
      <c r="T416" s="7">
        <v>850</v>
      </c>
      <c r="U416" s="7">
        <v>850</v>
      </c>
      <c r="V416" s="7">
        <v>840</v>
      </c>
      <c r="W416" s="7">
        <v>850</v>
      </c>
      <c r="X416" s="25">
        <v>860</v>
      </c>
      <c r="Y416" s="25">
        <v>900</v>
      </c>
      <c r="Z416" s="262">
        <v>990</v>
      </c>
      <c r="AA416" s="20" t="s">
        <v>70</v>
      </c>
      <c r="AB416" s="8">
        <v>2220</v>
      </c>
      <c r="AC416" s="8">
        <v>1170</v>
      </c>
      <c r="AD416" s="8">
        <v>770</v>
      </c>
      <c r="AE416" s="8">
        <v>910</v>
      </c>
      <c r="AF416" s="8">
        <v>150</v>
      </c>
      <c r="AG416" s="8">
        <v>-1000</v>
      </c>
      <c r="AH416" s="8">
        <v>1090</v>
      </c>
      <c r="AI416" s="29">
        <v>1040</v>
      </c>
      <c r="AJ416" s="29">
        <v>4230</v>
      </c>
      <c r="AK416" s="276">
        <v>9200</v>
      </c>
      <c r="AL416" s="31">
        <v>19780</v>
      </c>
      <c r="AM416" s="17" t="s">
        <v>70</v>
      </c>
      <c r="AN416" s="9">
        <v>2.434744461504712E-2</v>
      </c>
      <c r="AO416" s="9">
        <v>1.2526766595289063E-2</v>
      </c>
      <c r="AP416" s="9">
        <v>8.1421169504070079E-3</v>
      </c>
      <c r="AQ416" s="9">
        <v>9.5447870778266886E-3</v>
      </c>
      <c r="AR416" s="9">
        <v>1.5584415584415368E-3</v>
      </c>
      <c r="AS416" s="9">
        <v>-1.0373443983402453E-2</v>
      </c>
      <c r="AT416" s="9">
        <v>1.1425576519916048E-2</v>
      </c>
      <c r="AU416" s="33">
        <v>1.0778318996787162E-2</v>
      </c>
      <c r="AV416" s="87">
        <v>4.3371270378345095E-2</v>
      </c>
      <c r="AW416" s="270">
        <v>9.0408805031446438E-2</v>
      </c>
      <c r="AX416" s="35">
        <v>0.21693353805659132</v>
      </c>
      <c r="AY416" s="793"/>
      <c r="AZ416" s="779"/>
      <c r="BA416" s="21">
        <v>18711</v>
      </c>
      <c r="BB416" s="87">
        <v>1.0117240622943628</v>
      </c>
      <c r="BC416" s="795"/>
    </row>
    <row r="417" spans="1:55" ht="19">
      <c r="A417" s="156" t="s">
        <v>33</v>
      </c>
      <c r="B417" s="159" t="s">
        <v>128</v>
      </c>
      <c r="C417" s="797"/>
      <c r="D417" s="15" t="s">
        <v>40</v>
      </c>
      <c r="E417" s="21">
        <v>157120</v>
      </c>
      <c r="F417" s="7">
        <v>161190</v>
      </c>
      <c r="G417" s="7">
        <v>163050</v>
      </c>
      <c r="H417" s="7">
        <v>164430</v>
      </c>
      <c r="I417" s="7">
        <v>166080</v>
      </c>
      <c r="J417" s="7">
        <v>166330</v>
      </c>
      <c r="K417" s="7">
        <v>164340</v>
      </c>
      <c r="L417" s="7">
        <v>166270</v>
      </c>
      <c r="M417" s="22">
        <v>168140</v>
      </c>
      <c r="N417" s="22">
        <v>175730</v>
      </c>
      <c r="O417" s="284">
        <v>192290</v>
      </c>
      <c r="P417" s="18">
        <v>1460</v>
      </c>
      <c r="Q417" s="7">
        <v>1510</v>
      </c>
      <c r="R417" s="7">
        <v>1520</v>
      </c>
      <c r="S417" s="7">
        <v>1530</v>
      </c>
      <c r="T417" s="7">
        <v>1550</v>
      </c>
      <c r="U417" s="7">
        <v>1550</v>
      </c>
      <c r="V417" s="7">
        <v>1530</v>
      </c>
      <c r="W417" s="7">
        <v>1550</v>
      </c>
      <c r="X417" s="25">
        <v>1570</v>
      </c>
      <c r="Y417" s="25">
        <v>1640</v>
      </c>
      <c r="Z417" s="262">
        <v>1800</v>
      </c>
      <c r="AA417" s="20" t="s">
        <v>70</v>
      </c>
      <c r="AB417" s="8">
        <v>4070</v>
      </c>
      <c r="AC417" s="8">
        <v>1860</v>
      </c>
      <c r="AD417" s="8">
        <v>1380</v>
      </c>
      <c r="AE417" s="8">
        <v>1650</v>
      </c>
      <c r="AF417" s="8">
        <v>250</v>
      </c>
      <c r="AG417" s="8">
        <v>-1990</v>
      </c>
      <c r="AH417" s="8">
        <v>1930</v>
      </c>
      <c r="AI417" s="29">
        <v>1870</v>
      </c>
      <c r="AJ417" s="29">
        <v>7590</v>
      </c>
      <c r="AK417" s="276">
        <v>16560</v>
      </c>
      <c r="AL417" s="31">
        <v>35170</v>
      </c>
      <c r="AM417" s="17" t="s">
        <v>70</v>
      </c>
      <c r="AN417" s="9">
        <v>2.590376782077386E-2</v>
      </c>
      <c r="AO417" s="9">
        <v>1.1539177368323106E-2</v>
      </c>
      <c r="AP417" s="9">
        <v>8.4636614535418264E-3</v>
      </c>
      <c r="AQ417" s="9">
        <v>1.0034665207079074E-2</v>
      </c>
      <c r="AR417" s="9">
        <v>1.5052986512524846E-3</v>
      </c>
      <c r="AS417" s="9">
        <v>-1.1964167618589538E-2</v>
      </c>
      <c r="AT417" s="9">
        <v>1.1743945478885243E-2</v>
      </c>
      <c r="AU417" s="33">
        <v>1.1246767306188676E-2</v>
      </c>
      <c r="AV417" s="87">
        <v>4.5140953966932296E-2</v>
      </c>
      <c r="AW417" s="270">
        <v>9.4235474876230629E-2</v>
      </c>
      <c r="AX417" s="35">
        <v>0.22384164969450104</v>
      </c>
      <c r="AY417" s="793"/>
      <c r="AZ417" s="779"/>
      <c r="BA417" s="21">
        <v>34020.000000000007</v>
      </c>
      <c r="BB417" s="87">
        <v>1.0073192464358451</v>
      </c>
      <c r="BC417" s="795"/>
    </row>
    <row r="418" spans="1:55" ht="21" customHeight="1">
      <c r="A418" s="156" t="s">
        <v>33</v>
      </c>
      <c r="B418" s="148" t="s">
        <v>53</v>
      </c>
      <c r="C418" s="758" t="s">
        <v>37</v>
      </c>
      <c r="D418" s="15" t="s">
        <v>11</v>
      </c>
      <c r="E418" s="21">
        <v>34190</v>
      </c>
      <c r="F418" s="7">
        <v>34910</v>
      </c>
      <c r="G418" s="7">
        <v>35400</v>
      </c>
      <c r="H418" s="7">
        <v>35660</v>
      </c>
      <c r="I418" s="7">
        <v>35960</v>
      </c>
      <c r="J418" s="7">
        <v>31540</v>
      </c>
      <c r="K418" s="7">
        <v>31180</v>
      </c>
      <c r="L418" s="7">
        <v>31520</v>
      </c>
      <c r="M418" s="22">
        <v>31840</v>
      </c>
      <c r="N418" s="22">
        <v>33150</v>
      </c>
      <c r="O418" s="284">
        <v>36050</v>
      </c>
      <c r="P418" s="18">
        <v>270</v>
      </c>
      <c r="Q418" s="7">
        <v>280</v>
      </c>
      <c r="R418" s="7">
        <v>280</v>
      </c>
      <c r="S418" s="7">
        <v>280</v>
      </c>
      <c r="T418" s="7">
        <v>290</v>
      </c>
      <c r="U418" s="7">
        <v>290</v>
      </c>
      <c r="V418" s="7">
        <v>290</v>
      </c>
      <c r="W418" s="7">
        <v>290</v>
      </c>
      <c r="X418" s="25">
        <v>300</v>
      </c>
      <c r="Y418" s="25">
        <v>310</v>
      </c>
      <c r="Z418" s="262">
        <v>340</v>
      </c>
      <c r="AA418" s="20" t="s">
        <v>70</v>
      </c>
      <c r="AB418" s="8">
        <v>720</v>
      </c>
      <c r="AC418" s="8">
        <v>490</v>
      </c>
      <c r="AD418" s="8">
        <v>260</v>
      </c>
      <c r="AE418" s="8">
        <v>300</v>
      </c>
      <c r="AF418" s="8">
        <v>-4420</v>
      </c>
      <c r="AG418" s="8">
        <v>-360</v>
      </c>
      <c r="AH418" s="8">
        <v>340</v>
      </c>
      <c r="AI418" s="29">
        <v>320</v>
      </c>
      <c r="AJ418" s="29">
        <v>1310</v>
      </c>
      <c r="AK418" s="276">
        <v>2900</v>
      </c>
      <c r="AL418" s="31">
        <v>1860</v>
      </c>
      <c r="AM418" s="17" t="s">
        <v>70</v>
      </c>
      <c r="AN418" s="9">
        <v>2.1058789119625665E-2</v>
      </c>
      <c r="AO418" s="9">
        <v>1.4036092810083112E-2</v>
      </c>
      <c r="AP418" s="9">
        <v>7.3446327683615031E-3</v>
      </c>
      <c r="AQ418" s="9">
        <v>8.4127874369039901E-3</v>
      </c>
      <c r="AR418" s="9">
        <v>-0.12291434927697442</v>
      </c>
      <c r="AS418" s="9">
        <v>-1.1414077362079889E-2</v>
      </c>
      <c r="AT418" s="9">
        <v>1.0904425914047389E-2</v>
      </c>
      <c r="AU418" s="33">
        <v>1.0152284263959421E-2</v>
      </c>
      <c r="AV418" s="87">
        <v>4.1143216080401945E-2</v>
      </c>
      <c r="AW418" s="270">
        <v>8.7481146304675628E-2</v>
      </c>
      <c r="AX418" s="35">
        <v>5.4401871892366227E-2</v>
      </c>
      <c r="AY418" s="793">
        <v>0.14479984328777351</v>
      </c>
      <c r="AZ418" s="779"/>
      <c r="BA418" s="21">
        <v>6426.0000000000009</v>
      </c>
      <c r="BB418" s="87">
        <v>0.8664521789997075</v>
      </c>
      <c r="BC418" s="795">
        <v>0.94355351462411519</v>
      </c>
    </row>
    <row r="419" spans="1:55" ht="19">
      <c r="A419" s="156" t="s">
        <v>33</v>
      </c>
      <c r="B419" s="159" t="s">
        <v>129</v>
      </c>
      <c r="C419" s="758"/>
      <c r="D419" s="15" t="s">
        <v>12</v>
      </c>
      <c r="E419" s="21">
        <v>40780</v>
      </c>
      <c r="F419" s="7">
        <v>41680</v>
      </c>
      <c r="G419" s="7">
        <v>42240</v>
      </c>
      <c r="H419" s="7">
        <v>42570</v>
      </c>
      <c r="I419" s="7">
        <v>42940</v>
      </c>
      <c r="J419" s="7">
        <v>38530</v>
      </c>
      <c r="K419" s="7">
        <v>38070</v>
      </c>
      <c r="L419" s="7">
        <v>38490</v>
      </c>
      <c r="M419" s="22">
        <v>38900</v>
      </c>
      <c r="N419" s="22">
        <v>40540</v>
      </c>
      <c r="O419" s="284">
        <v>44180</v>
      </c>
      <c r="P419" s="18">
        <v>330</v>
      </c>
      <c r="Q419" s="7">
        <v>340</v>
      </c>
      <c r="R419" s="7">
        <v>340</v>
      </c>
      <c r="S419" s="7">
        <v>340</v>
      </c>
      <c r="T419" s="7">
        <v>350</v>
      </c>
      <c r="U419" s="7">
        <v>350</v>
      </c>
      <c r="V419" s="7">
        <v>350</v>
      </c>
      <c r="W419" s="7">
        <v>350</v>
      </c>
      <c r="X419" s="25">
        <v>370</v>
      </c>
      <c r="Y419" s="25">
        <v>380</v>
      </c>
      <c r="Z419" s="262">
        <v>420</v>
      </c>
      <c r="AA419" s="20" t="s">
        <v>70</v>
      </c>
      <c r="AB419" s="8">
        <v>900</v>
      </c>
      <c r="AC419" s="8">
        <v>560</v>
      </c>
      <c r="AD419" s="8">
        <v>330</v>
      </c>
      <c r="AE419" s="8">
        <v>370</v>
      </c>
      <c r="AF419" s="8">
        <v>-4410</v>
      </c>
      <c r="AG419" s="8">
        <v>-460</v>
      </c>
      <c r="AH419" s="8">
        <v>420</v>
      </c>
      <c r="AI419" s="29">
        <v>410</v>
      </c>
      <c r="AJ419" s="29">
        <v>1640</v>
      </c>
      <c r="AK419" s="276">
        <v>3640</v>
      </c>
      <c r="AL419" s="31">
        <v>3400</v>
      </c>
      <c r="AM419" s="17" t="s">
        <v>70</v>
      </c>
      <c r="AN419" s="9">
        <v>2.2069641981363519E-2</v>
      </c>
      <c r="AO419" s="9">
        <v>1.3435700575815668E-2</v>
      </c>
      <c r="AP419" s="9">
        <v>7.8125E-3</v>
      </c>
      <c r="AQ419" s="9">
        <v>8.6915668311016159E-3</v>
      </c>
      <c r="AR419" s="9">
        <v>-0.10270144387517466</v>
      </c>
      <c r="AS419" s="9">
        <v>-1.193874902673242E-2</v>
      </c>
      <c r="AT419" s="9">
        <v>1.1032308904649346E-2</v>
      </c>
      <c r="AU419" s="33">
        <v>1.0652117433099573E-2</v>
      </c>
      <c r="AV419" s="87">
        <v>4.215938303341904E-2</v>
      </c>
      <c r="AW419" s="270">
        <v>8.9787863838184601E-2</v>
      </c>
      <c r="AX419" s="35">
        <v>8.3374203040706307E-2</v>
      </c>
      <c r="AY419" s="793"/>
      <c r="AZ419" s="779"/>
      <c r="BA419" s="21">
        <v>7938</v>
      </c>
      <c r="BB419" s="87">
        <v>0.88871996076508097</v>
      </c>
      <c r="BC419" s="795"/>
    </row>
    <row r="420" spans="1:55" ht="19">
      <c r="A420" s="156" t="s">
        <v>33</v>
      </c>
      <c r="B420" s="159" t="s">
        <v>129</v>
      </c>
      <c r="C420" s="797" t="s">
        <v>38</v>
      </c>
      <c r="D420" s="15" t="s">
        <v>39</v>
      </c>
      <c r="E420" s="21">
        <v>90100</v>
      </c>
      <c r="F420" s="7">
        <v>92300</v>
      </c>
      <c r="G420" s="7">
        <v>93460</v>
      </c>
      <c r="H420" s="7">
        <v>94220</v>
      </c>
      <c r="I420" s="7">
        <v>95120</v>
      </c>
      <c r="J420" s="7">
        <v>95280</v>
      </c>
      <c r="K420" s="7">
        <v>94290</v>
      </c>
      <c r="L420" s="7">
        <v>95360</v>
      </c>
      <c r="M420" s="22">
        <v>96390</v>
      </c>
      <c r="N420" s="22">
        <v>100580</v>
      </c>
      <c r="O420" s="284">
        <v>109680</v>
      </c>
      <c r="P420" s="18">
        <v>790</v>
      </c>
      <c r="Q420" s="7">
        <v>820</v>
      </c>
      <c r="R420" s="7">
        <v>820</v>
      </c>
      <c r="S420" s="7">
        <v>830</v>
      </c>
      <c r="T420" s="7">
        <v>840</v>
      </c>
      <c r="U420" s="7">
        <v>840</v>
      </c>
      <c r="V420" s="7">
        <v>830</v>
      </c>
      <c r="W420" s="7">
        <v>840</v>
      </c>
      <c r="X420" s="25">
        <v>850</v>
      </c>
      <c r="Y420" s="25">
        <v>890</v>
      </c>
      <c r="Z420" s="262">
        <v>980</v>
      </c>
      <c r="AA420" s="20" t="s">
        <v>70</v>
      </c>
      <c r="AB420" s="8">
        <v>2200</v>
      </c>
      <c r="AC420" s="8">
        <v>1160</v>
      </c>
      <c r="AD420" s="8">
        <v>760</v>
      </c>
      <c r="AE420" s="8">
        <v>900</v>
      </c>
      <c r="AF420" s="8">
        <v>160</v>
      </c>
      <c r="AG420" s="8">
        <v>-990</v>
      </c>
      <c r="AH420" s="8">
        <v>1070</v>
      </c>
      <c r="AI420" s="29">
        <v>1030</v>
      </c>
      <c r="AJ420" s="29">
        <v>4190</v>
      </c>
      <c r="AK420" s="276">
        <v>9100</v>
      </c>
      <c r="AL420" s="31">
        <v>19580</v>
      </c>
      <c r="AM420" s="17" t="s">
        <v>70</v>
      </c>
      <c r="AN420" s="9">
        <v>2.441731409544956E-2</v>
      </c>
      <c r="AO420" s="9">
        <v>1.2567713976164629E-2</v>
      </c>
      <c r="AP420" s="9">
        <v>8.1318210999357099E-3</v>
      </c>
      <c r="AQ420" s="9">
        <v>9.5521120781150159E-3</v>
      </c>
      <c r="AR420" s="9">
        <v>1.682085786375076E-3</v>
      </c>
      <c r="AS420" s="9">
        <v>-1.0390428211586866E-2</v>
      </c>
      <c r="AT420" s="9">
        <v>1.1347969031710647E-2</v>
      </c>
      <c r="AU420" s="33">
        <v>1.0801174496644306E-2</v>
      </c>
      <c r="AV420" s="87">
        <v>4.3469239547671013E-2</v>
      </c>
      <c r="AW420" s="270">
        <v>9.0475243587194276E-2</v>
      </c>
      <c r="AX420" s="35">
        <v>0.21731409544950053</v>
      </c>
      <c r="AY420" s="793"/>
      <c r="AZ420" s="779"/>
      <c r="BA420" s="21">
        <v>18522</v>
      </c>
      <c r="BB420" s="87">
        <v>1.0117425083240843</v>
      </c>
      <c r="BC420" s="795"/>
    </row>
    <row r="421" spans="1:55" ht="19">
      <c r="A421" s="156" t="s">
        <v>33</v>
      </c>
      <c r="B421" s="159" t="s">
        <v>129</v>
      </c>
      <c r="C421" s="797"/>
      <c r="D421" s="15" t="s">
        <v>40</v>
      </c>
      <c r="E421" s="21">
        <v>156040</v>
      </c>
      <c r="F421" s="7">
        <v>160090</v>
      </c>
      <c r="G421" s="7">
        <v>161940</v>
      </c>
      <c r="H421" s="7">
        <v>163310</v>
      </c>
      <c r="I421" s="7">
        <v>164950</v>
      </c>
      <c r="J421" s="7">
        <v>165210</v>
      </c>
      <c r="K421" s="7">
        <v>163230</v>
      </c>
      <c r="L421" s="7">
        <v>165140</v>
      </c>
      <c r="M421" s="22">
        <v>167000</v>
      </c>
      <c r="N421" s="22">
        <v>174550</v>
      </c>
      <c r="O421" s="284">
        <v>191010</v>
      </c>
      <c r="P421" s="18">
        <v>1450</v>
      </c>
      <c r="Q421" s="7">
        <v>1500</v>
      </c>
      <c r="R421" s="7">
        <v>1510</v>
      </c>
      <c r="S421" s="7">
        <v>1520</v>
      </c>
      <c r="T421" s="7">
        <v>1540</v>
      </c>
      <c r="U421" s="7">
        <v>1540</v>
      </c>
      <c r="V421" s="7">
        <v>1520</v>
      </c>
      <c r="W421" s="7">
        <v>1540</v>
      </c>
      <c r="X421" s="25">
        <v>1560</v>
      </c>
      <c r="Y421" s="25">
        <v>1630</v>
      </c>
      <c r="Z421" s="262">
        <v>1790</v>
      </c>
      <c r="AA421" s="20" t="s">
        <v>70</v>
      </c>
      <c r="AB421" s="8">
        <v>4050</v>
      </c>
      <c r="AC421" s="8">
        <v>1850</v>
      </c>
      <c r="AD421" s="8">
        <v>1370</v>
      </c>
      <c r="AE421" s="8">
        <v>1640</v>
      </c>
      <c r="AF421" s="8">
        <v>260</v>
      </c>
      <c r="AG421" s="8">
        <v>-1980</v>
      </c>
      <c r="AH421" s="8">
        <v>1910</v>
      </c>
      <c r="AI421" s="29">
        <v>1860</v>
      </c>
      <c r="AJ421" s="29">
        <v>7550</v>
      </c>
      <c r="AK421" s="276">
        <v>16460</v>
      </c>
      <c r="AL421" s="31">
        <v>34970</v>
      </c>
      <c r="AM421" s="17" t="s">
        <v>70</v>
      </c>
      <c r="AN421" s="9">
        <v>2.5954883363240144E-2</v>
      </c>
      <c r="AO421" s="9">
        <v>1.1555999750140655E-2</v>
      </c>
      <c r="AP421" s="9">
        <v>8.4599234284303826E-3</v>
      </c>
      <c r="AQ421" s="9">
        <v>1.0042250933806951E-2</v>
      </c>
      <c r="AR421" s="9">
        <v>1.5762352227948195E-3</v>
      </c>
      <c r="AS421" s="9">
        <v>-1.1984746686035996E-2</v>
      </c>
      <c r="AT421" s="9">
        <v>1.1701280401887004E-2</v>
      </c>
      <c r="AU421" s="33">
        <v>1.1263170643090792E-2</v>
      </c>
      <c r="AV421" s="87">
        <v>4.5209580838323271E-2</v>
      </c>
      <c r="AW421" s="270">
        <v>9.4299627613864123E-2</v>
      </c>
      <c r="AX421" s="35">
        <v>0.22410920276852098</v>
      </c>
      <c r="AY421" s="793"/>
      <c r="AZ421" s="779"/>
      <c r="BA421" s="21">
        <v>33831</v>
      </c>
      <c r="BB421" s="87">
        <v>1.0072994104075879</v>
      </c>
      <c r="BC421" s="795"/>
    </row>
    <row r="422" spans="1:55" ht="21" customHeight="1">
      <c r="A422" s="156" t="s">
        <v>33</v>
      </c>
      <c r="B422" s="148" t="s">
        <v>54</v>
      </c>
      <c r="C422" s="758" t="s">
        <v>37</v>
      </c>
      <c r="D422" s="15" t="s">
        <v>11</v>
      </c>
      <c r="E422" s="21">
        <v>33240</v>
      </c>
      <c r="F422" s="7">
        <v>33930</v>
      </c>
      <c r="G422" s="7">
        <v>34420</v>
      </c>
      <c r="H422" s="7">
        <v>34670</v>
      </c>
      <c r="I422" s="7">
        <v>34960</v>
      </c>
      <c r="J422" s="7">
        <v>30540</v>
      </c>
      <c r="K422" s="7">
        <v>30190</v>
      </c>
      <c r="L422" s="7">
        <v>30530</v>
      </c>
      <c r="M422" s="22">
        <v>30840</v>
      </c>
      <c r="N422" s="22">
        <v>32100</v>
      </c>
      <c r="O422" s="284">
        <v>34910</v>
      </c>
      <c r="P422" s="18">
        <v>260</v>
      </c>
      <c r="Q422" s="7">
        <v>270</v>
      </c>
      <c r="R422" s="7">
        <v>270</v>
      </c>
      <c r="S422" s="7">
        <v>270</v>
      </c>
      <c r="T422" s="7">
        <v>280</v>
      </c>
      <c r="U422" s="7">
        <v>280</v>
      </c>
      <c r="V422" s="7">
        <v>280</v>
      </c>
      <c r="W422" s="7">
        <v>280</v>
      </c>
      <c r="X422" s="25">
        <v>290</v>
      </c>
      <c r="Y422" s="25">
        <v>300</v>
      </c>
      <c r="Z422" s="262">
        <v>320</v>
      </c>
      <c r="AA422" s="20" t="s">
        <v>70</v>
      </c>
      <c r="AB422" s="8">
        <v>690</v>
      </c>
      <c r="AC422" s="8">
        <v>490</v>
      </c>
      <c r="AD422" s="8">
        <v>250</v>
      </c>
      <c r="AE422" s="8">
        <v>290</v>
      </c>
      <c r="AF422" s="8">
        <v>-4420</v>
      </c>
      <c r="AG422" s="8">
        <v>-350</v>
      </c>
      <c r="AH422" s="8">
        <v>340</v>
      </c>
      <c r="AI422" s="29">
        <v>310</v>
      </c>
      <c r="AJ422" s="29">
        <v>1260</v>
      </c>
      <c r="AK422" s="276">
        <v>2810</v>
      </c>
      <c r="AL422" s="31">
        <v>1670</v>
      </c>
      <c r="AM422" s="17" t="s">
        <v>70</v>
      </c>
      <c r="AN422" s="9">
        <v>2.0758122743682383E-2</v>
      </c>
      <c r="AO422" s="9">
        <v>1.4441497200117892E-2</v>
      </c>
      <c r="AP422" s="9">
        <v>7.2632190586867651E-3</v>
      </c>
      <c r="AQ422" s="9">
        <v>8.364580328814597E-3</v>
      </c>
      <c r="AR422" s="9">
        <v>-0.1264302059496567</v>
      </c>
      <c r="AS422" s="9">
        <v>-1.1460379829731471E-2</v>
      </c>
      <c r="AT422" s="9">
        <v>1.1262007287181186E-2</v>
      </c>
      <c r="AU422" s="33">
        <v>1.015394693743854E-2</v>
      </c>
      <c r="AV422" s="87">
        <v>4.0856031128404746E-2</v>
      </c>
      <c r="AW422" s="270">
        <v>8.7538940809968935E-2</v>
      </c>
      <c r="AX422" s="35">
        <v>5.0240673886883247E-2</v>
      </c>
      <c r="AY422" s="793">
        <v>0.14314716826453483</v>
      </c>
      <c r="AZ422" s="779"/>
      <c r="BA422" s="21">
        <v>6048</v>
      </c>
      <c r="BB422" s="87">
        <v>0.86829121540312881</v>
      </c>
      <c r="BC422" s="795">
        <v>0.94456778797047081</v>
      </c>
    </row>
    <row r="423" spans="1:55" ht="19">
      <c r="A423" s="156" t="s">
        <v>33</v>
      </c>
      <c r="B423" s="159" t="s">
        <v>130</v>
      </c>
      <c r="C423" s="758"/>
      <c r="D423" s="15" t="s">
        <v>12</v>
      </c>
      <c r="E423" s="21">
        <v>39830</v>
      </c>
      <c r="F423" s="7">
        <v>40700</v>
      </c>
      <c r="G423" s="7">
        <v>41260</v>
      </c>
      <c r="H423" s="7">
        <v>41580</v>
      </c>
      <c r="I423" s="7">
        <v>41940</v>
      </c>
      <c r="J423" s="7">
        <v>37530</v>
      </c>
      <c r="K423" s="7">
        <v>37080</v>
      </c>
      <c r="L423" s="7">
        <v>37500</v>
      </c>
      <c r="M423" s="22">
        <v>37900</v>
      </c>
      <c r="N423" s="22">
        <v>39490</v>
      </c>
      <c r="O423" s="284">
        <v>43040</v>
      </c>
      <c r="P423" s="18">
        <v>320</v>
      </c>
      <c r="Q423" s="7">
        <v>330</v>
      </c>
      <c r="R423" s="7">
        <v>330</v>
      </c>
      <c r="S423" s="7">
        <v>330</v>
      </c>
      <c r="T423" s="7">
        <v>340</v>
      </c>
      <c r="U423" s="7">
        <v>340</v>
      </c>
      <c r="V423" s="7">
        <v>340</v>
      </c>
      <c r="W423" s="7">
        <v>340</v>
      </c>
      <c r="X423" s="25">
        <v>360</v>
      </c>
      <c r="Y423" s="25">
        <v>370</v>
      </c>
      <c r="Z423" s="262">
        <v>400</v>
      </c>
      <c r="AA423" s="20" t="s">
        <v>70</v>
      </c>
      <c r="AB423" s="8">
        <v>870</v>
      </c>
      <c r="AC423" s="8">
        <v>560</v>
      </c>
      <c r="AD423" s="8">
        <v>320</v>
      </c>
      <c r="AE423" s="8">
        <v>360</v>
      </c>
      <c r="AF423" s="8">
        <v>-4410</v>
      </c>
      <c r="AG423" s="8">
        <v>-450</v>
      </c>
      <c r="AH423" s="8">
        <v>420</v>
      </c>
      <c r="AI423" s="29">
        <v>400</v>
      </c>
      <c r="AJ423" s="29">
        <v>1590</v>
      </c>
      <c r="AK423" s="276">
        <v>3550</v>
      </c>
      <c r="AL423" s="31">
        <v>3210</v>
      </c>
      <c r="AM423" s="17" t="s">
        <v>70</v>
      </c>
      <c r="AN423" s="9">
        <v>2.184283203615367E-2</v>
      </c>
      <c r="AO423" s="9">
        <v>1.375921375921374E-2</v>
      </c>
      <c r="AP423" s="9">
        <v>7.7556955889481749E-3</v>
      </c>
      <c r="AQ423" s="9">
        <v>8.6580086580085869E-3</v>
      </c>
      <c r="AR423" s="9">
        <v>-0.10515021459227469</v>
      </c>
      <c r="AS423" s="9">
        <v>-1.1990407673860948E-2</v>
      </c>
      <c r="AT423" s="9">
        <v>1.1326860841423869E-2</v>
      </c>
      <c r="AU423" s="33">
        <v>1.0666666666666602E-2</v>
      </c>
      <c r="AV423" s="87">
        <v>4.1952506596306005E-2</v>
      </c>
      <c r="AW423" s="270">
        <v>8.9896176247151072E-2</v>
      </c>
      <c r="AX423" s="35">
        <v>8.0592518202360131E-2</v>
      </c>
      <c r="AY423" s="793"/>
      <c r="AZ423" s="779"/>
      <c r="BA423" s="21">
        <v>7560.0000000000009</v>
      </c>
      <c r="BB423" s="87">
        <v>0.89078583981923176</v>
      </c>
      <c r="BC423" s="795"/>
    </row>
    <row r="424" spans="1:55" ht="19">
      <c r="A424" s="156" t="s">
        <v>33</v>
      </c>
      <c r="B424" s="159" t="s">
        <v>130</v>
      </c>
      <c r="C424" s="797" t="s">
        <v>38</v>
      </c>
      <c r="D424" s="15" t="s">
        <v>39</v>
      </c>
      <c r="E424" s="21">
        <v>89150</v>
      </c>
      <c r="F424" s="7">
        <v>91320</v>
      </c>
      <c r="G424" s="7">
        <v>92480</v>
      </c>
      <c r="H424" s="7">
        <v>93230</v>
      </c>
      <c r="I424" s="7">
        <v>94120</v>
      </c>
      <c r="J424" s="7">
        <v>94280</v>
      </c>
      <c r="K424" s="7">
        <v>93300</v>
      </c>
      <c r="L424" s="7">
        <v>94370</v>
      </c>
      <c r="M424" s="22">
        <v>95390</v>
      </c>
      <c r="N424" s="22">
        <v>99530</v>
      </c>
      <c r="O424" s="284">
        <v>108540</v>
      </c>
      <c r="P424" s="18">
        <v>780</v>
      </c>
      <c r="Q424" s="7">
        <v>810</v>
      </c>
      <c r="R424" s="7">
        <v>810</v>
      </c>
      <c r="S424" s="7">
        <v>820</v>
      </c>
      <c r="T424" s="7">
        <v>830</v>
      </c>
      <c r="U424" s="7">
        <v>830</v>
      </c>
      <c r="V424" s="7">
        <v>820</v>
      </c>
      <c r="W424" s="7">
        <v>830</v>
      </c>
      <c r="X424" s="25">
        <v>840</v>
      </c>
      <c r="Y424" s="25">
        <v>880</v>
      </c>
      <c r="Z424" s="262">
        <v>970</v>
      </c>
      <c r="AA424" s="20" t="s">
        <v>70</v>
      </c>
      <c r="AB424" s="8">
        <v>2170</v>
      </c>
      <c r="AC424" s="8">
        <v>1160</v>
      </c>
      <c r="AD424" s="8">
        <v>750</v>
      </c>
      <c r="AE424" s="8">
        <v>890</v>
      </c>
      <c r="AF424" s="8">
        <v>160</v>
      </c>
      <c r="AG424" s="8">
        <v>-980</v>
      </c>
      <c r="AH424" s="8">
        <v>1070</v>
      </c>
      <c r="AI424" s="29">
        <v>1020</v>
      </c>
      <c r="AJ424" s="29">
        <v>4140</v>
      </c>
      <c r="AK424" s="276">
        <v>9010</v>
      </c>
      <c r="AL424" s="31">
        <v>19390</v>
      </c>
      <c r="AM424" s="17" t="s">
        <v>70</v>
      </c>
      <c r="AN424" s="9">
        <v>2.4340998317442519E-2</v>
      </c>
      <c r="AO424" s="9">
        <v>1.2702584318878607E-2</v>
      </c>
      <c r="AP424" s="9">
        <v>8.1098615916954664E-3</v>
      </c>
      <c r="AQ424" s="9">
        <v>9.5462833851764906E-3</v>
      </c>
      <c r="AR424" s="9">
        <v>1.6999575010625545E-3</v>
      </c>
      <c r="AS424" s="9">
        <v>-1.0394569367840445E-2</v>
      </c>
      <c r="AT424" s="9">
        <v>1.1468381564844643E-2</v>
      </c>
      <c r="AU424" s="33">
        <v>1.0808519656670512E-2</v>
      </c>
      <c r="AV424" s="87">
        <v>4.3400775762658661E-2</v>
      </c>
      <c r="AW424" s="270">
        <v>9.0525469707625872E-2</v>
      </c>
      <c r="AX424" s="35">
        <v>0.21749859786876047</v>
      </c>
      <c r="AY424" s="793"/>
      <c r="AZ424" s="779"/>
      <c r="BA424" s="21">
        <v>18333</v>
      </c>
      <c r="BB424" s="87">
        <v>1.0118564217610768</v>
      </c>
      <c r="BC424" s="795"/>
    </row>
    <row r="425" spans="1:55" ht="19">
      <c r="A425" s="156" t="s">
        <v>33</v>
      </c>
      <c r="B425" s="159" t="s">
        <v>130</v>
      </c>
      <c r="C425" s="797"/>
      <c r="D425" s="15" t="s">
        <v>40</v>
      </c>
      <c r="E425" s="21">
        <v>155090</v>
      </c>
      <c r="F425" s="7">
        <v>159110</v>
      </c>
      <c r="G425" s="7">
        <v>160960</v>
      </c>
      <c r="H425" s="7">
        <v>162320</v>
      </c>
      <c r="I425" s="7">
        <v>163950</v>
      </c>
      <c r="J425" s="7">
        <v>164210</v>
      </c>
      <c r="K425" s="7">
        <v>162240</v>
      </c>
      <c r="L425" s="7">
        <v>164150</v>
      </c>
      <c r="M425" s="22">
        <v>166000</v>
      </c>
      <c r="N425" s="22">
        <v>173500</v>
      </c>
      <c r="O425" s="284">
        <v>189870</v>
      </c>
      <c r="P425" s="18">
        <v>1440</v>
      </c>
      <c r="Q425" s="7">
        <v>1490</v>
      </c>
      <c r="R425" s="7">
        <v>1500</v>
      </c>
      <c r="S425" s="7">
        <v>1510</v>
      </c>
      <c r="T425" s="7">
        <v>1530</v>
      </c>
      <c r="U425" s="7">
        <v>1530</v>
      </c>
      <c r="V425" s="7">
        <v>1510</v>
      </c>
      <c r="W425" s="7">
        <v>1530</v>
      </c>
      <c r="X425" s="25">
        <v>1550</v>
      </c>
      <c r="Y425" s="25">
        <v>1620</v>
      </c>
      <c r="Z425" s="262">
        <v>1780</v>
      </c>
      <c r="AA425" s="20" t="s">
        <v>70</v>
      </c>
      <c r="AB425" s="8">
        <v>4020</v>
      </c>
      <c r="AC425" s="8">
        <v>1850</v>
      </c>
      <c r="AD425" s="8">
        <v>1360</v>
      </c>
      <c r="AE425" s="8">
        <v>1630</v>
      </c>
      <c r="AF425" s="8">
        <v>260</v>
      </c>
      <c r="AG425" s="8">
        <v>-1970</v>
      </c>
      <c r="AH425" s="8">
        <v>1910</v>
      </c>
      <c r="AI425" s="29">
        <v>1850</v>
      </c>
      <c r="AJ425" s="29">
        <v>7500</v>
      </c>
      <c r="AK425" s="276">
        <v>16370</v>
      </c>
      <c r="AL425" s="31">
        <v>34780</v>
      </c>
      <c r="AM425" s="17" t="s">
        <v>70</v>
      </c>
      <c r="AN425" s="9">
        <v>2.5920433296795498E-2</v>
      </c>
      <c r="AO425" s="9">
        <v>1.1627176167431363E-2</v>
      </c>
      <c r="AP425" s="9">
        <v>8.4493041749502673E-3</v>
      </c>
      <c r="AQ425" s="9">
        <v>1.0041892557910215E-2</v>
      </c>
      <c r="AR425" s="9">
        <v>1.5858493443123844E-3</v>
      </c>
      <c r="AS425" s="9">
        <v>-1.1996833323183687E-2</v>
      </c>
      <c r="AT425" s="9">
        <v>1.1772682445759353E-2</v>
      </c>
      <c r="AU425" s="33">
        <v>1.1270179713676498E-2</v>
      </c>
      <c r="AV425" s="87">
        <v>4.5180722891566161E-2</v>
      </c>
      <c r="AW425" s="270">
        <v>9.4351585014409212E-2</v>
      </c>
      <c r="AX425" s="35">
        <v>0.22425688310013547</v>
      </c>
      <c r="AY425" s="793"/>
      <c r="AZ425" s="779"/>
      <c r="BA425" s="21">
        <v>33642</v>
      </c>
      <c r="BB425" s="87">
        <v>1.0073376748984462</v>
      </c>
      <c r="BC425" s="795"/>
    </row>
    <row r="426" spans="1:55" ht="21" customHeight="1">
      <c r="A426" s="156" t="s">
        <v>33</v>
      </c>
      <c r="B426" s="148" t="s">
        <v>55</v>
      </c>
      <c r="C426" s="758" t="s">
        <v>37</v>
      </c>
      <c r="D426" s="15" t="s">
        <v>11</v>
      </c>
      <c r="E426" s="21">
        <v>33280</v>
      </c>
      <c r="F426" s="7">
        <v>33950</v>
      </c>
      <c r="G426" s="7">
        <v>34420</v>
      </c>
      <c r="H426" s="7">
        <v>34670</v>
      </c>
      <c r="I426" s="7">
        <v>34960</v>
      </c>
      <c r="J426" s="7">
        <v>30530</v>
      </c>
      <c r="K426" s="7">
        <v>30190</v>
      </c>
      <c r="L426" s="7">
        <v>30520</v>
      </c>
      <c r="M426" s="22">
        <v>30820</v>
      </c>
      <c r="N426" s="22">
        <v>32050</v>
      </c>
      <c r="O426" s="284">
        <v>34820</v>
      </c>
      <c r="P426" s="18">
        <v>260</v>
      </c>
      <c r="Q426" s="7">
        <v>270</v>
      </c>
      <c r="R426" s="7">
        <v>270</v>
      </c>
      <c r="S426" s="7">
        <v>270</v>
      </c>
      <c r="T426" s="7">
        <v>280</v>
      </c>
      <c r="U426" s="7">
        <v>280</v>
      </c>
      <c r="V426" s="7">
        <v>280</v>
      </c>
      <c r="W426" s="7">
        <v>280</v>
      </c>
      <c r="X426" s="25">
        <v>290</v>
      </c>
      <c r="Y426" s="25">
        <v>300</v>
      </c>
      <c r="Z426" s="262">
        <v>320</v>
      </c>
      <c r="AA426" s="20" t="s">
        <v>70</v>
      </c>
      <c r="AB426" s="8">
        <v>670</v>
      </c>
      <c r="AC426" s="8">
        <v>470</v>
      </c>
      <c r="AD426" s="8">
        <v>250</v>
      </c>
      <c r="AE426" s="8">
        <v>290</v>
      </c>
      <c r="AF426" s="8">
        <v>-4430</v>
      </c>
      <c r="AG426" s="8">
        <v>-340</v>
      </c>
      <c r="AH426" s="8">
        <v>330</v>
      </c>
      <c r="AI426" s="29">
        <v>300</v>
      </c>
      <c r="AJ426" s="29">
        <v>1230</v>
      </c>
      <c r="AK426" s="276">
        <v>2770</v>
      </c>
      <c r="AL426" s="31">
        <v>1540</v>
      </c>
      <c r="AM426" s="17" t="s">
        <v>70</v>
      </c>
      <c r="AN426" s="9">
        <v>2.0132211538461453E-2</v>
      </c>
      <c r="AO426" s="9">
        <v>1.3843888070692145E-2</v>
      </c>
      <c r="AP426" s="9">
        <v>7.2632190586867651E-3</v>
      </c>
      <c r="AQ426" s="9">
        <v>8.364580328814597E-3</v>
      </c>
      <c r="AR426" s="9">
        <v>-0.12671624713958807</v>
      </c>
      <c r="AS426" s="9">
        <v>-1.1136586963642281E-2</v>
      </c>
      <c r="AT426" s="9">
        <v>1.0930771778734583E-2</v>
      </c>
      <c r="AU426" s="33">
        <v>9.8296199213629976E-3</v>
      </c>
      <c r="AV426" s="87">
        <v>3.9909149902660701E-2</v>
      </c>
      <c r="AW426" s="270">
        <v>8.6427457098283922E-2</v>
      </c>
      <c r="AX426" s="35">
        <v>4.6274038461538547E-2</v>
      </c>
      <c r="AY426" s="793">
        <v>0.1407074119674035</v>
      </c>
      <c r="AZ426" s="779"/>
      <c r="BA426" s="21">
        <v>6048</v>
      </c>
      <c r="BB426" s="87">
        <v>0.86454326923076918</v>
      </c>
      <c r="BC426" s="795">
        <v>0.94226735007729112</v>
      </c>
    </row>
    <row r="427" spans="1:55" ht="19">
      <c r="A427" s="156" t="s">
        <v>33</v>
      </c>
      <c r="B427" s="159" t="s">
        <v>131</v>
      </c>
      <c r="C427" s="758"/>
      <c r="D427" s="15" t="s">
        <v>12</v>
      </c>
      <c r="E427" s="21">
        <v>39870</v>
      </c>
      <c r="F427" s="7">
        <v>40720</v>
      </c>
      <c r="G427" s="7">
        <v>41260</v>
      </c>
      <c r="H427" s="7">
        <v>41580</v>
      </c>
      <c r="I427" s="7">
        <v>41940</v>
      </c>
      <c r="J427" s="7">
        <v>37520</v>
      </c>
      <c r="K427" s="7">
        <v>37080</v>
      </c>
      <c r="L427" s="7">
        <v>37490</v>
      </c>
      <c r="M427" s="22">
        <v>37880</v>
      </c>
      <c r="N427" s="22">
        <v>39440</v>
      </c>
      <c r="O427" s="284">
        <v>42950</v>
      </c>
      <c r="P427" s="18">
        <v>320</v>
      </c>
      <c r="Q427" s="7">
        <v>330</v>
      </c>
      <c r="R427" s="7">
        <v>330</v>
      </c>
      <c r="S427" s="7">
        <v>330</v>
      </c>
      <c r="T427" s="7">
        <v>340</v>
      </c>
      <c r="U427" s="7">
        <v>340</v>
      </c>
      <c r="V427" s="7">
        <v>340</v>
      </c>
      <c r="W427" s="7">
        <v>340</v>
      </c>
      <c r="X427" s="25">
        <v>360</v>
      </c>
      <c r="Y427" s="25">
        <v>370</v>
      </c>
      <c r="Z427" s="262">
        <v>400</v>
      </c>
      <c r="AA427" s="20" t="s">
        <v>70</v>
      </c>
      <c r="AB427" s="8">
        <v>850</v>
      </c>
      <c r="AC427" s="8">
        <v>540</v>
      </c>
      <c r="AD427" s="8">
        <v>320</v>
      </c>
      <c r="AE427" s="8">
        <v>360</v>
      </c>
      <c r="AF427" s="8">
        <v>-4420</v>
      </c>
      <c r="AG427" s="8">
        <v>-440</v>
      </c>
      <c r="AH427" s="8">
        <v>410</v>
      </c>
      <c r="AI427" s="29">
        <v>390</v>
      </c>
      <c r="AJ427" s="29">
        <v>1560</v>
      </c>
      <c r="AK427" s="276">
        <v>3510</v>
      </c>
      <c r="AL427" s="31">
        <v>3080</v>
      </c>
      <c r="AM427" s="17" t="s">
        <v>70</v>
      </c>
      <c r="AN427" s="9">
        <v>2.1319287684976151E-2</v>
      </c>
      <c r="AO427" s="9">
        <v>1.3261296660117772E-2</v>
      </c>
      <c r="AP427" s="9">
        <v>7.7556955889481749E-3</v>
      </c>
      <c r="AQ427" s="9">
        <v>8.6580086580085869E-3</v>
      </c>
      <c r="AR427" s="9">
        <v>-0.10538865045302814</v>
      </c>
      <c r="AS427" s="9">
        <v>-1.1727078891258014E-2</v>
      </c>
      <c r="AT427" s="9">
        <v>1.1057173678532983E-2</v>
      </c>
      <c r="AU427" s="33">
        <v>1.0402774073086096E-2</v>
      </c>
      <c r="AV427" s="87">
        <v>4.118268215417098E-2</v>
      </c>
      <c r="AW427" s="270">
        <v>8.8995943204868144E-2</v>
      </c>
      <c r="AX427" s="35">
        <v>7.7251065964384358E-2</v>
      </c>
      <c r="AY427" s="793"/>
      <c r="AZ427" s="779"/>
      <c r="BA427" s="21">
        <v>7560.0000000000009</v>
      </c>
      <c r="BB427" s="87">
        <v>0.88763481314271386</v>
      </c>
      <c r="BC427" s="795"/>
    </row>
    <row r="428" spans="1:55" ht="19">
      <c r="A428" s="156" t="s">
        <v>33</v>
      </c>
      <c r="B428" s="159" t="s">
        <v>131</v>
      </c>
      <c r="C428" s="797" t="s">
        <v>38</v>
      </c>
      <c r="D428" s="15" t="s">
        <v>39</v>
      </c>
      <c r="E428" s="21">
        <v>89190</v>
      </c>
      <c r="F428" s="7">
        <v>91340</v>
      </c>
      <c r="G428" s="7">
        <v>92480</v>
      </c>
      <c r="H428" s="7">
        <v>93230</v>
      </c>
      <c r="I428" s="7">
        <v>94120</v>
      </c>
      <c r="J428" s="7">
        <v>94270</v>
      </c>
      <c r="K428" s="7">
        <v>93300</v>
      </c>
      <c r="L428" s="7">
        <v>94360</v>
      </c>
      <c r="M428" s="22">
        <v>95370</v>
      </c>
      <c r="N428" s="22">
        <v>99480</v>
      </c>
      <c r="O428" s="284">
        <v>108450</v>
      </c>
      <c r="P428" s="18">
        <v>780</v>
      </c>
      <c r="Q428" s="7">
        <v>810</v>
      </c>
      <c r="R428" s="7">
        <v>810</v>
      </c>
      <c r="S428" s="7">
        <v>820</v>
      </c>
      <c r="T428" s="7">
        <v>830</v>
      </c>
      <c r="U428" s="7">
        <v>830</v>
      </c>
      <c r="V428" s="7">
        <v>820</v>
      </c>
      <c r="W428" s="7">
        <v>830</v>
      </c>
      <c r="X428" s="25">
        <v>840</v>
      </c>
      <c r="Y428" s="25">
        <v>880</v>
      </c>
      <c r="Z428" s="262">
        <v>970</v>
      </c>
      <c r="AA428" s="20" t="s">
        <v>70</v>
      </c>
      <c r="AB428" s="8">
        <v>2150</v>
      </c>
      <c r="AC428" s="8">
        <v>1140</v>
      </c>
      <c r="AD428" s="8">
        <v>750</v>
      </c>
      <c r="AE428" s="8">
        <v>890</v>
      </c>
      <c r="AF428" s="8">
        <v>150</v>
      </c>
      <c r="AG428" s="8">
        <v>-970</v>
      </c>
      <c r="AH428" s="8">
        <v>1060</v>
      </c>
      <c r="AI428" s="29">
        <v>1010</v>
      </c>
      <c r="AJ428" s="29">
        <v>4110</v>
      </c>
      <c r="AK428" s="276">
        <v>8970</v>
      </c>
      <c r="AL428" s="31">
        <v>19260</v>
      </c>
      <c r="AM428" s="17" t="s">
        <v>70</v>
      </c>
      <c r="AN428" s="9">
        <v>2.4105841462047417E-2</v>
      </c>
      <c r="AO428" s="9">
        <v>1.2480840814539151E-2</v>
      </c>
      <c r="AP428" s="9">
        <v>8.1098615916954664E-3</v>
      </c>
      <c r="AQ428" s="9">
        <v>9.5462833851764906E-3</v>
      </c>
      <c r="AR428" s="9">
        <v>1.5937101572460755E-3</v>
      </c>
      <c r="AS428" s="9">
        <v>-1.0289593720165469E-2</v>
      </c>
      <c r="AT428" s="9">
        <v>1.1361200428724461E-2</v>
      </c>
      <c r="AU428" s="33">
        <v>1.0703688003391276E-2</v>
      </c>
      <c r="AV428" s="87">
        <v>4.3095312991506818E-2</v>
      </c>
      <c r="AW428" s="270">
        <v>9.0168878166465571E-2</v>
      </c>
      <c r="AX428" s="35">
        <v>0.21594349142280533</v>
      </c>
      <c r="AY428" s="793"/>
      <c r="AZ428" s="779"/>
      <c r="BA428" s="21">
        <v>18333</v>
      </c>
      <c r="BB428" s="87">
        <v>1.0103935418768921</v>
      </c>
      <c r="BC428" s="795"/>
    </row>
    <row r="429" spans="1:55" ht="19">
      <c r="A429" s="156" t="s">
        <v>33</v>
      </c>
      <c r="B429" s="159" t="s">
        <v>131</v>
      </c>
      <c r="C429" s="797"/>
      <c r="D429" s="15" t="s">
        <v>40</v>
      </c>
      <c r="E429" s="21">
        <v>155130</v>
      </c>
      <c r="F429" s="7">
        <v>159130</v>
      </c>
      <c r="G429" s="7">
        <v>160960</v>
      </c>
      <c r="H429" s="7">
        <v>162320</v>
      </c>
      <c r="I429" s="7">
        <v>163950</v>
      </c>
      <c r="J429" s="7">
        <v>164200</v>
      </c>
      <c r="K429" s="7">
        <v>162240</v>
      </c>
      <c r="L429" s="7">
        <v>164140</v>
      </c>
      <c r="M429" s="22">
        <v>165980</v>
      </c>
      <c r="N429" s="22">
        <v>173450</v>
      </c>
      <c r="O429" s="284">
        <v>189780</v>
      </c>
      <c r="P429" s="18">
        <v>1440</v>
      </c>
      <c r="Q429" s="7">
        <v>1490</v>
      </c>
      <c r="R429" s="7">
        <v>1500</v>
      </c>
      <c r="S429" s="7">
        <v>1510</v>
      </c>
      <c r="T429" s="7">
        <v>1530</v>
      </c>
      <c r="U429" s="7">
        <v>1530</v>
      </c>
      <c r="V429" s="7">
        <v>1510</v>
      </c>
      <c r="W429" s="7">
        <v>1530</v>
      </c>
      <c r="X429" s="25">
        <v>1550</v>
      </c>
      <c r="Y429" s="25">
        <v>1620</v>
      </c>
      <c r="Z429" s="262">
        <v>1780</v>
      </c>
      <c r="AA429" s="20" t="s">
        <v>70</v>
      </c>
      <c r="AB429" s="8">
        <v>4000</v>
      </c>
      <c r="AC429" s="8">
        <v>1830</v>
      </c>
      <c r="AD429" s="8">
        <v>1360</v>
      </c>
      <c r="AE429" s="8">
        <v>1630</v>
      </c>
      <c r="AF429" s="8">
        <v>250</v>
      </c>
      <c r="AG429" s="8">
        <v>-1960</v>
      </c>
      <c r="AH429" s="8">
        <v>1900</v>
      </c>
      <c r="AI429" s="29">
        <v>1840</v>
      </c>
      <c r="AJ429" s="29">
        <v>7470</v>
      </c>
      <c r="AK429" s="276">
        <v>16330</v>
      </c>
      <c r="AL429" s="31">
        <v>34650</v>
      </c>
      <c r="AM429" s="17" t="s">
        <v>70</v>
      </c>
      <c r="AN429" s="9">
        <v>2.5784825630116748E-2</v>
      </c>
      <c r="AO429" s="9">
        <v>1.1500031420850876E-2</v>
      </c>
      <c r="AP429" s="9">
        <v>8.4493041749502673E-3</v>
      </c>
      <c r="AQ429" s="9">
        <v>1.0041892557910215E-2</v>
      </c>
      <c r="AR429" s="9">
        <v>1.5248551387618825E-3</v>
      </c>
      <c r="AS429" s="9">
        <v>-1.1936662606577331E-2</v>
      </c>
      <c r="AT429" s="9">
        <v>1.1711045364891426E-2</v>
      </c>
      <c r="AU429" s="33">
        <v>1.1209942731814415E-2</v>
      </c>
      <c r="AV429" s="87">
        <v>4.5005422340040901E-2</v>
      </c>
      <c r="AW429" s="270">
        <v>9.4148169501297119E-2</v>
      </c>
      <c r="AX429" s="35">
        <v>0.22336105202088574</v>
      </c>
      <c r="AY429" s="793"/>
      <c r="AZ429" s="779"/>
      <c r="BA429" s="21">
        <v>33642</v>
      </c>
      <c r="BB429" s="87">
        <v>1.0064977760587894</v>
      </c>
      <c r="BC429" s="795"/>
    </row>
    <row r="430" spans="1:55" ht="21" customHeight="1">
      <c r="A430" s="156" t="s">
        <v>33</v>
      </c>
      <c r="B430" s="148" t="s">
        <v>56</v>
      </c>
      <c r="C430" s="758" t="s">
        <v>37</v>
      </c>
      <c r="D430" s="15" t="s">
        <v>11</v>
      </c>
      <c r="E430" s="21">
        <v>32510</v>
      </c>
      <c r="F430" s="7">
        <v>33160</v>
      </c>
      <c r="G430" s="7">
        <v>33630</v>
      </c>
      <c r="H430" s="7">
        <v>33870</v>
      </c>
      <c r="I430" s="7">
        <v>34150</v>
      </c>
      <c r="J430" s="7">
        <v>29720</v>
      </c>
      <c r="K430" s="7">
        <v>29400</v>
      </c>
      <c r="L430" s="7">
        <v>29720</v>
      </c>
      <c r="M430" s="22">
        <v>30010</v>
      </c>
      <c r="N430" s="22">
        <v>31210</v>
      </c>
      <c r="O430" s="284">
        <v>33910</v>
      </c>
      <c r="P430" s="18">
        <v>250</v>
      </c>
      <c r="Q430" s="7">
        <v>260</v>
      </c>
      <c r="R430" s="7">
        <v>260</v>
      </c>
      <c r="S430" s="7">
        <v>260</v>
      </c>
      <c r="T430" s="7">
        <v>270</v>
      </c>
      <c r="U430" s="7">
        <v>270</v>
      </c>
      <c r="V430" s="7">
        <v>270</v>
      </c>
      <c r="W430" s="7">
        <v>270</v>
      </c>
      <c r="X430" s="25">
        <v>280</v>
      </c>
      <c r="Y430" s="25">
        <v>290</v>
      </c>
      <c r="Z430" s="262">
        <v>310</v>
      </c>
      <c r="AA430" s="20" t="s">
        <v>70</v>
      </c>
      <c r="AB430" s="8">
        <v>650</v>
      </c>
      <c r="AC430" s="8">
        <v>470</v>
      </c>
      <c r="AD430" s="8">
        <v>240</v>
      </c>
      <c r="AE430" s="8">
        <v>280</v>
      </c>
      <c r="AF430" s="8">
        <v>-4430</v>
      </c>
      <c r="AG430" s="8">
        <v>-320</v>
      </c>
      <c r="AH430" s="8">
        <v>320</v>
      </c>
      <c r="AI430" s="29">
        <v>290</v>
      </c>
      <c r="AJ430" s="29">
        <v>1200</v>
      </c>
      <c r="AK430" s="276">
        <v>2700</v>
      </c>
      <c r="AL430" s="31">
        <v>1400</v>
      </c>
      <c r="AM430" s="17" t="s">
        <v>70</v>
      </c>
      <c r="AN430" s="9">
        <v>1.9993848046754747E-2</v>
      </c>
      <c r="AO430" s="9">
        <v>1.417370325693601E-2</v>
      </c>
      <c r="AP430" s="9">
        <v>7.1364852809991941E-3</v>
      </c>
      <c r="AQ430" s="9">
        <v>8.2669028638913122E-3</v>
      </c>
      <c r="AR430" s="9">
        <v>-0.12972181551976569</v>
      </c>
      <c r="AS430" s="9">
        <v>-1.0767160161507361E-2</v>
      </c>
      <c r="AT430" s="9">
        <v>1.0884353741496655E-2</v>
      </c>
      <c r="AU430" s="33">
        <v>9.7577388963661082E-3</v>
      </c>
      <c r="AV430" s="87">
        <v>3.9986671109630167E-2</v>
      </c>
      <c r="AW430" s="270">
        <v>8.6510733739186163E-2</v>
      </c>
      <c r="AX430" s="35">
        <v>4.3063672716087353E-2</v>
      </c>
      <c r="AY430" s="793">
        <v>0.13951611001074277</v>
      </c>
      <c r="AZ430" s="779"/>
      <c r="BA430" s="21">
        <v>5859.0000000000009</v>
      </c>
      <c r="BB430" s="87">
        <v>0.86284220239926179</v>
      </c>
      <c r="BC430" s="795">
        <v>0.94185081244502089</v>
      </c>
    </row>
    <row r="431" spans="1:55" ht="19">
      <c r="A431" s="156" t="s">
        <v>33</v>
      </c>
      <c r="B431" s="159" t="s">
        <v>132</v>
      </c>
      <c r="C431" s="758"/>
      <c r="D431" s="15" t="s">
        <v>12</v>
      </c>
      <c r="E431" s="21">
        <v>39100</v>
      </c>
      <c r="F431" s="7">
        <v>39930</v>
      </c>
      <c r="G431" s="7">
        <v>40470</v>
      </c>
      <c r="H431" s="7">
        <v>40780</v>
      </c>
      <c r="I431" s="7">
        <v>41130</v>
      </c>
      <c r="J431" s="7">
        <v>36710</v>
      </c>
      <c r="K431" s="7">
        <v>36290</v>
      </c>
      <c r="L431" s="7">
        <v>36690</v>
      </c>
      <c r="M431" s="22">
        <v>37070</v>
      </c>
      <c r="N431" s="22">
        <v>38600</v>
      </c>
      <c r="O431" s="284">
        <v>42040</v>
      </c>
      <c r="P431" s="18">
        <v>310</v>
      </c>
      <c r="Q431" s="7">
        <v>320</v>
      </c>
      <c r="R431" s="7">
        <v>320</v>
      </c>
      <c r="S431" s="7">
        <v>320</v>
      </c>
      <c r="T431" s="7">
        <v>330</v>
      </c>
      <c r="U431" s="7">
        <v>330</v>
      </c>
      <c r="V431" s="7">
        <v>330</v>
      </c>
      <c r="W431" s="7">
        <v>330</v>
      </c>
      <c r="X431" s="25">
        <v>350</v>
      </c>
      <c r="Y431" s="25">
        <v>360</v>
      </c>
      <c r="Z431" s="262">
        <v>390</v>
      </c>
      <c r="AA431" s="20" t="s">
        <v>70</v>
      </c>
      <c r="AB431" s="8">
        <v>830</v>
      </c>
      <c r="AC431" s="8">
        <v>540</v>
      </c>
      <c r="AD431" s="8">
        <v>310</v>
      </c>
      <c r="AE431" s="8">
        <v>350</v>
      </c>
      <c r="AF431" s="8">
        <v>-4420</v>
      </c>
      <c r="AG431" s="8">
        <v>-420</v>
      </c>
      <c r="AH431" s="8">
        <v>400</v>
      </c>
      <c r="AI431" s="29">
        <v>380</v>
      </c>
      <c r="AJ431" s="29">
        <v>1530</v>
      </c>
      <c r="AK431" s="276">
        <v>3440</v>
      </c>
      <c r="AL431" s="31">
        <v>2940</v>
      </c>
      <c r="AM431" s="17" t="s">
        <v>70</v>
      </c>
      <c r="AN431" s="9">
        <v>2.122762148337598E-2</v>
      </c>
      <c r="AO431" s="9">
        <v>1.3523666416228375E-2</v>
      </c>
      <c r="AP431" s="9">
        <v>7.6599950580678033E-3</v>
      </c>
      <c r="AQ431" s="9">
        <v>8.5826385483080969E-3</v>
      </c>
      <c r="AR431" s="9">
        <v>-0.10746413809871136</v>
      </c>
      <c r="AS431" s="9">
        <v>-1.1441024244075226E-2</v>
      </c>
      <c r="AT431" s="9">
        <v>1.1022320198401658E-2</v>
      </c>
      <c r="AU431" s="33">
        <v>1.0357045516489416E-2</v>
      </c>
      <c r="AV431" s="87">
        <v>4.1273266792554608E-2</v>
      </c>
      <c r="AW431" s="270">
        <v>8.9119170984455875E-2</v>
      </c>
      <c r="AX431" s="35">
        <v>7.5191815856777477E-2</v>
      </c>
      <c r="AY431" s="793"/>
      <c r="AZ431" s="779"/>
      <c r="BA431" s="21">
        <v>7371.0000000000009</v>
      </c>
      <c r="BB431" s="87">
        <v>0.88667519181585674</v>
      </c>
      <c r="BC431" s="795"/>
    </row>
    <row r="432" spans="1:55" ht="19">
      <c r="A432" s="156" t="s">
        <v>33</v>
      </c>
      <c r="B432" s="159" t="s">
        <v>132</v>
      </c>
      <c r="C432" s="797" t="s">
        <v>38</v>
      </c>
      <c r="D432" s="15" t="s">
        <v>39</v>
      </c>
      <c r="E432" s="21">
        <v>88420</v>
      </c>
      <c r="F432" s="7">
        <v>90550</v>
      </c>
      <c r="G432" s="7">
        <v>91690</v>
      </c>
      <c r="H432" s="7">
        <v>92430</v>
      </c>
      <c r="I432" s="7">
        <v>93310</v>
      </c>
      <c r="J432" s="7">
        <v>93460</v>
      </c>
      <c r="K432" s="7">
        <v>92510</v>
      </c>
      <c r="L432" s="7">
        <v>93560</v>
      </c>
      <c r="M432" s="22">
        <v>94560</v>
      </c>
      <c r="N432" s="22">
        <v>98640</v>
      </c>
      <c r="O432" s="284">
        <v>107540</v>
      </c>
      <c r="P432" s="18">
        <v>770</v>
      </c>
      <c r="Q432" s="7">
        <v>800</v>
      </c>
      <c r="R432" s="7">
        <v>800</v>
      </c>
      <c r="S432" s="7">
        <v>810</v>
      </c>
      <c r="T432" s="7">
        <v>820</v>
      </c>
      <c r="U432" s="7">
        <v>820</v>
      </c>
      <c r="V432" s="7">
        <v>810</v>
      </c>
      <c r="W432" s="7">
        <v>820</v>
      </c>
      <c r="X432" s="25">
        <v>830</v>
      </c>
      <c r="Y432" s="25">
        <v>870</v>
      </c>
      <c r="Z432" s="262">
        <v>960</v>
      </c>
      <c r="AA432" s="20" t="s">
        <v>70</v>
      </c>
      <c r="AB432" s="8">
        <v>2130</v>
      </c>
      <c r="AC432" s="8">
        <v>1140</v>
      </c>
      <c r="AD432" s="8">
        <v>740</v>
      </c>
      <c r="AE432" s="8">
        <v>880</v>
      </c>
      <c r="AF432" s="8">
        <v>150</v>
      </c>
      <c r="AG432" s="8">
        <v>-950</v>
      </c>
      <c r="AH432" s="8">
        <v>1050</v>
      </c>
      <c r="AI432" s="29">
        <v>1000</v>
      </c>
      <c r="AJ432" s="29">
        <v>4080</v>
      </c>
      <c r="AK432" s="276">
        <v>8900</v>
      </c>
      <c r="AL432" s="31">
        <v>19120</v>
      </c>
      <c r="AM432" s="17" t="s">
        <v>70</v>
      </c>
      <c r="AN432" s="9">
        <v>2.4089572494910616E-2</v>
      </c>
      <c r="AO432" s="9">
        <v>1.258972943125336E-2</v>
      </c>
      <c r="AP432" s="9">
        <v>8.0706729196204918E-3</v>
      </c>
      <c r="AQ432" s="9">
        <v>9.5207183814778329E-3</v>
      </c>
      <c r="AR432" s="9">
        <v>1.6075447433285817E-3</v>
      </c>
      <c r="AS432" s="9">
        <v>-1.0164776374919748E-2</v>
      </c>
      <c r="AT432" s="9">
        <v>1.1350124310885334E-2</v>
      </c>
      <c r="AU432" s="33">
        <v>1.0688328345446862E-2</v>
      </c>
      <c r="AV432" s="87">
        <v>4.3147208121827374E-2</v>
      </c>
      <c r="AW432" s="270">
        <v>9.0227088402270894E-2</v>
      </c>
      <c r="AX432" s="35">
        <v>0.21624066953178023</v>
      </c>
      <c r="AY432" s="793"/>
      <c r="AZ432" s="779"/>
      <c r="BA432" s="21">
        <v>18144.000000000004</v>
      </c>
      <c r="BB432" s="87">
        <v>1.0110382266455553</v>
      </c>
      <c r="BC432" s="795"/>
    </row>
    <row r="433" spans="1:55" ht="19">
      <c r="A433" s="156" t="s">
        <v>33</v>
      </c>
      <c r="B433" s="159" t="s">
        <v>132</v>
      </c>
      <c r="C433" s="797"/>
      <c r="D433" s="15" t="s">
        <v>40</v>
      </c>
      <c r="E433" s="21">
        <v>154360</v>
      </c>
      <c r="F433" s="7">
        <v>158340</v>
      </c>
      <c r="G433" s="7">
        <v>160170</v>
      </c>
      <c r="H433" s="7">
        <v>161520</v>
      </c>
      <c r="I433" s="7">
        <v>163140</v>
      </c>
      <c r="J433" s="7">
        <v>163390</v>
      </c>
      <c r="K433" s="7">
        <v>161450</v>
      </c>
      <c r="L433" s="7">
        <v>163340</v>
      </c>
      <c r="M433" s="22">
        <v>165170</v>
      </c>
      <c r="N433" s="22">
        <v>172610</v>
      </c>
      <c r="O433" s="284">
        <v>188870</v>
      </c>
      <c r="P433" s="18">
        <v>1430</v>
      </c>
      <c r="Q433" s="7">
        <v>1480</v>
      </c>
      <c r="R433" s="7">
        <v>1490</v>
      </c>
      <c r="S433" s="7">
        <v>1500</v>
      </c>
      <c r="T433" s="7">
        <v>1520</v>
      </c>
      <c r="U433" s="7">
        <v>1520</v>
      </c>
      <c r="V433" s="7">
        <v>1500</v>
      </c>
      <c r="W433" s="7">
        <v>1520</v>
      </c>
      <c r="X433" s="25">
        <v>1540</v>
      </c>
      <c r="Y433" s="25">
        <v>1610</v>
      </c>
      <c r="Z433" s="262">
        <v>1770</v>
      </c>
      <c r="AA433" s="20" t="s">
        <v>70</v>
      </c>
      <c r="AB433" s="8">
        <v>3980</v>
      </c>
      <c r="AC433" s="8">
        <v>1830</v>
      </c>
      <c r="AD433" s="8">
        <v>1350</v>
      </c>
      <c r="AE433" s="8">
        <v>1620</v>
      </c>
      <c r="AF433" s="8">
        <v>250</v>
      </c>
      <c r="AG433" s="8">
        <v>-1940</v>
      </c>
      <c r="AH433" s="8">
        <v>1890</v>
      </c>
      <c r="AI433" s="29">
        <v>1830</v>
      </c>
      <c r="AJ433" s="29">
        <v>7440</v>
      </c>
      <c r="AK433" s="276">
        <v>16260</v>
      </c>
      <c r="AL433" s="31">
        <v>34510</v>
      </c>
      <c r="AM433" s="17" t="s">
        <v>70</v>
      </c>
      <c r="AN433" s="9">
        <v>2.5783881834672284E-2</v>
      </c>
      <c r="AO433" s="9">
        <v>1.1557408109132306E-2</v>
      </c>
      <c r="AP433" s="9">
        <v>8.4285446712868417E-3</v>
      </c>
      <c r="AQ433" s="9">
        <v>1.0029717682020767E-2</v>
      </c>
      <c r="AR433" s="9">
        <v>1.5324261370601722E-3</v>
      </c>
      <c r="AS433" s="9">
        <v>-1.1873431666564627E-2</v>
      </c>
      <c r="AT433" s="9">
        <v>1.1706410653453014E-2</v>
      </c>
      <c r="AU433" s="33">
        <v>1.1203624341863616E-2</v>
      </c>
      <c r="AV433" s="87">
        <v>4.504449960646606E-2</v>
      </c>
      <c r="AW433" s="270">
        <v>9.420079949018012E-2</v>
      </c>
      <c r="AX433" s="35">
        <v>0.22356828193832601</v>
      </c>
      <c r="AY433" s="793"/>
      <c r="AZ433" s="779"/>
      <c r="BA433" s="21">
        <v>33453.000000000007</v>
      </c>
      <c r="BB433" s="87">
        <v>1.0068476289194093</v>
      </c>
      <c r="BC433" s="795"/>
    </row>
    <row r="434" spans="1:55" ht="19">
      <c r="A434" s="156" t="s">
        <v>33</v>
      </c>
      <c r="B434" s="148" t="s">
        <v>57</v>
      </c>
      <c r="C434" s="758" t="s">
        <v>37</v>
      </c>
      <c r="D434" s="15" t="s">
        <v>11</v>
      </c>
      <c r="E434" s="21">
        <v>31810</v>
      </c>
      <c r="F434" s="7">
        <v>32450</v>
      </c>
      <c r="G434" s="7">
        <v>32910</v>
      </c>
      <c r="H434" s="7">
        <v>33150</v>
      </c>
      <c r="I434" s="7">
        <v>33420</v>
      </c>
      <c r="J434" s="7">
        <v>28990</v>
      </c>
      <c r="K434" s="7">
        <v>28670</v>
      </c>
      <c r="L434" s="7">
        <v>28990</v>
      </c>
      <c r="M434" s="22">
        <v>29280</v>
      </c>
      <c r="N434" s="22">
        <v>30450</v>
      </c>
      <c r="O434" s="284">
        <v>33080</v>
      </c>
      <c r="P434" s="18">
        <v>250</v>
      </c>
      <c r="Q434" s="7">
        <v>250</v>
      </c>
      <c r="R434" s="7">
        <v>260</v>
      </c>
      <c r="S434" s="7">
        <v>260</v>
      </c>
      <c r="T434" s="7">
        <v>260</v>
      </c>
      <c r="U434" s="7">
        <v>260</v>
      </c>
      <c r="V434" s="7">
        <v>260</v>
      </c>
      <c r="W434" s="7">
        <v>270</v>
      </c>
      <c r="X434" s="25">
        <v>270</v>
      </c>
      <c r="Y434" s="25">
        <v>280</v>
      </c>
      <c r="Z434" s="262">
        <v>310</v>
      </c>
      <c r="AA434" s="20" t="s">
        <v>70</v>
      </c>
      <c r="AB434" s="8">
        <v>640</v>
      </c>
      <c r="AC434" s="8">
        <v>460</v>
      </c>
      <c r="AD434" s="8">
        <v>240</v>
      </c>
      <c r="AE434" s="8">
        <v>270</v>
      </c>
      <c r="AF434" s="8">
        <v>-4430</v>
      </c>
      <c r="AG434" s="8">
        <v>-320</v>
      </c>
      <c r="AH434" s="8">
        <v>320</v>
      </c>
      <c r="AI434" s="29">
        <v>290</v>
      </c>
      <c r="AJ434" s="29">
        <v>1170</v>
      </c>
      <c r="AK434" s="276">
        <v>2630</v>
      </c>
      <c r="AL434" s="31">
        <v>1270</v>
      </c>
      <c r="AM434" s="17" t="s">
        <v>70</v>
      </c>
      <c r="AN434" s="9">
        <v>2.0119459289531516E-2</v>
      </c>
      <c r="AO434" s="9">
        <v>1.4175654853620934E-2</v>
      </c>
      <c r="AP434" s="9">
        <v>7.2926162260711358E-3</v>
      </c>
      <c r="AQ434" s="9">
        <v>8.1447963800904688E-3</v>
      </c>
      <c r="AR434" s="9">
        <v>-0.1325553560742071</v>
      </c>
      <c r="AS434" s="9">
        <v>-1.1038289065194884E-2</v>
      </c>
      <c r="AT434" s="9">
        <v>1.1161492849668608E-2</v>
      </c>
      <c r="AU434" s="33">
        <v>1.0003449465332936E-2</v>
      </c>
      <c r="AV434" s="87">
        <v>3.9959016393442681E-2</v>
      </c>
      <c r="AW434" s="270">
        <v>8.6371100164203574E-2</v>
      </c>
      <c r="AX434" s="35">
        <v>3.9924552027664317E-2</v>
      </c>
      <c r="AY434" s="793">
        <v>0.13833165744141251</v>
      </c>
      <c r="AZ434" s="779"/>
      <c r="BA434" s="21">
        <v>5859.0000000000009</v>
      </c>
      <c r="BB434" s="87">
        <v>0.85573718956303046</v>
      </c>
      <c r="BC434" s="795">
        <v>0.93900571036964164</v>
      </c>
    </row>
    <row r="435" spans="1:55" ht="19">
      <c r="A435" s="156" t="s">
        <v>33</v>
      </c>
      <c r="B435" s="153" t="s">
        <v>133</v>
      </c>
      <c r="C435" s="758"/>
      <c r="D435" s="15" t="s">
        <v>12</v>
      </c>
      <c r="E435" s="21">
        <v>38400</v>
      </c>
      <c r="F435" s="7">
        <v>39220</v>
      </c>
      <c r="G435" s="7">
        <v>39750</v>
      </c>
      <c r="H435" s="7">
        <v>40060</v>
      </c>
      <c r="I435" s="7">
        <v>40400</v>
      </c>
      <c r="J435" s="7">
        <v>35980</v>
      </c>
      <c r="K435" s="7">
        <v>35560</v>
      </c>
      <c r="L435" s="7">
        <v>35960</v>
      </c>
      <c r="M435" s="22">
        <v>36340</v>
      </c>
      <c r="N435" s="22">
        <v>37840</v>
      </c>
      <c r="O435" s="284">
        <v>41210</v>
      </c>
      <c r="P435" s="18">
        <v>310</v>
      </c>
      <c r="Q435" s="7">
        <v>310</v>
      </c>
      <c r="R435" s="7">
        <v>320</v>
      </c>
      <c r="S435" s="7">
        <v>320</v>
      </c>
      <c r="T435" s="7">
        <v>320</v>
      </c>
      <c r="U435" s="7">
        <v>320</v>
      </c>
      <c r="V435" s="7">
        <v>320</v>
      </c>
      <c r="W435" s="7">
        <v>330</v>
      </c>
      <c r="X435" s="25">
        <v>340</v>
      </c>
      <c r="Y435" s="25">
        <v>350</v>
      </c>
      <c r="Z435" s="262">
        <v>390</v>
      </c>
      <c r="AA435" s="20" t="s">
        <v>70</v>
      </c>
      <c r="AB435" s="8">
        <v>820</v>
      </c>
      <c r="AC435" s="8">
        <v>530</v>
      </c>
      <c r="AD435" s="8">
        <v>310</v>
      </c>
      <c r="AE435" s="8">
        <v>340</v>
      </c>
      <c r="AF435" s="8">
        <v>-4420</v>
      </c>
      <c r="AG435" s="8">
        <v>-420</v>
      </c>
      <c r="AH435" s="8">
        <v>400</v>
      </c>
      <c r="AI435" s="29">
        <v>380</v>
      </c>
      <c r="AJ435" s="29">
        <v>1500</v>
      </c>
      <c r="AK435" s="276">
        <v>3370</v>
      </c>
      <c r="AL435" s="31">
        <v>2810</v>
      </c>
      <c r="AM435" s="17" t="s">
        <v>70</v>
      </c>
      <c r="AN435" s="9">
        <v>2.1354166666666563E-2</v>
      </c>
      <c r="AO435" s="9">
        <v>1.3513513513513598E-2</v>
      </c>
      <c r="AP435" s="9">
        <v>7.7987421383647337E-3</v>
      </c>
      <c r="AQ435" s="9">
        <v>8.4872690963555542E-3</v>
      </c>
      <c r="AR435" s="9">
        <v>-0.10940594059405939</v>
      </c>
      <c r="AS435" s="9">
        <v>-1.1673151750972721E-2</v>
      </c>
      <c r="AT435" s="9">
        <v>1.1248593925759387E-2</v>
      </c>
      <c r="AU435" s="33">
        <v>1.0567296996663034E-2</v>
      </c>
      <c r="AV435" s="87">
        <v>4.127682993946058E-2</v>
      </c>
      <c r="AW435" s="270">
        <v>8.9059196617336189E-2</v>
      </c>
      <c r="AX435" s="35">
        <v>7.3177083333333393E-2</v>
      </c>
      <c r="AY435" s="793"/>
      <c r="AZ435" s="779"/>
      <c r="BA435" s="21">
        <v>7371.0000000000009</v>
      </c>
      <c r="BB435" s="87">
        <v>0.88122395833333333</v>
      </c>
      <c r="BC435" s="795"/>
    </row>
    <row r="436" spans="1:55" ht="19">
      <c r="A436" s="156" t="s">
        <v>33</v>
      </c>
      <c r="B436" s="153" t="s">
        <v>133</v>
      </c>
      <c r="C436" s="797" t="s">
        <v>38</v>
      </c>
      <c r="D436" s="15" t="s">
        <v>39</v>
      </c>
      <c r="E436" s="21">
        <v>87720</v>
      </c>
      <c r="F436" s="7">
        <v>89840</v>
      </c>
      <c r="G436" s="7">
        <v>90970</v>
      </c>
      <c r="H436" s="7">
        <v>91710</v>
      </c>
      <c r="I436" s="7">
        <v>92580</v>
      </c>
      <c r="J436" s="7">
        <v>92730</v>
      </c>
      <c r="K436" s="7">
        <v>91780</v>
      </c>
      <c r="L436" s="7">
        <v>92830</v>
      </c>
      <c r="M436" s="22">
        <v>93830</v>
      </c>
      <c r="N436" s="22">
        <v>97880</v>
      </c>
      <c r="O436" s="284">
        <v>106710</v>
      </c>
      <c r="P436" s="18">
        <v>770</v>
      </c>
      <c r="Q436" s="7">
        <v>790</v>
      </c>
      <c r="R436" s="7">
        <v>800</v>
      </c>
      <c r="S436" s="7">
        <v>810</v>
      </c>
      <c r="T436" s="7">
        <v>810</v>
      </c>
      <c r="U436" s="7">
        <v>810</v>
      </c>
      <c r="V436" s="7">
        <v>810</v>
      </c>
      <c r="W436" s="7">
        <v>810</v>
      </c>
      <c r="X436" s="25">
        <v>820</v>
      </c>
      <c r="Y436" s="25">
        <v>860</v>
      </c>
      <c r="Z436" s="262">
        <v>950</v>
      </c>
      <c r="AA436" s="20" t="s">
        <v>70</v>
      </c>
      <c r="AB436" s="8">
        <v>2120</v>
      </c>
      <c r="AC436" s="8">
        <v>1130</v>
      </c>
      <c r="AD436" s="8">
        <v>740</v>
      </c>
      <c r="AE436" s="8">
        <v>870</v>
      </c>
      <c r="AF436" s="8">
        <v>150</v>
      </c>
      <c r="AG436" s="8">
        <v>-950</v>
      </c>
      <c r="AH436" s="8">
        <v>1050</v>
      </c>
      <c r="AI436" s="29">
        <v>1000</v>
      </c>
      <c r="AJ436" s="29">
        <v>4050</v>
      </c>
      <c r="AK436" s="276">
        <v>8830</v>
      </c>
      <c r="AL436" s="31">
        <v>18990</v>
      </c>
      <c r="AM436" s="17" t="s">
        <v>70</v>
      </c>
      <c r="AN436" s="9">
        <v>2.4167806657546809E-2</v>
      </c>
      <c r="AO436" s="9">
        <v>1.257791629563676E-2</v>
      </c>
      <c r="AP436" s="9">
        <v>8.1345498515994485E-3</v>
      </c>
      <c r="AQ436" s="9">
        <v>9.4864245992802854E-3</v>
      </c>
      <c r="AR436" s="9">
        <v>1.6202203499675605E-3</v>
      </c>
      <c r="AS436" s="9">
        <v>-1.0244796721665006E-2</v>
      </c>
      <c r="AT436" s="9">
        <v>1.1440400958814489E-2</v>
      </c>
      <c r="AU436" s="33">
        <v>1.0772379618657846E-2</v>
      </c>
      <c r="AV436" s="87">
        <v>4.3163167430459337E-2</v>
      </c>
      <c r="AW436" s="270">
        <v>9.0212505108295815E-2</v>
      </c>
      <c r="AX436" s="35">
        <v>0.21648426812585497</v>
      </c>
      <c r="AY436" s="793"/>
      <c r="AZ436" s="779"/>
      <c r="BA436" s="21">
        <v>17955.000000000004</v>
      </c>
      <c r="BB436" s="87">
        <v>1.0117989056087551</v>
      </c>
      <c r="BC436" s="795"/>
    </row>
    <row r="437" spans="1:55" ht="19.5" thickBot="1">
      <c r="A437" s="158" t="s">
        <v>33</v>
      </c>
      <c r="B437" s="154" t="s">
        <v>133</v>
      </c>
      <c r="C437" s="803"/>
      <c r="D437" s="40" t="s">
        <v>40</v>
      </c>
      <c r="E437" s="41">
        <v>153660</v>
      </c>
      <c r="F437" s="42">
        <v>157630</v>
      </c>
      <c r="G437" s="42">
        <v>159450</v>
      </c>
      <c r="H437" s="42">
        <v>160800</v>
      </c>
      <c r="I437" s="42">
        <v>162410</v>
      </c>
      <c r="J437" s="42">
        <v>162660</v>
      </c>
      <c r="K437" s="42">
        <v>160720</v>
      </c>
      <c r="L437" s="42">
        <v>162610</v>
      </c>
      <c r="M437" s="43">
        <v>164440</v>
      </c>
      <c r="N437" s="43">
        <v>171850</v>
      </c>
      <c r="O437" s="259">
        <v>188040</v>
      </c>
      <c r="P437" s="44">
        <v>1430</v>
      </c>
      <c r="Q437" s="42">
        <v>1470</v>
      </c>
      <c r="R437" s="42">
        <v>1490</v>
      </c>
      <c r="S437" s="42">
        <v>1500</v>
      </c>
      <c r="T437" s="42">
        <v>1510</v>
      </c>
      <c r="U437" s="42">
        <v>1510</v>
      </c>
      <c r="V437" s="42">
        <v>1500</v>
      </c>
      <c r="W437" s="42">
        <v>1510</v>
      </c>
      <c r="X437" s="45">
        <v>1530</v>
      </c>
      <c r="Y437" s="45">
        <v>1600</v>
      </c>
      <c r="Z437" s="263">
        <v>1760</v>
      </c>
      <c r="AA437" s="46" t="s">
        <v>70</v>
      </c>
      <c r="AB437" s="47">
        <v>3970</v>
      </c>
      <c r="AC437" s="47">
        <v>1820</v>
      </c>
      <c r="AD437" s="47">
        <v>1350</v>
      </c>
      <c r="AE437" s="47">
        <v>1610</v>
      </c>
      <c r="AF437" s="47">
        <v>250</v>
      </c>
      <c r="AG437" s="47">
        <v>-1940</v>
      </c>
      <c r="AH437" s="47">
        <v>1890</v>
      </c>
      <c r="AI437" s="48">
        <v>1830</v>
      </c>
      <c r="AJ437" s="48">
        <v>7410</v>
      </c>
      <c r="AK437" s="277">
        <v>16190</v>
      </c>
      <c r="AL437" s="49">
        <v>34380</v>
      </c>
      <c r="AM437" s="50" t="s">
        <v>70</v>
      </c>
      <c r="AN437" s="51">
        <v>2.5836261876871047E-2</v>
      </c>
      <c r="AO437" s="51">
        <v>1.1546025502759516E-2</v>
      </c>
      <c r="AP437" s="51">
        <v>8.4666039510818969E-3</v>
      </c>
      <c r="AQ437" s="51">
        <v>1.0012437810945185E-2</v>
      </c>
      <c r="AR437" s="51">
        <v>1.5393140816453155E-3</v>
      </c>
      <c r="AS437" s="51">
        <v>-1.1926718308127415E-2</v>
      </c>
      <c r="AT437" s="51">
        <v>1.1759581881533032E-2</v>
      </c>
      <c r="AU437" s="52">
        <v>1.125392042309814E-2</v>
      </c>
      <c r="AV437" s="91">
        <v>4.5062028703478418E-2</v>
      </c>
      <c r="AW437" s="272">
        <v>9.4210066918824609E-2</v>
      </c>
      <c r="AX437" s="53">
        <v>0.22374072627879737</v>
      </c>
      <c r="AY437" s="759"/>
      <c r="AZ437" s="806"/>
      <c r="BA437" s="41">
        <v>33264</v>
      </c>
      <c r="BB437" s="91">
        <v>1.0072627879734479</v>
      </c>
      <c r="BC437" s="761"/>
    </row>
    <row r="438" spans="1:55" ht="18.75" customHeight="1">
      <c r="A438" s="157" t="s">
        <v>34</v>
      </c>
      <c r="B438" s="150" t="s">
        <v>36</v>
      </c>
      <c r="C438" s="769" t="s">
        <v>37</v>
      </c>
      <c r="D438" s="54" t="s">
        <v>11</v>
      </c>
      <c r="E438" s="55">
        <v>210530</v>
      </c>
      <c r="F438" s="56">
        <v>215520</v>
      </c>
      <c r="G438" s="56">
        <v>217690</v>
      </c>
      <c r="H438" s="56">
        <v>219280</v>
      </c>
      <c r="I438" s="56">
        <v>221230</v>
      </c>
      <c r="J438" s="56">
        <v>217030</v>
      </c>
      <c r="K438" s="56">
        <v>214170</v>
      </c>
      <c r="L438" s="56">
        <v>216630</v>
      </c>
      <c r="M438" s="57">
        <v>218700</v>
      </c>
      <c r="N438" s="57">
        <v>227240</v>
      </c>
      <c r="O438" s="283">
        <v>246940</v>
      </c>
      <c r="P438" s="58">
        <v>2030</v>
      </c>
      <c r="Q438" s="56">
        <v>2080</v>
      </c>
      <c r="R438" s="56">
        <v>2100</v>
      </c>
      <c r="S438" s="56">
        <v>2120</v>
      </c>
      <c r="T438" s="56">
        <v>2140</v>
      </c>
      <c r="U438" s="56">
        <v>2140</v>
      </c>
      <c r="V438" s="56">
        <v>2120</v>
      </c>
      <c r="W438" s="56">
        <v>2140</v>
      </c>
      <c r="X438" s="59">
        <v>2160</v>
      </c>
      <c r="Y438" s="59">
        <v>2250</v>
      </c>
      <c r="Z438" s="264">
        <v>2450</v>
      </c>
      <c r="AA438" s="60" t="s">
        <v>70</v>
      </c>
      <c r="AB438" s="61">
        <v>4990</v>
      </c>
      <c r="AC438" s="61">
        <v>2170</v>
      </c>
      <c r="AD438" s="61">
        <v>1590</v>
      </c>
      <c r="AE438" s="61">
        <v>1950</v>
      </c>
      <c r="AF438" s="61">
        <v>-4200</v>
      </c>
      <c r="AG438" s="61">
        <v>-2860</v>
      </c>
      <c r="AH438" s="61">
        <v>2460</v>
      </c>
      <c r="AI438" s="62">
        <v>2070</v>
      </c>
      <c r="AJ438" s="62">
        <v>8540</v>
      </c>
      <c r="AK438" s="278">
        <v>19700</v>
      </c>
      <c r="AL438" s="63">
        <v>36410</v>
      </c>
      <c r="AM438" s="64" t="s">
        <v>70</v>
      </c>
      <c r="AN438" s="65">
        <v>2.3702085213508806E-2</v>
      </c>
      <c r="AO438" s="65">
        <v>1.006867112100962E-2</v>
      </c>
      <c r="AP438" s="65">
        <v>7.3039643529790865E-3</v>
      </c>
      <c r="AQ438" s="65">
        <v>8.8927398759577336E-3</v>
      </c>
      <c r="AR438" s="65">
        <v>-1.8984766984586177E-2</v>
      </c>
      <c r="AS438" s="65">
        <v>-1.3177901672579817E-2</v>
      </c>
      <c r="AT438" s="65">
        <v>1.1486202549376712E-2</v>
      </c>
      <c r="AU438" s="66">
        <v>9.5554632322392141E-3</v>
      </c>
      <c r="AV438" s="92">
        <v>3.9048925468678553E-2</v>
      </c>
      <c r="AW438" s="273">
        <v>8.6692483717655255E-2</v>
      </c>
      <c r="AX438" s="67">
        <v>0.17294447347171427</v>
      </c>
      <c r="AY438" s="804">
        <v>0.18980730617104391</v>
      </c>
      <c r="AZ438" s="805">
        <v>0.15818871688382855</v>
      </c>
      <c r="BA438" s="55">
        <v>46305</v>
      </c>
      <c r="BB438" s="92">
        <v>0.95299957250748113</v>
      </c>
      <c r="BC438" s="807">
        <v>0.96986013685639882</v>
      </c>
    </row>
    <row r="439" spans="1:55" ht="19">
      <c r="A439" s="156" t="s">
        <v>34</v>
      </c>
      <c r="B439" s="159" t="s">
        <v>116</v>
      </c>
      <c r="C439" s="758"/>
      <c r="D439" s="15" t="s">
        <v>12</v>
      </c>
      <c r="E439" s="21">
        <v>216950</v>
      </c>
      <c r="F439" s="7">
        <v>222120</v>
      </c>
      <c r="G439" s="7">
        <v>224360</v>
      </c>
      <c r="H439" s="7">
        <v>226010</v>
      </c>
      <c r="I439" s="7">
        <v>228030</v>
      </c>
      <c r="J439" s="7">
        <v>223840</v>
      </c>
      <c r="K439" s="7">
        <v>220890</v>
      </c>
      <c r="L439" s="7">
        <v>223430</v>
      </c>
      <c r="M439" s="22">
        <v>225580</v>
      </c>
      <c r="N439" s="22">
        <v>234450</v>
      </c>
      <c r="O439" s="284">
        <v>254860</v>
      </c>
      <c r="P439" s="18">
        <v>2090</v>
      </c>
      <c r="Q439" s="7">
        <v>2140</v>
      </c>
      <c r="R439" s="7">
        <v>2160</v>
      </c>
      <c r="S439" s="7">
        <v>2180</v>
      </c>
      <c r="T439" s="7">
        <v>2200</v>
      </c>
      <c r="U439" s="7">
        <v>2200</v>
      </c>
      <c r="V439" s="7">
        <v>2180</v>
      </c>
      <c r="W439" s="7">
        <v>2200</v>
      </c>
      <c r="X439" s="25">
        <v>2220</v>
      </c>
      <c r="Y439" s="25">
        <v>2320</v>
      </c>
      <c r="Z439" s="262">
        <v>2520</v>
      </c>
      <c r="AA439" s="20" t="s">
        <v>70</v>
      </c>
      <c r="AB439" s="8">
        <v>5170</v>
      </c>
      <c r="AC439" s="8">
        <v>2240</v>
      </c>
      <c r="AD439" s="8">
        <v>1650</v>
      </c>
      <c r="AE439" s="8">
        <v>2020</v>
      </c>
      <c r="AF439" s="8">
        <v>-4190</v>
      </c>
      <c r="AG439" s="8">
        <v>-2950</v>
      </c>
      <c r="AH439" s="8">
        <v>2540</v>
      </c>
      <c r="AI439" s="29">
        <v>2150</v>
      </c>
      <c r="AJ439" s="29">
        <v>8870</v>
      </c>
      <c r="AK439" s="276">
        <v>20410</v>
      </c>
      <c r="AL439" s="31">
        <v>37910</v>
      </c>
      <c r="AM439" s="17" t="s">
        <v>70</v>
      </c>
      <c r="AN439" s="9">
        <v>2.3830375662595049E-2</v>
      </c>
      <c r="AO439" s="9">
        <v>1.008463893390954E-2</v>
      </c>
      <c r="AP439" s="9">
        <v>7.3542520948475243E-3</v>
      </c>
      <c r="AQ439" s="9">
        <v>8.9376576257687024E-3</v>
      </c>
      <c r="AR439" s="9">
        <v>-1.8374775248870767E-2</v>
      </c>
      <c r="AS439" s="9">
        <v>-1.317905646890638E-2</v>
      </c>
      <c r="AT439" s="9">
        <v>1.1498936122051662E-2</v>
      </c>
      <c r="AU439" s="33">
        <v>9.622700622118785E-3</v>
      </c>
      <c r="AV439" s="87">
        <v>3.9320861778526561E-2</v>
      </c>
      <c r="AW439" s="270">
        <v>8.705480912774588E-2</v>
      </c>
      <c r="AX439" s="35">
        <v>0.17474072366904814</v>
      </c>
      <c r="AY439" s="793"/>
      <c r="AZ439" s="779"/>
      <c r="BA439" s="21">
        <v>47628.000000000007</v>
      </c>
      <c r="BB439" s="87">
        <v>0.95520626872551284</v>
      </c>
      <c r="BC439" s="795"/>
    </row>
    <row r="440" spans="1:55" ht="19">
      <c r="A440" s="156" t="s">
        <v>34</v>
      </c>
      <c r="B440" s="159" t="s">
        <v>116</v>
      </c>
      <c r="C440" s="797" t="s">
        <v>38</v>
      </c>
      <c r="D440" s="15" t="s">
        <v>39</v>
      </c>
      <c r="E440" s="21">
        <v>265130</v>
      </c>
      <c r="F440" s="7">
        <v>271550</v>
      </c>
      <c r="G440" s="7">
        <v>274370</v>
      </c>
      <c r="H440" s="7">
        <v>276450</v>
      </c>
      <c r="I440" s="7">
        <v>278980</v>
      </c>
      <c r="J440" s="7">
        <v>279360</v>
      </c>
      <c r="K440" s="7">
        <v>275890</v>
      </c>
      <c r="L440" s="7">
        <v>279070</v>
      </c>
      <c r="M440" s="22">
        <v>281830</v>
      </c>
      <c r="N440" s="22">
        <v>293180</v>
      </c>
      <c r="O440" s="284">
        <v>318910</v>
      </c>
      <c r="P440" s="18">
        <v>2540</v>
      </c>
      <c r="Q440" s="7">
        <v>2600</v>
      </c>
      <c r="R440" s="7">
        <v>2630</v>
      </c>
      <c r="S440" s="7">
        <v>2650</v>
      </c>
      <c r="T440" s="7">
        <v>2680</v>
      </c>
      <c r="U440" s="7">
        <v>2680</v>
      </c>
      <c r="V440" s="7">
        <v>2640</v>
      </c>
      <c r="W440" s="7">
        <v>2680</v>
      </c>
      <c r="X440" s="25">
        <v>2710</v>
      </c>
      <c r="Y440" s="25">
        <v>2810</v>
      </c>
      <c r="Z440" s="262">
        <v>3070</v>
      </c>
      <c r="AA440" s="20" t="s">
        <v>70</v>
      </c>
      <c r="AB440" s="8">
        <v>6420</v>
      </c>
      <c r="AC440" s="8">
        <v>2820</v>
      </c>
      <c r="AD440" s="8">
        <v>2080</v>
      </c>
      <c r="AE440" s="8">
        <v>2530</v>
      </c>
      <c r="AF440" s="8">
        <v>380</v>
      </c>
      <c r="AG440" s="8">
        <v>-3470</v>
      </c>
      <c r="AH440" s="8">
        <v>3180</v>
      </c>
      <c r="AI440" s="29">
        <v>2760</v>
      </c>
      <c r="AJ440" s="29">
        <v>11350</v>
      </c>
      <c r="AK440" s="276">
        <v>25730</v>
      </c>
      <c r="AL440" s="31">
        <v>53780</v>
      </c>
      <c r="AM440" s="17" t="s">
        <v>70</v>
      </c>
      <c r="AN440" s="9">
        <v>2.4214536265228404E-2</v>
      </c>
      <c r="AO440" s="9">
        <v>1.0384827840176802E-2</v>
      </c>
      <c r="AP440" s="9">
        <v>7.5810037540546826E-3</v>
      </c>
      <c r="AQ440" s="9">
        <v>9.1517453427383266E-3</v>
      </c>
      <c r="AR440" s="9">
        <v>1.3621048103806821E-3</v>
      </c>
      <c r="AS440" s="9">
        <v>-1.2421248568155741E-2</v>
      </c>
      <c r="AT440" s="9">
        <v>1.1526332958788021E-2</v>
      </c>
      <c r="AU440" s="33">
        <v>9.8899917583401553E-3</v>
      </c>
      <c r="AV440" s="87">
        <v>4.0272504701415857E-2</v>
      </c>
      <c r="AW440" s="270">
        <v>8.7761784569206691E-2</v>
      </c>
      <c r="AX440" s="35">
        <v>0.20284388790404706</v>
      </c>
      <c r="AY440" s="793"/>
      <c r="AZ440" s="779"/>
      <c r="BA440" s="21">
        <v>58023.000000000007</v>
      </c>
      <c r="BB440" s="87">
        <v>0.98399653000414888</v>
      </c>
      <c r="BC440" s="795"/>
    </row>
    <row r="441" spans="1:55" ht="19">
      <c r="A441" s="156" t="s">
        <v>34</v>
      </c>
      <c r="B441" s="159" t="s">
        <v>116</v>
      </c>
      <c r="C441" s="797"/>
      <c r="D441" s="15" t="s">
        <v>40</v>
      </c>
      <c r="E441" s="21">
        <v>329420</v>
      </c>
      <c r="F441" s="7">
        <v>337640</v>
      </c>
      <c r="G441" s="7">
        <v>341140</v>
      </c>
      <c r="H441" s="7">
        <v>343810</v>
      </c>
      <c r="I441" s="7">
        <v>347050</v>
      </c>
      <c r="J441" s="7">
        <v>347530</v>
      </c>
      <c r="K441" s="7">
        <v>343110</v>
      </c>
      <c r="L441" s="7">
        <v>347090</v>
      </c>
      <c r="M441" s="22">
        <v>350660</v>
      </c>
      <c r="N441" s="22">
        <v>365270</v>
      </c>
      <c r="O441" s="284">
        <v>398170</v>
      </c>
      <c r="P441" s="18">
        <v>3180</v>
      </c>
      <c r="Q441" s="7">
        <v>3260</v>
      </c>
      <c r="R441" s="7">
        <v>3300</v>
      </c>
      <c r="S441" s="7">
        <v>3330</v>
      </c>
      <c r="T441" s="7">
        <v>3360</v>
      </c>
      <c r="U441" s="7">
        <v>3360</v>
      </c>
      <c r="V441" s="7">
        <v>3310</v>
      </c>
      <c r="W441" s="7">
        <v>3360</v>
      </c>
      <c r="X441" s="25">
        <v>3390</v>
      </c>
      <c r="Y441" s="25">
        <v>3530</v>
      </c>
      <c r="Z441" s="262">
        <v>3860</v>
      </c>
      <c r="AA441" s="20" t="s">
        <v>70</v>
      </c>
      <c r="AB441" s="8">
        <v>8220</v>
      </c>
      <c r="AC441" s="8">
        <v>3500</v>
      </c>
      <c r="AD441" s="8">
        <v>2670</v>
      </c>
      <c r="AE441" s="8">
        <v>3240</v>
      </c>
      <c r="AF441" s="8">
        <v>480</v>
      </c>
      <c r="AG441" s="8">
        <v>-4420</v>
      </c>
      <c r="AH441" s="8">
        <v>3980</v>
      </c>
      <c r="AI441" s="29">
        <v>3570</v>
      </c>
      <c r="AJ441" s="29">
        <v>14610</v>
      </c>
      <c r="AK441" s="276">
        <v>32900</v>
      </c>
      <c r="AL441" s="31">
        <v>68750</v>
      </c>
      <c r="AM441" s="17" t="s">
        <v>70</v>
      </c>
      <c r="AN441" s="9">
        <v>2.4952947604881315E-2</v>
      </c>
      <c r="AO441" s="9">
        <v>1.0366070370809055E-2</v>
      </c>
      <c r="AP441" s="9">
        <v>7.8266987160695578E-3</v>
      </c>
      <c r="AQ441" s="9">
        <v>9.4238096623135981E-3</v>
      </c>
      <c r="AR441" s="9">
        <v>1.383086010661394E-3</v>
      </c>
      <c r="AS441" s="9">
        <v>-1.2718326475412156E-2</v>
      </c>
      <c r="AT441" s="9">
        <v>1.1599778496691915E-2</v>
      </c>
      <c r="AU441" s="33">
        <v>1.0285516724768851E-2</v>
      </c>
      <c r="AV441" s="87">
        <v>4.1664290195631004E-2</v>
      </c>
      <c r="AW441" s="270">
        <v>9.0070358912585302E-2</v>
      </c>
      <c r="AX441" s="35">
        <v>0.20870013963936618</v>
      </c>
      <c r="AY441" s="793"/>
      <c r="AZ441" s="779"/>
      <c r="BA441" s="21">
        <v>72954</v>
      </c>
      <c r="BB441" s="87">
        <v>0.98723817618845244</v>
      </c>
      <c r="BC441" s="795"/>
    </row>
    <row r="442" spans="1:55" ht="21" customHeight="1">
      <c r="A442" s="156" t="s">
        <v>34</v>
      </c>
      <c r="B442" s="148" t="s">
        <v>41</v>
      </c>
      <c r="C442" s="758" t="s">
        <v>37</v>
      </c>
      <c r="D442" s="15" t="s">
        <v>11</v>
      </c>
      <c r="E442" s="21">
        <v>116130</v>
      </c>
      <c r="F442" s="7">
        <v>118830</v>
      </c>
      <c r="G442" s="7">
        <v>120100</v>
      </c>
      <c r="H442" s="7">
        <v>120970</v>
      </c>
      <c r="I442" s="7">
        <v>122040</v>
      </c>
      <c r="J442" s="7">
        <v>117710</v>
      </c>
      <c r="K442" s="7">
        <v>116190</v>
      </c>
      <c r="L442" s="7">
        <v>117520</v>
      </c>
      <c r="M442" s="22">
        <v>118650</v>
      </c>
      <c r="N442" s="22">
        <v>123230</v>
      </c>
      <c r="O442" s="284">
        <v>133830</v>
      </c>
      <c r="P442" s="18">
        <v>1090</v>
      </c>
      <c r="Q442" s="7">
        <v>1120</v>
      </c>
      <c r="R442" s="7">
        <v>1130</v>
      </c>
      <c r="S442" s="7">
        <v>1140</v>
      </c>
      <c r="T442" s="7">
        <v>1150</v>
      </c>
      <c r="U442" s="7">
        <v>1150</v>
      </c>
      <c r="V442" s="7">
        <v>1140</v>
      </c>
      <c r="W442" s="7">
        <v>1150</v>
      </c>
      <c r="X442" s="25">
        <v>1160</v>
      </c>
      <c r="Y442" s="25">
        <v>1210</v>
      </c>
      <c r="Z442" s="262">
        <v>1310</v>
      </c>
      <c r="AA442" s="20" t="s">
        <v>70</v>
      </c>
      <c r="AB442" s="8">
        <v>2700</v>
      </c>
      <c r="AC442" s="8">
        <v>1270</v>
      </c>
      <c r="AD442" s="8">
        <v>870</v>
      </c>
      <c r="AE442" s="8">
        <v>1070</v>
      </c>
      <c r="AF442" s="8">
        <v>-4330</v>
      </c>
      <c r="AG442" s="8">
        <v>-1520</v>
      </c>
      <c r="AH442" s="8">
        <v>1330</v>
      </c>
      <c r="AI442" s="29">
        <v>1130</v>
      </c>
      <c r="AJ442" s="29">
        <v>4580</v>
      </c>
      <c r="AK442" s="276">
        <v>10600</v>
      </c>
      <c r="AL442" s="31">
        <v>17700</v>
      </c>
      <c r="AM442" s="17" t="s">
        <v>70</v>
      </c>
      <c r="AN442" s="9">
        <v>2.3249806251614658E-2</v>
      </c>
      <c r="AO442" s="9">
        <v>1.0687536817302057E-2</v>
      </c>
      <c r="AP442" s="9">
        <v>7.2439633638634593E-3</v>
      </c>
      <c r="AQ442" s="9">
        <v>8.8451682235264339E-3</v>
      </c>
      <c r="AR442" s="9">
        <v>-3.5480170435922664E-2</v>
      </c>
      <c r="AS442" s="9">
        <v>-1.2913091496049578E-2</v>
      </c>
      <c r="AT442" s="9">
        <v>1.1446768224459891E-2</v>
      </c>
      <c r="AU442" s="33">
        <v>9.6153846153845812E-3</v>
      </c>
      <c r="AV442" s="87">
        <v>3.8600927096502424E-2</v>
      </c>
      <c r="AW442" s="270">
        <v>8.6018015093727085E-2</v>
      </c>
      <c r="AX442" s="35">
        <v>0.15241539653836211</v>
      </c>
      <c r="AY442" s="793">
        <v>0.1818540617051575</v>
      </c>
      <c r="AZ442" s="779"/>
      <c r="BA442" s="21">
        <v>24759.000000000004</v>
      </c>
      <c r="BB442" s="87">
        <v>0.93921467321105656</v>
      </c>
      <c r="BC442" s="795">
        <v>0.96677123522391639</v>
      </c>
    </row>
    <row r="443" spans="1:55" ht="19">
      <c r="A443" s="156" t="s">
        <v>34</v>
      </c>
      <c r="B443" s="159" t="s">
        <v>117</v>
      </c>
      <c r="C443" s="758"/>
      <c r="D443" s="15" t="s">
        <v>12</v>
      </c>
      <c r="E443" s="21">
        <v>122550</v>
      </c>
      <c r="F443" s="7">
        <v>125430</v>
      </c>
      <c r="G443" s="7">
        <v>126770</v>
      </c>
      <c r="H443" s="7">
        <v>127700</v>
      </c>
      <c r="I443" s="7">
        <v>128840</v>
      </c>
      <c r="J443" s="7">
        <v>124520</v>
      </c>
      <c r="K443" s="7">
        <v>122910</v>
      </c>
      <c r="L443" s="7">
        <v>124320</v>
      </c>
      <c r="M443" s="22">
        <v>125530</v>
      </c>
      <c r="N443" s="22">
        <v>130440</v>
      </c>
      <c r="O443" s="284">
        <v>141750</v>
      </c>
      <c r="P443" s="18">
        <v>1150</v>
      </c>
      <c r="Q443" s="7">
        <v>1180</v>
      </c>
      <c r="R443" s="7">
        <v>1190</v>
      </c>
      <c r="S443" s="7">
        <v>1200</v>
      </c>
      <c r="T443" s="7">
        <v>1210</v>
      </c>
      <c r="U443" s="7">
        <v>1210</v>
      </c>
      <c r="V443" s="7">
        <v>1200</v>
      </c>
      <c r="W443" s="7">
        <v>1210</v>
      </c>
      <c r="X443" s="25">
        <v>1220</v>
      </c>
      <c r="Y443" s="25">
        <v>1280</v>
      </c>
      <c r="Z443" s="262">
        <v>1380</v>
      </c>
      <c r="AA443" s="20" t="s">
        <v>70</v>
      </c>
      <c r="AB443" s="8">
        <v>2880</v>
      </c>
      <c r="AC443" s="8">
        <v>1340</v>
      </c>
      <c r="AD443" s="8">
        <v>930</v>
      </c>
      <c r="AE443" s="8">
        <v>1140</v>
      </c>
      <c r="AF443" s="8">
        <v>-4320</v>
      </c>
      <c r="AG443" s="8">
        <v>-1610</v>
      </c>
      <c r="AH443" s="8">
        <v>1410</v>
      </c>
      <c r="AI443" s="29">
        <v>1210</v>
      </c>
      <c r="AJ443" s="29">
        <v>4910</v>
      </c>
      <c r="AK443" s="276">
        <v>11310</v>
      </c>
      <c r="AL443" s="31">
        <v>19200</v>
      </c>
      <c r="AM443" s="17" t="s">
        <v>70</v>
      </c>
      <c r="AN443" s="9">
        <v>2.3500611995104004E-2</v>
      </c>
      <c r="AO443" s="9">
        <v>1.0683249621302737E-2</v>
      </c>
      <c r="AP443" s="9">
        <v>7.3361205332491686E-3</v>
      </c>
      <c r="AQ443" s="9">
        <v>8.9271730618636358E-3</v>
      </c>
      <c r="AR443" s="9">
        <v>-3.3529959639863383E-2</v>
      </c>
      <c r="AS443" s="9">
        <v>-1.2929649855444869E-2</v>
      </c>
      <c r="AT443" s="9">
        <v>1.1471808640468595E-2</v>
      </c>
      <c r="AU443" s="33">
        <v>9.7329472329472644E-3</v>
      </c>
      <c r="AV443" s="87">
        <v>3.9114155978650533E-2</v>
      </c>
      <c r="AW443" s="270">
        <v>8.6706531738730552E-2</v>
      </c>
      <c r="AX443" s="35">
        <v>0.15667074663402691</v>
      </c>
      <c r="AY443" s="793"/>
      <c r="AZ443" s="779"/>
      <c r="BA443" s="21">
        <v>26082</v>
      </c>
      <c r="BB443" s="87">
        <v>0.943843329253366</v>
      </c>
      <c r="BC443" s="795"/>
    </row>
    <row r="444" spans="1:55" ht="19">
      <c r="A444" s="156" t="s">
        <v>34</v>
      </c>
      <c r="B444" s="159" t="s">
        <v>117</v>
      </c>
      <c r="C444" s="797" t="s">
        <v>38</v>
      </c>
      <c r="D444" s="15" t="s">
        <v>39</v>
      </c>
      <c r="E444" s="21">
        <v>170730</v>
      </c>
      <c r="F444" s="7">
        <v>174860</v>
      </c>
      <c r="G444" s="7">
        <v>176780</v>
      </c>
      <c r="H444" s="7">
        <v>178140</v>
      </c>
      <c r="I444" s="7">
        <v>179790</v>
      </c>
      <c r="J444" s="7">
        <v>180040</v>
      </c>
      <c r="K444" s="7">
        <v>177910</v>
      </c>
      <c r="L444" s="7">
        <v>179960</v>
      </c>
      <c r="M444" s="22">
        <v>181780</v>
      </c>
      <c r="N444" s="22">
        <v>189170</v>
      </c>
      <c r="O444" s="284">
        <v>205800</v>
      </c>
      <c r="P444" s="18">
        <v>1600</v>
      </c>
      <c r="Q444" s="7">
        <v>1640</v>
      </c>
      <c r="R444" s="7">
        <v>1660</v>
      </c>
      <c r="S444" s="7">
        <v>1670</v>
      </c>
      <c r="T444" s="7">
        <v>1690</v>
      </c>
      <c r="U444" s="7">
        <v>1690</v>
      </c>
      <c r="V444" s="7">
        <v>1660</v>
      </c>
      <c r="W444" s="7">
        <v>1690</v>
      </c>
      <c r="X444" s="25">
        <v>1710</v>
      </c>
      <c r="Y444" s="25">
        <v>1770</v>
      </c>
      <c r="Z444" s="262">
        <v>1940</v>
      </c>
      <c r="AA444" s="20" t="s">
        <v>70</v>
      </c>
      <c r="AB444" s="8">
        <v>4130</v>
      </c>
      <c r="AC444" s="8">
        <v>1920</v>
      </c>
      <c r="AD444" s="8">
        <v>1360</v>
      </c>
      <c r="AE444" s="8">
        <v>1650</v>
      </c>
      <c r="AF444" s="8">
        <v>250</v>
      </c>
      <c r="AG444" s="8">
        <v>-2130</v>
      </c>
      <c r="AH444" s="8">
        <v>2050</v>
      </c>
      <c r="AI444" s="29">
        <v>1820</v>
      </c>
      <c r="AJ444" s="29">
        <v>7390</v>
      </c>
      <c r="AK444" s="276">
        <v>16630</v>
      </c>
      <c r="AL444" s="31">
        <v>35070</v>
      </c>
      <c r="AM444" s="17" t="s">
        <v>70</v>
      </c>
      <c r="AN444" s="9">
        <v>2.4190241902418919E-2</v>
      </c>
      <c r="AO444" s="9">
        <v>1.0980212741621864E-2</v>
      </c>
      <c r="AP444" s="9">
        <v>7.6931779613078621E-3</v>
      </c>
      <c r="AQ444" s="9">
        <v>9.2623779050184929E-3</v>
      </c>
      <c r="AR444" s="9">
        <v>1.3905111518994762E-3</v>
      </c>
      <c r="AS444" s="9">
        <v>-1.1830704287935978E-2</v>
      </c>
      <c r="AT444" s="9">
        <v>1.1522680006744945E-2</v>
      </c>
      <c r="AU444" s="33">
        <v>1.0113358524116434E-2</v>
      </c>
      <c r="AV444" s="87">
        <v>4.0653537242820947E-2</v>
      </c>
      <c r="AW444" s="270">
        <v>8.7910345192155237E-2</v>
      </c>
      <c r="AX444" s="35">
        <v>0.20541205412054131</v>
      </c>
      <c r="AY444" s="793"/>
      <c r="AZ444" s="779"/>
      <c r="BA444" s="21">
        <v>36666</v>
      </c>
      <c r="BB444" s="87">
        <v>0.99065190651906521</v>
      </c>
      <c r="BC444" s="795"/>
    </row>
    <row r="445" spans="1:55" ht="19">
      <c r="A445" s="156" t="s">
        <v>34</v>
      </c>
      <c r="B445" s="159" t="s">
        <v>117</v>
      </c>
      <c r="C445" s="797"/>
      <c r="D445" s="15" t="s">
        <v>40</v>
      </c>
      <c r="E445" s="21">
        <v>235020</v>
      </c>
      <c r="F445" s="7">
        <v>240950</v>
      </c>
      <c r="G445" s="7">
        <v>243550</v>
      </c>
      <c r="H445" s="7">
        <v>245500</v>
      </c>
      <c r="I445" s="7">
        <v>247860</v>
      </c>
      <c r="J445" s="7">
        <v>248210</v>
      </c>
      <c r="K445" s="7">
        <v>245130</v>
      </c>
      <c r="L445" s="7">
        <v>247980</v>
      </c>
      <c r="M445" s="22">
        <v>250610</v>
      </c>
      <c r="N445" s="22">
        <v>261260</v>
      </c>
      <c r="O445" s="284">
        <v>285060</v>
      </c>
      <c r="P445" s="18">
        <v>2240</v>
      </c>
      <c r="Q445" s="7">
        <v>2300</v>
      </c>
      <c r="R445" s="7">
        <v>2330</v>
      </c>
      <c r="S445" s="7">
        <v>2350</v>
      </c>
      <c r="T445" s="7">
        <v>2370</v>
      </c>
      <c r="U445" s="7">
        <v>2370</v>
      </c>
      <c r="V445" s="7">
        <v>2330</v>
      </c>
      <c r="W445" s="7">
        <v>2370</v>
      </c>
      <c r="X445" s="25">
        <v>2390</v>
      </c>
      <c r="Y445" s="25">
        <v>2490</v>
      </c>
      <c r="Z445" s="262">
        <v>2730</v>
      </c>
      <c r="AA445" s="20" t="s">
        <v>70</v>
      </c>
      <c r="AB445" s="8">
        <v>5930</v>
      </c>
      <c r="AC445" s="8">
        <v>2600</v>
      </c>
      <c r="AD445" s="8">
        <v>1950</v>
      </c>
      <c r="AE445" s="8">
        <v>2360</v>
      </c>
      <c r="AF445" s="8">
        <v>350</v>
      </c>
      <c r="AG445" s="8">
        <v>-3080</v>
      </c>
      <c r="AH445" s="8">
        <v>2850</v>
      </c>
      <c r="AI445" s="29">
        <v>2630</v>
      </c>
      <c r="AJ445" s="29">
        <v>10650</v>
      </c>
      <c r="AK445" s="276">
        <v>23800</v>
      </c>
      <c r="AL445" s="31">
        <v>50040</v>
      </c>
      <c r="AM445" s="17" t="s">
        <v>70</v>
      </c>
      <c r="AN445" s="9">
        <v>2.5231895157858952E-2</v>
      </c>
      <c r="AO445" s="9">
        <v>1.079062046067647E-2</v>
      </c>
      <c r="AP445" s="9">
        <v>8.006569492917226E-3</v>
      </c>
      <c r="AQ445" s="9">
        <v>9.613034623217942E-3</v>
      </c>
      <c r="AR445" s="9">
        <v>1.4120874687324481E-3</v>
      </c>
      <c r="AS445" s="9">
        <v>-1.2408847347004537E-2</v>
      </c>
      <c r="AT445" s="9">
        <v>1.1626483906498564E-2</v>
      </c>
      <c r="AU445" s="33">
        <v>1.0605694007581157E-2</v>
      </c>
      <c r="AV445" s="87">
        <v>4.2496309006025301E-2</v>
      </c>
      <c r="AW445" s="270">
        <v>9.109699150271755E-2</v>
      </c>
      <c r="AX445" s="35">
        <v>0.21291804952769966</v>
      </c>
      <c r="AY445" s="793"/>
      <c r="AZ445" s="779"/>
      <c r="BA445" s="21">
        <v>51597.000000000007</v>
      </c>
      <c r="BB445" s="87">
        <v>0.99337503191217769</v>
      </c>
      <c r="BC445" s="795"/>
    </row>
    <row r="446" spans="1:55" ht="21" customHeight="1">
      <c r="A446" s="156" t="s">
        <v>34</v>
      </c>
      <c r="B446" s="148" t="s">
        <v>42</v>
      </c>
      <c r="C446" s="758" t="s">
        <v>37</v>
      </c>
      <c r="D446" s="15" t="s">
        <v>11</v>
      </c>
      <c r="E446" s="21">
        <v>84570</v>
      </c>
      <c r="F446" s="7">
        <v>86500</v>
      </c>
      <c r="G446" s="7">
        <v>87480</v>
      </c>
      <c r="H446" s="7">
        <v>88110</v>
      </c>
      <c r="I446" s="7">
        <v>88880</v>
      </c>
      <c r="J446" s="7">
        <v>84510</v>
      </c>
      <c r="K446" s="7">
        <v>83430</v>
      </c>
      <c r="L446" s="7">
        <v>84390</v>
      </c>
      <c r="M446" s="22">
        <v>85190</v>
      </c>
      <c r="N446" s="22">
        <v>88450</v>
      </c>
      <c r="O446" s="284">
        <v>96010</v>
      </c>
      <c r="P446" s="18">
        <v>770</v>
      </c>
      <c r="Q446" s="7">
        <v>790</v>
      </c>
      <c r="R446" s="7">
        <v>800</v>
      </c>
      <c r="S446" s="7">
        <v>810</v>
      </c>
      <c r="T446" s="7">
        <v>810</v>
      </c>
      <c r="U446" s="7">
        <v>820</v>
      </c>
      <c r="V446" s="7">
        <v>810</v>
      </c>
      <c r="W446" s="7">
        <v>820</v>
      </c>
      <c r="X446" s="25">
        <v>830</v>
      </c>
      <c r="Y446" s="25">
        <v>860</v>
      </c>
      <c r="Z446" s="262">
        <v>940</v>
      </c>
      <c r="AA446" s="20" t="s">
        <v>70</v>
      </c>
      <c r="AB446" s="8">
        <v>1930</v>
      </c>
      <c r="AC446" s="8">
        <v>980</v>
      </c>
      <c r="AD446" s="8">
        <v>630</v>
      </c>
      <c r="AE446" s="8">
        <v>770</v>
      </c>
      <c r="AF446" s="8">
        <v>-4370</v>
      </c>
      <c r="AG446" s="8">
        <v>-1080</v>
      </c>
      <c r="AH446" s="8">
        <v>960</v>
      </c>
      <c r="AI446" s="29">
        <v>800</v>
      </c>
      <c r="AJ446" s="29">
        <v>3260</v>
      </c>
      <c r="AK446" s="276">
        <v>7560</v>
      </c>
      <c r="AL446" s="31">
        <v>11440</v>
      </c>
      <c r="AM446" s="17" t="s">
        <v>70</v>
      </c>
      <c r="AN446" s="9">
        <v>2.2821331441409409E-2</v>
      </c>
      <c r="AO446" s="9">
        <v>1.1329479768786177E-2</v>
      </c>
      <c r="AP446" s="9">
        <v>7.2016460905350854E-3</v>
      </c>
      <c r="AQ446" s="9">
        <v>8.7390761548065132E-3</v>
      </c>
      <c r="AR446" s="9">
        <v>-4.916741674167413E-2</v>
      </c>
      <c r="AS446" s="9">
        <v>-1.2779552715655007E-2</v>
      </c>
      <c r="AT446" s="9">
        <v>1.1506652283351348E-2</v>
      </c>
      <c r="AU446" s="33">
        <v>9.4797961843819945E-3</v>
      </c>
      <c r="AV446" s="87">
        <v>3.8267402277262663E-2</v>
      </c>
      <c r="AW446" s="270">
        <v>8.5472018089316038E-2</v>
      </c>
      <c r="AX446" s="35">
        <v>0.1352725552796501</v>
      </c>
      <c r="AY446" s="793">
        <v>0.17491910536414479</v>
      </c>
      <c r="AZ446" s="779"/>
      <c r="BA446" s="21">
        <v>17766</v>
      </c>
      <c r="BB446" s="87">
        <v>0.92519806077805367</v>
      </c>
      <c r="BC446" s="795">
        <v>0.9624138004000683</v>
      </c>
    </row>
    <row r="447" spans="1:55" ht="19">
      <c r="A447" s="156" t="s">
        <v>34</v>
      </c>
      <c r="B447" s="159" t="s">
        <v>118</v>
      </c>
      <c r="C447" s="758"/>
      <c r="D447" s="15" t="s">
        <v>12</v>
      </c>
      <c r="E447" s="21">
        <v>90990</v>
      </c>
      <c r="F447" s="7">
        <v>93100</v>
      </c>
      <c r="G447" s="7">
        <v>94150</v>
      </c>
      <c r="H447" s="7">
        <v>94840</v>
      </c>
      <c r="I447" s="7">
        <v>95680</v>
      </c>
      <c r="J447" s="7">
        <v>91320</v>
      </c>
      <c r="K447" s="7">
        <v>90150</v>
      </c>
      <c r="L447" s="7">
        <v>91190</v>
      </c>
      <c r="M447" s="22">
        <v>92070</v>
      </c>
      <c r="N447" s="22">
        <v>95660</v>
      </c>
      <c r="O447" s="284">
        <v>103930</v>
      </c>
      <c r="P447" s="18">
        <v>830</v>
      </c>
      <c r="Q447" s="7">
        <v>850</v>
      </c>
      <c r="R447" s="7">
        <v>860</v>
      </c>
      <c r="S447" s="7">
        <v>870</v>
      </c>
      <c r="T447" s="7">
        <v>870</v>
      </c>
      <c r="U447" s="7">
        <v>880</v>
      </c>
      <c r="V447" s="7">
        <v>870</v>
      </c>
      <c r="W447" s="7">
        <v>880</v>
      </c>
      <c r="X447" s="25">
        <v>890</v>
      </c>
      <c r="Y447" s="25">
        <v>930</v>
      </c>
      <c r="Z447" s="262">
        <v>1010</v>
      </c>
      <c r="AA447" s="20" t="s">
        <v>70</v>
      </c>
      <c r="AB447" s="8">
        <v>2110</v>
      </c>
      <c r="AC447" s="8">
        <v>1050</v>
      </c>
      <c r="AD447" s="8">
        <v>690</v>
      </c>
      <c r="AE447" s="8">
        <v>840</v>
      </c>
      <c r="AF447" s="8">
        <v>-4360</v>
      </c>
      <c r="AG447" s="8">
        <v>-1170</v>
      </c>
      <c r="AH447" s="8">
        <v>1040</v>
      </c>
      <c r="AI447" s="29">
        <v>880</v>
      </c>
      <c r="AJ447" s="29">
        <v>3590</v>
      </c>
      <c r="AK447" s="276">
        <v>8270</v>
      </c>
      <c r="AL447" s="31">
        <v>12940</v>
      </c>
      <c r="AM447" s="17" t="s">
        <v>70</v>
      </c>
      <c r="AN447" s="9">
        <v>2.3189361468293201E-2</v>
      </c>
      <c r="AO447" s="9">
        <v>1.1278195488721776E-2</v>
      </c>
      <c r="AP447" s="9">
        <v>7.3287307488050235E-3</v>
      </c>
      <c r="AQ447" s="9">
        <v>8.8570223534374382E-3</v>
      </c>
      <c r="AR447" s="9">
        <v>-4.5568561872909696E-2</v>
      </c>
      <c r="AS447" s="9">
        <v>-1.2812089356110334E-2</v>
      </c>
      <c r="AT447" s="9">
        <v>1.1536328341652746E-2</v>
      </c>
      <c r="AU447" s="33">
        <v>9.6501809408926498E-3</v>
      </c>
      <c r="AV447" s="87">
        <v>3.8992071250135707E-2</v>
      </c>
      <c r="AW447" s="270">
        <v>8.6452017562199446E-2</v>
      </c>
      <c r="AX447" s="35">
        <v>0.14221343004725795</v>
      </c>
      <c r="AY447" s="793"/>
      <c r="AZ447" s="779"/>
      <c r="BA447" s="21">
        <v>19089.000000000004</v>
      </c>
      <c r="BB447" s="87">
        <v>0.93242114518078911</v>
      </c>
      <c r="BC447" s="795"/>
    </row>
    <row r="448" spans="1:55" ht="19">
      <c r="A448" s="156" t="s">
        <v>34</v>
      </c>
      <c r="B448" s="159" t="s">
        <v>118</v>
      </c>
      <c r="C448" s="797" t="s">
        <v>38</v>
      </c>
      <c r="D448" s="15" t="s">
        <v>39</v>
      </c>
      <c r="E448" s="21">
        <v>139170</v>
      </c>
      <c r="F448" s="7">
        <v>142530</v>
      </c>
      <c r="G448" s="7">
        <v>144160</v>
      </c>
      <c r="H448" s="7">
        <v>145280</v>
      </c>
      <c r="I448" s="7">
        <v>146630</v>
      </c>
      <c r="J448" s="7">
        <v>146840</v>
      </c>
      <c r="K448" s="7">
        <v>145150</v>
      </c>
      <c r="L448" s="7">
        <v>146830</v>
      </c>
      <c r="M448" s="22">
        <v>148320</v>
      </c>
      <c r="N448" s="22">
        <v>154390</v>
      </c>
      <c r="O448" s="284">
        <v>167980</v>
      </c>
      <c r="P448" s="18">
        <v>1280</v>
      </c>
      <c r="Q448" s="7">
        <v>1310</v>
      </c>
      <c r="R448" s="7">
        <v>1330</v>
      </c>
      <c r="S448" s="7">
        <v>1340</v>
      </c>
      <c r="T448" s="7">
        <v>1350</v>
      </c>
      <c r="U448" s="7">
        <v>1360</v>
      </c>
      <c r="V448" s="7">
        <v>1330</v>
      </c>
      <c r="W448" s="7">
        <v>1350</v>
      </c>
      <c r="X448" s="25">
        <v>1370</v>
      </c>
      <c r="Y448" s="25">
        <v>1420</v>
      </c>
      <c r="Z448" s="262">
        <v>1560</v>
      </c>
      <c r="AA448" s="20" t="s">
        <v>70</v>
      </c>
      <c r="AB448" s="8">
        <v>3360</v>
      </c>
      <c r="AC448" s="8">
        <v>1630</v>
      </c>
      <c r="AD448" s="8">
        <v>1120</v>
      </c>
      <c r="AE448" s="8">
        <v>1350</v>
      </c>
      <c r="AF448" s="8">
        <v>210</v>
      </c>
      <c r="AG448" s="8">
        <v>-1690</v>
      </c>
      <c r="AH448" s="8">
        <v>1680</v>
      </c>
      <c r="AI448" s="29">
        <v>1490</v>
      </c>
      <c r="AJ448" s="29">
        <v>6070</v>
      </c>
      <c r="AK448" s="276">
        <v>13590</v>
      </c>
      <c r="AL448" s="31">
        <v>28810</v>
      </c>
      <c r="AM448" s="17" t="s">
        <v>70</v>
      </c>
      <c r="AN448" s="9">
        <v>2.4143134296184421E-2</v>
      </c>
      <c r="AO448" s="9">
        <v>1.1436188872518072E-2</v>
      </c>
      <c r="AP448" s="9">
        <v>7.769145394006749E-3</v>
      </c>
      <c r="AQ448" s="9">
        <v>9.2924008810573167E-3</v>
      </c>
      <c r="AR448" s="9">
        <v>1.4321762258746595E-3</v>
      </c>
      <c r="AS448" s="9">
        <v>-1.1509125578861301E-2</v>
      </c>
      <c r="AT448" s="9">
        <v>1.1574233551498558E-2</v>
      </c>
      <c r="AU448" s="33">
        <v>1.0147789961179488E-2</v>
      </c>
      <c r="AV448" s="87">
        <v>4.0925026968716249E-2</v>
      </c>
      <c r="AW448" s="270">
        <v>8.8023835740656864E-2</v>
      </c>
      <c r="AX448" s="35">
        <v>0.20701300567651071</v>
      </c>
      <c r="AY448" s="793"/>
      <c r="AZ448" s="779"/>
      <c r="BA448" s="21">
        <v>29484.000000000004</v>
      </c>
      <c r="BB448" s="87">
        <v>0.99515700222749159</v>
      </c>
      <c r="BC448" s="795"/>
    </row>
    <row r="449" spans="1:55" ht="19">
      <c r="A449" s="156" t="s">
        <v>34</v>
      </c>
      <c r="B449" s="159" t="s">
        <v>118</v>
      </c>
      <c r="C449" s="797"/>
      <c r="D449" s="15" t="s">
        <v>40</v>
      </c>
      <c r="E449" s="21">
        <v>203460</v>
      </c>
      <c r="F449" s="7">
        <v>208620</v>
      </c>
      <c r="G449" s="7">
        <v>210930</v>
      </c>
      <c r="H449" s="7">
        <v>212640</v>
      </c>
      <c r="I449" s="7">
        <v>214700</v>
      </c>
      <c r="J449" s="7">
        <v>215010</v>
      </c>
      <c r="K449" s="7">
        <v>212370</v>
      </c>
      <c r="L449" s="7">
        <v>214850</v>
      </c>
      <c r="M449" s="22">
        <v>217150</v>
      </c>
      <c r="N449" s="22">
        <v>226480</v>
      </c>
      <c r="O449" s="284">
        <v>247240</v>
      </c>
      <c r="P449" s="18">
        <v>1920</v>
      </c>
      <c r="Q449" s="7">
        <v>1970</v>
      </c>
      <c r="R449" s="7">
        <v>2000</v>
      </c>
      <c r="S449" s="7">
        <v>2020</v>
      </c>
      <c r="T449" s="7">
        <v>2030</v>
      </c>
      <c r="U449" s="7">
        <v>2040</v>
      </c>
      <c r="V449" s="7">
        <v>2000</v>
      </c>
      <c r="W449" s="7">
        <v>2030</v>
      </c>
      <c r="X449" s="25">
        <v>2050</v>
      </c>
      <c r="Y449" s="25">
        <v>2140</v>
      </c>
      <c r="Z449" s="262">
        <v>2350</v>
      </c>
      <c r="AA449" s="20" t="s">
        <v>70</v>
      </c>
      <c r="AB449" s="8">
        <v>5160</v>
      </c>
      <c r="AC449" s="8">
        <v>2310</v>
      </c>
      <c r="AD449" s="8">
        <v>1710</v>
      </c>
      <c r="AE449" s="8">
        <v>2060</v>
      </c>
      <c r="AF449" s="8">
        <v>310</v>
      </c>
      <c r="AG449" s="8">
        <v>-2640</v>
      </c>
      <c r="AH449" s="8">
        <v>2480</v>
      </c>
      <c r="AI449" s="29">
        <v>2300</v>
      </c>
      <c r="AJ449" s="29">
        <v>9330</v>
      </c>
      <c r="AK449" s="276">
        <v>20760</v>
      </c>
      <c r="AL449" s="31">
        <v>43780</v>
      </c>
      <c r="AM449" s="17" t="s">
        <v>70</v>
      </c>
      <c r="AN449" s="9">
        <v>2.5361250368622912E-2</v>
      </c>
      <c r="AO449" s="9">
        <v>1.1072763876905478E-2</v>
      </c>
      <c r="AP449" s="9">
        <v>8.1069549139525243E-3</v>
      </c>
      <c r="AQ449" s="9">
        <v>9.6877351392024025E-3</v>
      </c>
      <c r="AR449" s="9">
        <v>1.443875174662379E-3</v>
      </c>
      <c r="AS449" s="9">
        <v>-1.2278498674480276E-2</v>
      </c>
      <c r="AT449" s="9">
        <v>1.1677732259735452E-2</v>
      </c>
      <c r="AU449" s="33">
        <v>1.0705143123109107E-2</v>
      </c>
      <c r="AV449" s="87">
        <v>4.2965691918029014E-2</v>
      </c>
      <c r="AW449" s="270">
        <v>9.1663723066054414E-2</v>
      </c>
      <c r="AX449" s="35">
        <v>0.2151774304531604</v>
      </c>
      <c r="AY449" s="793"/>
      <c r="AZ449" s="779"/>
      <c r="BA449" s="21">
        <v>44415.000000000007</v>
      </c>
      <c r="BB449" s="87">
        <v>0.99687899341393882</v>
      </c>
      <c r="BC449" s="795"/>
    </row>
    <row r="450" spans="1:55" ht="21" customHeight="1">
      <c r="A450" s="156" t="s">
        <v>34</v>
      </c>
      <c r="B450" s="148" t="s">
        <v>43</v>
      </c>
      <c r="C450" s="758" t="s">
        <v>37</v>
      </c>
      <c r="D450" s="15" t="s">
        <v>11</v>
      </c>
      <c r="E450" s="21">
        <v>68820</v>
      </c>
      <c r="F450" s="7">
        <v>70410</v>
      </c>
      <c r="G450" s="7">
        <v>71250</v>
      </c>
      <c r="H450" s="7">
        <v>71770</v>
      </c>
      <c r="I450" s="7">
        <v>72410</v>
      </c>
      <c r="J450" s="7">
        <v>68030</v>
      </c>
      <c r="K450" s="7">
        <v>67150</v>
      </c>
      <c r="L450" s="7">
        <v>67940</v>
      </c>
      <c r="M450" s="22">
        <v>68610</v>
      </c>
      <c r="N450" s="22">
        <v>71310</v>
      </c>
      <c r="O450" s="284">
        <v>77490</v>
      </c>
      <c r="P450" s="18">
        <v>620</v>
      </c>
      <c r="Q450" s="7">
        <v>630</v>
      </c>
      <c r="R450" s="7">
        <v>640</v>
      </c>
      <c r="S450" s="7">
        <v>640</v>
      </c>
      <c r="T450" s="7">
        <v>650</v>
      </c>
      <c r="U450" s="7">
        <v>650</v>
      </c>
      <c r="V450" s="7">
        <v>650</v>
      </c>
      <c r="W450" s="7">
        <v>660</v>
      </c>
      <c r="X450" s="25">
        <v>660</v>
      </c>
      <c r="Y450" s="25">
        <v>690</v>
      </c>
      <c r="Z450" s="262">
        <v>750</v>
      </c>
      <c r="AA450" s="20" t="s">
        <v>70</v>
      </c>
      <c r="AB450" s="8">
        <v>1590</v>
      </c>
      <c r="AC450" s="8">
        <v>840</v>
      </c>
      <c r="AD450" s="8">
        <v>520</v>
      </c>
      <c r="AE450" s="8">
        <v>640</v>
      </c>
      <c r="AF450" s="8">
        <v>-4380</v>
      </c>
      <c r="AG450" s="8">
        <v>-880</v>
      </c>
      <c r="AH450" s="8">
        <v>790</v>
      </c>
      <c r="AI450" s="29">
        <v>670</v>
      </c>
      <c r="AJ450" s="29">
        <v>2700</v>
      </c>
      <c r="AK450" s="276">
        <v>6180</v>
      </c>
      <c r="AL450" s="31">
        <v>8670</v>
      </c>
      <c r="AM450" s="17" t="s">
        <v>70</v>
      </c>
      <c r="AN450" s="9">
        <v>2.3103748910200617E-2</v>
      </c>
      <c r="AO450" s="9">
        <v>1.1930123561993966E-2</v>
      </c>
      <c r="AP450" s="9">
        <v>7.2982456140351371E-3</v>
      </c>
      <c r="AQ450" s="9">
        <v>8.917374947749801E-3</v>
      </c>
      <c r="AR450" s="9">
        <v>-6.0488882751001283E-2</v>
      </c>
      <c r="AS450" s="9">
        <v>-1.2935469645744546E-2</v>
      </c>
      <c r="AT450" s="9">
        <v>1.1764705882352899E-2</v>
      </c>
      <c r="AU450" s="33">
        <v>9.861642625846434E-3</v>
      </c>
      <c r="AV450" s="87">
        <v>3.9352864013992184E-2</v>
      </c>
      <c r="AW450" s="270">
        <v>8.666386201093812E-2</v>
      </c>
      <c r="AX450" s="35">
        <v>0.1259808195292067</v>
      </c>
      <c r="AY450" s="793">
        <v>0.17265261634698592</v>
      </c>
      <c r="AZ450" s="779"/>
      <c r="BA450" s="21">
        <v>14175.000000000002</v>
      </c>
      <c r="BB450" s="87">
        <v>0.92000871839581522</v>
      </c>
      <c r="BC450" s="795">
        <v>0.96284431660099301</v>
      </c>
    </row>
    <row r="451" spans="1:55" ht="19">
      <c r="A451" s="156" t="s">
        <v>34</v>
      </c>
      <c r="B451" s="159" t="s">
        <v>119</v>
      </c>
      <c r="C451" s="758"/>
      <c r="D451" s="15" t="s">
        <v>12</v>
      </c>
      <c r="E451" s="21">
        <v>75240</v>
      </c>
      <c r="F451" s="7">
        <v>77010</v>
      </c>
      <c r="G451" s="7">
        <v>77920</v>
      </c>
      <c r="H451" s="7">
        <v>78500</v>
      </c>
      <c r="I451" s="7">
        <v>79210</v>
      </c>
      <c r="J451" s="7">
        <v>74840</v>
      </c>
      <c r="K451" s="7">
        <v>73870</v>
      </c>
      <c r="L451" s="7">
        <v>74740</v>
      </c>
      <c r="M451" s="22">
        <v>75490</v>
      </c>
      <c r="N451" s="22">
        <v>78520</v>
      </c>
      <c r="O451" s="284">
        <v>85410</v>
      </c>
      <c r="P451" s="18">
        <v>680</v>
      </c>
      <c r="Q451" s="7">
        <v>690</v>
      </c>
      <c r="R451" s="7">
        <v>700</v>
      </c>
      <c r="S451" s="7">
        <v>700</v>
      </c>
      <c r="T451" s="7">
        <v>710</v>
      </c>
      <c r="U451" s="7">
        <v>710</v>
      </c>
      <c r="V451" s="7">
        <v>710</v>
      </c>
      <c r="W451" s="7">
        <v>720</v>
      </c>
      <c r="X451" s="25">
        <v>720</v>
      </c>
      <c r="Y451" s="25">
        <v>760</v>
      </c>
      <c r="Z451" s="262">
        <v>820</v>
      </c>
      <c r="AA451" s="20" t="s">
        <v>70</v>
      </c>
      <c r="AB451" s="8">
        <v>1770</v>
      </c>
      <c r="AC451" s="8">
        <v>910</v>
      </c>
      <c r="AD451" s="8">
        <v>580</v>
      </c>
      <c r="AE451" s="8">
        <v>710</v>
      </c>
      <c r="AF451" s="8">
        <v>-4370</v>
      </c>
      <c r="AG451" s="8">
        <v>-970</v>
      </c>
      <c r="AH451" s="8">
        <v>870</v>
      </c>
      <c r="AI451" s="29">
        <v>750</v>
      </c>
      <c r="AJ451" s="29">
        <v>3030</v>
      </c>
      <c r="AK451" s="276">
        <v>6890</v>
      </c>
      <c r="AL451" s="31">
        <v>10170</v>
      </c>
      <c r="AM451" s="17" t="s">
        <v>70</v>
      </c>
      <c r="AN451" s="9">
        <v>2.3524720893141948E-2</v>
      </c>
      <c r="AO451" s="9">
        <v>1.1816647188676699E-2</v>
      </c>
      <c r="AP451" s="9">
        <v>7.4435318275154483E-3</v>
      </c>
      <c r="AQ451" s="9">
        <v>9.0445859872612111E-3</v>
      </c>
      <c r="AR451" s="9">
        <v>-5.5169801792702922E-2</v>
      </c>
      <c r="AS451" s="9">
        <v>-1.2960983431320128E-2</v>
      </c>
      <c r="AT451" s="9">
        <v>1.1777446866116259E-2</v>
      </c>
      <c r="AU451" s="33">
        <v>1.0034787262509948E-2</v>
      </c>
      <c r="AV451" s="87">
        <v>4.013776659160162E-2</v>
      </c>
      <c r="AW451" s="270">
        <v>8.7748344370860876E-2</v>
      </c>
      <c r="AX451" s="35">
        <v>0.1351674641148326</v>
      </c>
      <c r="AY451" s="793"/>
      <c r="AZ451" s="779"/>
      <c r="BA451" s="21">
        <v>15498.000000000002</v>
      </c>
      <c r="BB451" s="87">
        <v>0.92918660287081345</v>
      </c>
      <c r="BC451" s="795"/>
    </row>
    <row r="452" spans="1:55" ht="19">
      <c r="A452" s="156" t="s">
        <v>34</v>
      </c>
      <c r="B452" s="159" t="s">
        <v>119</v>
      </c>
      <c r="C452" s="797" t="s">
        <v>38</v>
      </c>
      <c r="D452" s="15" t="s">
        <v>39</v>
      </c>
      <c r="E452" s="21">
        <v>123420</v>
      </c>
      <c r="F452" s="7">
        <v>126440</v>
      </c>
      <c r="G452" s="7">
        <v>127930</v>
      </c>
      <c r="H452" s="7">
        <v>128940</v>
      </c>
      <c r="I452" s="7">
        <v>130160</v>
      </c>
      <c r="J452" s="7">
        <v>130360</v>
      </c>
      <c r="K452" s="7">
        <v>128870</v>
      </c>
      <c r="L452" s="7">
        <v>130380</v>
      </c>
      <c r="M452" s="22">
        <v>131740</v>
      </c>
      <c r="N452" s="22">
        <v>137250</v>
      </c>
      <c r="O452" s="284">
        <v>149460</v>
      </c>
      <c r="P452" s="18">
        <v>1130</v>
      </c>
      <c r="Q452" s="7">
        <v>1150</v>
      </c>
      <c r="R452" s="7">
        <v>1170</v>
      </c>
      <c r="S452" s="7">
        <v>1170</v>
      </c>
      <c r="T452" s="7">
        <v>1190</v>
      </c>
      <c r="U452" s="7">
        <v>1190</v>
      </c>
      <c r="V452" s="7">
        <v>1170</v>
      </c>
      <c r="W452" s="7">
        <v>1190</v>
      </c>
      <c r="X452" s="25">
        <v>1210</v>
      </c>
      <c r="Y452" s="25">
        <v>1250</v>
      </c>
      <c r="Z452" s="262">
        <v>1370</v>
      </c>
      <c r="AA452" s="20" t="s">
        <v>70</v>
      </c>
      <c r="AB452" s="8">
        <v>3020</v>
      </c>
      <c r="AC452" s="8">
        <v>1490</v>
      </c>
      <c r="AD452" s="8">
        <v>1010</v>
      </c>
      <c r="AE452" s="8">
        <v>1220</v>
      </c>
      <c r="AF452" s="8">
        <v>200</v>
      </c>
      <c r="AG452" s="8">
        <v>-1490</v>
      </c>
      <c r="AH452" s="8">
        <v>1510</v>
      </c>
      <c r="AI452" s="29">
        <v>1360</v>
      </c>
      <c r="AJ452" s="29">
        <v>5510</v>
      </c>
      <c r="AK452" s="276">
        <v>12210</v>
      </c>
      <c r="AL452" s="31">
        <v>26040</v>
      </c>
      <c r="AM452" s="17" t="s">
        <v>70</v>
      </c>
      <c r="AN452" s="9">
        <v>2.4469291848971064E-2</v>
      </c>
      <c r="AO452" s="9">
        <v>1.1784245491933021E-2</v>
      </c>
      <c r="AP452" s="9">
        <v>7.894942546705197E-3</v>
      </c>
      <c r="AQ452" s="9">
        <v>9.4617651620909626E-3</v>
      </c>
      <c r="AR452" s="9">
        <v>1.536570374923274E-3</v>
      </c>
      <c r="AS452" s="9">
        <v>-1.1429886468241834E-2</v>
      </c>
      <c r="AT452" s="9">
        <v>1.1717234422286005E-2</v>
      </c>
      <c r="AU452" s="33">
        <v>1.0431047706703556E-2</v>
      </c>
      <c r="AV452" s="87">
        <v>4.1824806436921103E-2</v>
      </c>
      <c r="AW452" s="270">
        <v>8.8961748633879845E-2</v>
      </c>
      <c r="AX452" s="35">
        <v>0.21098687408847838</v>
      </c>
      <c r="AY452" s="793"/>
      <c r="AZ452" s="779"/>
      <c r="BA452" s="21">
        <v>25893.000000000004</v>
      </c>
      <c r="BB452" s="87">
        <v>1.0011910549343706</v>
      </c>
      <c r="BC452" s="795"/>
    </row>
    <row r="453" spans="1:55" ht="19">
      <c r="A453" s="156" t="s">
        <v>34</v>
      </c>
      <c r="B453" s="159" t="s">
        <v>119</v>
      </c>
      <c r="C453" s="797"/>
      <c r="D453" s="15" t="s">
        <v>40</v>
      </c>
      <c r="E453" s="21">
        <v>187710</v>
      </c>
      <c r="F453" s="7">
        <v>192530</v>
      </c>
      <c r="G453" s="7">
        <v>194700</v>
      </c>
      <c r="H453" s="7">
        <v>196300</v>
      </c>
      <c r="I453" s="7">
        <v>198230</v>
      </c>
      <c r="J453" s="7">
        <v>198530</v>
      </c>
      <c r="K453" s="7">
        <v>196090</v>
      </c>
      <c r="L453" s="7">
        <v>198400</v>
      </c>
      <c r="M453" s="22">
        <v>200570</v>
      </c>
      <c r="N453" s="22">
        <v>209340</v>
      </c>
      <c r="O453" s="284">
        <v>228720</v>
      </c>
      <c r="P453" s="18">
        <v>1770</v>
      </c>
      <c r="Q453" s="7">
        <v>1810</v>
      </c>
      <c r="R453" s="7">
        <v>1840</v>
      </c>
      <c r="S453" s="7">
        <v>1850</v>
      </c>
      <c r="T453" s="7">
        <v>1870</v>
      </c>
      <c r="U453" s="7">
        <v>1870</v>
      </c>
      <c r="V453" s="7">
        <v>1840</v>
      </c>
      <c r="W453" s="7">
        <v>1870</v>
      </c>
      <c r="X453" s="25">
        <v>1890</v>
      </c>
      <c r="Y453" s="25">
        <v>1970</v>
      </c>
      <c r="Z453" s="262">
        <v>2160</v>
      </c>
      <c r="AA453" s="20" t="s">
        <v>70</v>
      </c>
      <c r="AB453" s="8">
        <v>4820</v>
      </c>
      <c r="AC453" s="8">
        <v>2170</v>
      </c>
      <c r="AD453" s="8">
        <v>1600</v>
      </c>
      <c r="AE453" s="8">
        <v>1930</v>
      </c>
      <c r="AF453" s="8">
        <v>300</v>
      </c>
      <c r="AG453" s="8">
        <v>-2440</v>
      </c>
      <c r="AH453" s="8">
        <v>2310</v>
      </c>
      <c r="AI453" s="29">
        <v>2170</v>
      </c>
      <c r="AJ453" s="29">
        <v>8770</v>
      </c>
      <c r="AK453" s="276">
        <v>19380</v>
      </c>
      <c r="AL453" s="31">
        <v>41010</v>
      </c>
      <c r="AM453" s="17" t="s">
        <v>70</v>
      </c>
      <c r="AN453" s="9">
        <v>2.5677907410367018E-2</v>
      </c>
      <c r="AO453" s="9">
        <v>1.1270970757804033E-2</v>
      </c>
      <c r="AP453" s="9">
        <v>8.2177709296353818E-3</v>
      </c>
      <c r="AQ453" s="9">
        <v>9.8318899643403679E-3</v>
      </c>
      <c r="AR453" s="9">
        <v>1.5133935327649173E-3</v>
      </c>
      <c r="AS453" s="9">
        <v>-1.2290333954566024E-2</v>
      </c>
      <c r="AT453" s="9">
        <v>1.1780304962007326E-2</v>
      </c>
      <c r="AU453" s="33">
        <v>1.0937500000000044E-2</v>
      </c>
      <c r="AV453" s="87">
        <v>4.3725382659420609E-2</v>
      </c>
      <c r="AW453" s="270">
        <v>9.2576669532817402E-2</v>
      </c>
      <c r="AX453" s="35">
        <v>0.218475307655426</v>
      </c>
      <c r="AY453" s="793"/>
      <c r="AZ453" s="779"/>
      <c r="BA453" s="21">
        <v>40824</v>
      </c>
      <c r="BB453" s="87">
        <v>1.0009908902029727</v>
      </c>
      <c r="BC453" s="795"/>
    </row>
    <row r="454" spans="1:55" ht="21" customHeight="1">
      <c r="A454" s="156" t="s">
        <v>34</v>
      </c>
      <c r="B454" s="148" t="s">
        <v>44</v>
      </c>
      <c r="C454" s="758" t="s">
        <v>37</v>
      </c>
      <c r="D454" s="15" t="s">
        <v>11</v>
      </c>
      <c r="E454" s="21">
        <v>64120</v>
      </c>
      <c r="F454" s="7">
        <v>65630</v>
      </c>
      <c r="G454" s="7">
        <v>66430</v>
      </c>
      <c r="H454" s="7">
        <v>66930</v>
      </c>
      <c r="I454" s="7">
        <v>67540</v>
      </c>
      <c r="J454" s="7">
        <v>63160</v>
      </c>
      <c r="K454" s="7">
        <v>62350</v>
      </c>
      <c r="L454" s="7">
        <v>63080</v>
      </c>
      <c r="M454" s="22">
        <v>63740</v>
      </c>
      <c r="N454" s="22">
        <v>66440</v>
      </c>
      <c r="O454" s="284">
        <v>72430</v>
      </c>
      <c r="P454" s="18">
        <v>570</v>
      </c>
      <c r="Q454" s="7">
        <v>580</v>
      </c>
      <c r="R454" s="7">
        <v>590</v>
      </c>
      <c r="S454" s="7">
        <v>600</v>
      </c>
      <c r="T454" s="7">
        <v>600</v>
      </c>
      <c r="U454" s="7">
        <v>600</v>
      </c>
      <c r="V454" s="7">
        <v>600</v>
      </c>
      <c r="W454" s="7">
        <v>610</v>
      </c>
      <c r="X454" s="25">
        <v>610</v>
      </c>
      <c r="Y454" s="25">
        <v>640</v>
      </c>
      <c r="Z454" s="262">
        <v>700</v>
      </c>
      <c r="AA454" s="20" t="s">
        <v>70</v>
      </c>
      <c r="AB454" s="8">
        <v>1510</v>
      </c>
      <c r="AC454" s="8">
        <v>800</v>
      </c>
      <c r="AD454" s="8">
        <v>500</v>
      </c>
      <c r="AE454" s="8">
        <v>610</v>
      </c>
      <c r="AF454" s="8">
        <v>-4380</v>
      </c>
      <c r="AG454" s="8">
        <v>-810</v>
      </c>
      <c r="AH454" s="8">
        <v>730</v>
      </c>
      <c r="AI454" s="29">
        <v>660</v>
      </c>
      <c r="AJ454" s="29">
        <v>2700</v>
      </c>
      <c r="AK454" s="276">
        <v>5990</v>
      </c>
      <c r="AL454" s="31">
        <v>8310</v>
      </c>
      <c r="AM454" s="17" t="s">
        <v>70</v>
      </c>
      <c r="AN454" s="9">
        <v>2.3549594510293259E-2</v>
      </c>
      <c r="AO454" s="9">
        <v>1.2189547463050454E-2</v>
      </c>
      <c r="AP454" s="9">
        <v>7.5267198554869186E-3</v>
      </c>
      <c r="AQ454" s="9">
        <v>9.1139997011804308E-3</v>
      </c>
      <c r="AR454" s="9">
        <v>-6.4850458987266824E-2</v>
      </c>
      <c r="AS454" s="9">
        <v>-1.282457251424951E-2</v>
      </c>
      <c r="AT454" s="9">
        <v>1.1708099438652697E-2</v>
      </c>
      <c r="AU454" s="33">
        <v>1.0462904248573324E-2</v>
      </c>
      <c r="AV454" s="87">
        <v>4.2359585817383083E-2</v>
      </c>
      <c r="AW454" s="270">
        <v>9.0156532209512363E-2</v>
      </c>
      <c r="AX454" s="35">
        <v>0.12960074859638171</v>
      </c>
      <c r="AY454" s="793">
        <v>0.17677426682564062</v>
      </c>
      <c r="AZ454" s="779"/>
      <c r="BA454" s="21">
        <v>13230</v>
      </c>
      <c r="BB454" s="87">
        <v>0.92326887086712417</v>
      </c>
      <c r="BC454" s="795">
        <v>0.96660226933285087</v>
      </c>
    </row>
    <row r="455" spans="1:55" ht="19">
      <c r="A455" s="156" t="s">
        <v>34</v>
      </c>
      <c r="B455" s="159" t="s">
        <v>120</v>
      </c>
      <c r="C455" s="758"/>
      <c r="D455" s="15" t="s">
        <v>12</v>
      </c>
      <c r="E455" s="21">
        <v>70540</v>
      </c>
      <c r="F455" s="7">
        <v>72230</v>
      </c>
      <c r="G455" s="7">
        <v>73100</v>
      </c>
      <c r="H455" s="7">
        <v>73660</v>
      </c>
      <c r="I455" s="7">
        <v>74340</v>
      </c>
      <c r="J455" s="7">
        <v>69970</v>
      </c>
      <c r="K455" s="7">
        <v>69070</v>
      </c>
      <c r="L455" s="7">
        <v>69880</v>
      </c>
      <c r="M455" s="22">
        <v>70620</v>
      </c>
      <c r="N455" s="22">
        <v>73650</v>
      </c>
      <c r="O455" s="284">
        <v>80350</v>
      </c>
      <c r="P455" s="18">
        <v>630</v>
      </c>
      <c r="Q455" s="7">
        <v>640</v>
      </c>
      <c r="R455" s="7">
        <v>650</v>
      </c>
      <c r="S455" s="7">
        <v>660</v>
      </c>
      <c r="T455" s="7">
        <v>660</v>
      </c>
      <c r="U455" s="7">
        <v>660</v>
      </c>
      <c r="V455" s="7">
        <v>660</v>
      </c>
      <c r="W455" s="7">
        <v>670</v>
      </c>
      <c r="X455" s="25">
        <v>670</v>
      </c>
      <c r="Y455" s="25">
        <v>710</v>
      </c>
      <c r="Z455" s="262">
        <v>770</v>
      </c>
      <c r="AA455" s="20" t="s">
        <v>70</v>
      </c>
      <c r="AB455" s="8">
        <v>1690</v>
      </c>
      <c r="AC455" s="8">
        <v>870</v>
      </c>
      <c r="AD455" s="8">
        <v>560</v>
      </c>
      <c r="AE455" s="8">
        <v>680</v>
      </c>
      <c r="AF455" s="8">
        <v>-4370</v>
      </c>
      <c r="AG455" s="8">
        <v>-900</v>
      </c>
      <c r="AH455" s="8">
        <v>810</v>
      </c>
      <c r="AI455" s="29">
        <v>740</v>
      </c>
      <c r="AJ455" s="29">
        <v>3030</v>
      </c>
      <c r="AK455" s="276">
        <v>6700</v>
      </c>
      <c r="AL455" s="31">
        <v>9810</v>
      </c>
      <c r="AM455" s="17" t="s">
        <v>70</v>
      </c>
      <c r="AN455" s="9">
        <v>2.39580379926283E-2</v>
      </c>
      <c r="AO455" s="9">
        <v>1.2044856707739138E-2</v>
      </c>
      <c r="AP455" s="9">
        <v>7.6607387140903427E-3</v>
      </c>
      <c r="AQ455" s="9">
        <v>9.2316046701059751E-3</v>
      </c>
      <c r="AR455" s="9">
        <v>-5.8783965563626528E-2</v>
      </c>
      <c r="AS455" s="9">
        <v>-1.2862655423753089E-2</v>
      </c>
      <c r="AT455" s="9">
        <v>1.1727233241638935E-2</v>
      </c>
      <c r="AU455" s="33">
        <v>1.0589582140812848E-2</v>
      </c>
      <c r="AV455" s="87">
        <v>4.2905692438402809E-2</v>
      </c>
      <c r="AW455" s="270">
        <v>9.0970807875084825E-2</v>
      </c>
      <c r="AX455" s="35">
        <v>0.13907003118797845</v>
      </c>
      <c r="AY455" s="793"/>
      <c r="AZ455" s="779"/>
      <c r="BA455" s="21">
        <v>14553.000000000002</v>
      </c>
      <c r="BB455" s="87">
        <v>0.9327615537283811</v>
      </c>
      <c r="BC455" s="795"/>
    </row>
    <row r="456" spans="1:55" ht="19">
      <c r="A456" s="156" t="s">
        <v>34</v>
      </c>
      <c r="B456" s="159" t="s">
        <v>120</v>
      </c>
      <c r="C456" s="797" t="s">
        <v>38</v>
      </c>
      <c r="D456" s="15" t="s">
        <v>39</v>
      </c>
      <c r="E456" s="21">
        <v>118720</v>
      </c>
      <c r="F456" s="7">
        <v>121660</v>
      </c>
      <c r="G456" s="7">
        <v>123110</v>
      </c>
      <c r="H456" s="7">
        <v>124100</v>
      </c>
      <c r="I456" s="7">
        <v>125290</v>
      </c>
      <c r="J456" s="7">
        <v>125490</v>
      </c>
      <c r="K456" s="7">
        <v>124070</v>
      </c>
      <c r="L456" s="7">
        <v>125520</v>
      </c>
      <c r="M456" s="22">
        <v>126870</v>
      </c>
      <c r="N456" s="22">
        <v>132380</v>
      </c>
      <c r="O456" s="284">
        <v>144400</v>
      </c>
      <c r="P456" s="18">
        <v>1080</v>
      </c>
      <c r="Q456" s="7">
        <v>1100</v>
      </c>
      <c r="R456" s="7">
        <v>1120</v>
      </c>
      <c r="S456" s="7">
        <v>1130</v>
      </c>
      <c r="T456" s="7">
        <v>1140</v>
      </c>
      <c r="U456" s="7">
        <v>1140</v>
      </c>
      <c r="V456" s="7">
        <v>1120</v>
      </c>
      <c r="W456" s="7">
        <v>1140</v>
      </c>
      <c r="X456" s="25">
        <v>1160</v>
      </c>
      <c r="Y456" s="25">
        <v>1200</v>
      </c>
      <c r="Z456" s="262">
        <v>1320</v>
      </c>
      <c r="AA456" s="20" t="s">
        <v>70</v>
      </c>
      <c r="AB456" s="8">
        <v>2940</v>
      </c>
      <c r="AC456" s="8">
        <v>1450</v>
      </c>
      <c r="AD456" s="8">
        <v>990</v>
      </c>
      <c r="AE456" s="8">
        <v>1190</v>
      </c>
      <c r="AF456" s="8">
        <v>200</v>
      </c>
      <c r="AG456" s="8">
        <v>-1420</v>
      </c>
      <c r="AH456" s="8">
        <v>1450</v>
      </c>
      <c r="AI456" s="29">
        <v>1350</v>
      </c>
      <c r="AJ456" s="29">
        <v>5510</v>
      </c>
      <c r="AK456" s="276">
        <v>12020</v>
      </c>
      <c r="AL456" s="31">
        <v>25680</v>
      </c>
      <c r="AM456" s="17" t="s">
        <v>70</v>
      </c>
      <c r="AN456" s="9">
        <v>2.4764150943396235E-2</v>
      </c>
      <c r="AO456" s="9">
        <v>1.1918461285549853E-2</v>
      </c>
      <c r="AP456" s="9">
        <v>8.0415888230038757E-3</v>
      </c>
      <c r="AQ456" s="9">
        <v>9.5890410958903161E-3</v>
      </c>
      <c r="AR456" s="9">
        <v>1.5962965919067429E-3</v>
      </c>
      <c r="AS456" s="9">
        <v>-1.131564268069174E-2</v>
      </c>
      <c r="AT456" s="9">
        <v>1.1686950914806093E-2</v>
      </c>
      <c r="AU456" s="33">
        <v>1.0755258126194933E-2</v>
      </c>
      <c r="AV456" s="87">
        <v>4.3430282966816502E-2</v>
      </c>
      <c r="AW456" s="270">
        <v>9.0799214382837334E-2</v>
      </c>
      <c r="AX456" s="35">
        <v>0.21630727762803237</v>
      </c>
      <c r="AY456" s="793"/>
      <c r="AZ456" s="779"/>
      <c r="BA456" s="21">
        <v>24948.000000000004</v>
      </c>
      <c r="BB456" s="87">
        <v>1.0061657681940701</v>
      </c>
      <c r="BC456" s="795"/>
    </row>
    <row r="457" spans="1:55" ht="19">
      <c r="A457" s="156" t="s">
        <v>34</v>
      </c>
      <c r="B457" s="159" t="s">
        <v>120</v>
      </c>
      <c r="C457" s="797"/>
      <c r="D457" s="15" t="s">
        <v>40</v>
      </c>
      <c r="E457" s="21">
        <v>183010</v>
      </c>
      <c r="F457" s="7">
        <v>187750</v>
      </c>
      <c r="G457" s="7">
        <v>189880</v>
      </c>
      <c r="H457" s="7">
        <v>191460</v>
      </c>
      <c r="I457" s="7">
        <v>193360</v>
      </c>
      <c r="J457" s="7">
        <v>193660</v>
      </c>
      <c r="K457" s="7">
        <v>191290</v>
      </c>
      <c r="L457" s="7">
        <v>193540</v>
      </c>
      <c r="M457" s="22">
        <v>195700</v>
      </c>
      <c r="N457" s="22">
        <v>204470</v>
      </c>
      <c r="O457" s="284">
        <v>223660</v>
      </c>
      <c r="P457" s="18">
        <v>1720</v>
      </c>
      <c r="Q457" s="7">
        <v>1760</v>
      </c>
      <c r="R457" s="7">
        <v>1790</v>
      </c>
      <c r="S457" s="7">
        <v>1810</v>
      </c>
      <c r="T457" s="7">
        <v>1820</v>
      </c>
      <c r="U457" s="7">
        <v>1820</v>
      </c>
      <c r="V457" s="7">
        <v>1790</v>
      </c>
      <c r="W457" s="7">
        <v>1820</v>
      </c>
      <c r="X457" s="25">
        <v>1840</v>
      </c>
      <c r="Y457" s="25">
        <v>1920</v>
      </c>
      <c r="Z457" s="262">
        <v>2110</v>
      </c>
      <c r="AA457" s="20" t="s">
        <v>70</v>
      </c>
      <c r="AB457" s="8">
        <v>4740</v>
      </c>
      <c r="AC457" s="8">
        <v>2130</v>
      </c>
      <c r="AD457" s="8">
        <v>1580</v>
      </c>
      <c r="AE457" s="8">
        <v>1900</v>
      </c>
      <c r="AF457" s="8">
        <v>300</v>
      </c>
      <c r="AG457" s="8">
        <v>-2370</v>
      </c>
      <c r="AH457" s="8">
        <v>2250</v>
      </c>
      <c r="AI457" s="29">
        <v>2160</v>
      </c>
      <c r="AJ457" s="29">
        <v>8770</v>
      </c>
      <c r="AK457" s="276">
        <v>19190</v>
      </c>
      <c r="AL457" s="31">
        <v>40650</v>
      </c>
      <c r="AM457" s="17" t="s">
        <v>70</v>
      </c>
      <c r="AN457" s="9">
        <v>2.5900224031473629E-2</v>
      </c>
      <c r="AO457" s="9">
        <v>1.1344873501997421E-2</v>
      </c>
      <c r="AP457" s="9">
        <v>8.3210448704444939E-3</v>
      </c>
      <c r="AQ457" s="9">
        <v>9.9237438629478092E-3</v>
      </c>
      <c r="AR457" s="9">
        <v>1.5515101365328743E-3</v>
      </c>
      <c r="AS457" s="9">
        <v>-1.2237942786326506E-2</v>
      </c>
      <c r="AT457" s="9">
        <v>1.176224580479901E-2</v>
      </c>
      <c r="AU457" s="33">
        <v>1.1160483620956896E-2</v>
      </c>
      <c r="AV457" s="87">
        <v>4.4813490035769066E-2</v>
      </c>
      <c r="AW457" s="270">
        <v>9.3852398884922028E-2</v>
      </c>
      <c r="AX457" s="35">
        <v>0.22211900989016997</v>
      </c>
      <c r="AY457" s="793"/>
      <c r="AZ457" s="779"/>
      <c r="BA457" s="21">
        <v>39879</v>
      </c>
      <c r="BB457" s="87">
        <v>1.0042128845418283</v>
      </c>
      <c r="BC457" s="795"/>
    </row>
    <row r="458" spans="1:55" ht="21" customHeight="1">
      <c r="A458" s="156" t="s">
        <v>34</v>
      </c>
      <c r="B458" s="148" t="s">
        <v>45</v>
      </c>
      <c r="C458" s="758" t="s">
        <v>37</v>
      </c>
      <c r="D458" s="15" t="s">
        <v>11</v>
      </c>
      <c r="E458" s="21">
        <v>56600</v>
      </c>
      <c r="F458" s="7">
        <v>57920</v>
      </c>
      <c r="G458" s="7">
        <v>58640</v>
      </c>
      <c r="H458" s="7">
        <v>59090</v>
      </c>
      <c r="I458" s="7">
        <v>59620</v>
      </c>
      <c r="J458" s="7">
        <v>55230</v>
      </c>
      <c r="K458" s="7">
        <v>54530</v>
      </c>
      <c r="L458" s="7">
        <v>55160</v>
      </c>
      <c r="M458" s="22">
        <v>55750</v>
      </c>
      <c r="N458" s="22">
        <v>58110</v>
      </c>
      <c r="O458" s="284">
        <v>63340</v>
      </c>
      <c r="P458" s="18">
        <v>490</v>
      </c>
      <c r="Q458" s="7">
        <v>510</v>
      </c>
      <c r="R458" s="7">
        <v>510</v>
      </c>
      <c r="S458" s="7">
        <v>520</v>
      </c>
      <c r="T458" s="7">
        <v>520</v>
      </c>
      <c r="U458" s="7">
        <v>520</v>
      </c>
      <c r="V458" s="7">
        <v>520</v>
      </c>
      <c r="W458" s="7">
        <v>530</v>
      </c>
      <c r="X458" s="25">
        <v>530</v>
      </c>
      <c r="Y458" s="25">
        <v>560</v>
      </c>
      <c r="Z458" s="262">
        <v>610</v>
      </c>
      <c r="AA458" s="20" t="s">
        <v>70</v>
      </c>
      <c r="AB458" s="8">
        <v>1320</v>
      </c>
      <c r="AC458" s="8">
        <v>720</v>
      </c>
      <c r="AD458" s="8">
        <v>450</v>
      </c>
      <c r="AE458" s="8">
        <v>530</v>
      </c>
      <c r="AF458" s="8">
        <v>-4390</v>
      </c>
      <c r="AG458" s="8">
        <v>-700</v>
      </c>
      <c r="AH458" s="8">
        <v>630</v>
      </c>
      <c r="AI458" s="29">
        <v>590</v>
      </c>
      <c r="AJ458" s="29">
        <v>2360</v>
      </c>
      <c r="AK458" s="276">
        <v>5230</v>
      </c>
      <c r="AL458" s="31">
        <v>6740</v>
      </c>
      <c r="AM458" s="17" t="s">
        <v>70</v>
      </c>
      <c r="AN458" s="9">
        <v>2.3321554770318054E-2</v>
      </c>
      <c r="AO458" s="9">
        <v>1.2430939226519389E-2</v>
      </c>
      <c r="AP458" s="9">
        <v>7.6739427012277872E-3</v>
      </c>
      <c r="AQ458" s="9">
        <v>8.9693687595193694E-3</v>
      </c>
      <c r="AR458" s="9">
        <v>-7.3633009057363252E-2</v>
      </c>
      <c r="AS458" s="9">
        <v>-1.2674271229404344E-2</v>
      </c>
      <c r="AT458" s="9">
        <v>1.1553273427471034E-2</v>
      </c>
      <c r="AU458" s="33">
        <v>1.0696156635243037E-2</v>
      </c>
      <c r="AV458" s="87">
        <v>4.2331838565022428E-2</v>
      </c>
      <c r="AW458" s="270">
        <v>9.0001720874204105E-2</v>
      </c>
      <c r="AX458" s="35">
        <v>0.11908127208480557</v>
      </c>
      <c r="AY458" s="793">
        <v>0.17233517815856514</v>
      </c>
      <c r="AZ458" s="779"/>
      <c r="BA458" s="21">
        <v>11529.000000000002</v>
      </c>
      <c r="BB458" s="87">
        <v>0.91538869257950528</v>
      </c>
      <c r="BC458" s="795">
        <v>0.96377656537162626</v>
      </c>
    </row>
    <row r="459" spans="1:55" ht="19">
      <c r="A459" s="156" t="s">
        <v>34</v>
      </c>
      <c r="B459" s="159" t="s">
        <v>121</v>
      </c>
      <c r="C459" s="758"/>
      <c r="D459" s="15" t="s">
        <v>12</v>
      </c>
      <c r="E459" s="21">
        <v>63020</v>
      </c>
      <c r="F459" s="7">
        <v>64520</v>
      </c>
      <c r="G459" s="7">
        <v>65310</v>
      </c>
      <c r="H459" s="7">
        <v>65820</v>
      </c>
      <c r="I459" s="7">
        <v>66420</v>
      </c>
      <c r="J459" s="7">
        <v>62040</v>
      </c>
      <c r="K459" s="7">
        <v>61250</v>
      </c>
      <c r="L459" s="7">
        <v>61960</v>
      </c>
      <c r="M459" s="22">
        <v>62630</v>
      </c>
      <c r="N459" s="22">
        <v>65320</v>
      </c>
      <c r="O459" s="284">
        <v>71260</v>
      </c>
      <c r="P459" s="18">
        <v>550</v>
      </c>
      <c r="Q459" s="7">
        <v>570</v>
      </c>
      <c r="R459" s="7">
        <v>570</v>
      </c>
      <c r="S459" s="7">
        <v>580</v>
      </c>
      <c r="T459" s="7">
        <v>580</v>
      </c>
      <c r="U459" s="7">
        <v>580</v>
      </c>
      <c r="V459" s="7">
        <v>580</v>
      </c>
      <c r="W459" s="7">
        <v>590</v>
      </c>
      <c r="X459" s="25">
        <v>590</v>
      </c>
      <c r="Y459" s="25">
        <v>630</v>
      </c>
      <c r="Z459" s="262">
        <v>680</v>
      </c>
      <c r="AA459" s="20" t="s">
        <v>70</v>
      </c>
      <c r="AB459" s="8">
        <v>1500</v>
      </c>
      <c r="AC459" s="8">
        <v>790</v>
      </c>
      <c r="AD459" s="8">
        <v>510</v>
      </c>
      <c r="AE459" s="8">
        <v>600</v>
      </c>
      <c r="AF459" s="8">
        <v>-4380</v>
      </c>
      <c r="AG459" s="8">
        <v>-790</v>
      </c>
      <c r="AH459" s="8">
        <v>710</v>
      </c>
      <c r="AI459" s="29">
        <v>670</v>
      </c>
      <c r="AJ459" s="29">
        <v>2690</v>
      </c>
      <c r="AK459" s="276">
        <v>5940</v>
      </c>
      <c r="AL459" s="31">
        <v>8240</v>
      </c>
      <c r="AM459" s="17" t="s">
        <v>70</v>
      </c>
      <c r="AN459" s="9">
        <v>2.3801967629323961E-2</v>
      </c>
      <c r="AO459" s="9">
        <v>1.2244265344079297E-2</v>
      </c>
      <c r="AP459" s="9">
        <v>7.8089113458887915E-3</v>
      </c>
      <c r="AQ459" s="9">
        <v>9.1157702825888087E-3</v>
      </c>
      <c r="AR459" s="9">
        <v>-6.5943992773261018E-2</v>
      </c>
      <c r="AS459" s="9">
        <v>-1.2733720180528652E-2</v>
      </c>
      <c r="AT459" s="9">
        <v>1.1591836734693883E-2</v>
      </c>
      <c r="AU459" s="33">
        <v>1.0813428018076277E-2</v>
      </c>
      <c r="AV459" s="87">
        <v>4.2950662621746849E-2</v>
      </c>
      <c r="AW459" s="270">
        <v>9.0936925903245536E-2</v>
      </c>
      <c r="AX459" s="35">
        <v>0.13075214217708675</v>
      </c>
      <c r="AY459" s="793"/>
      <c r="AZ459" s="779"/>
      <c r="BA459" s="21">
        <v>12852.000000000002</v>
      </c>
      <c r="BB459" s="87">
        <v>0.92681688352903835</v>
      </c>
      <c r="BC459" s="795"/>
    </row>
    <row r="460" spans="1:55" ht="19">
      <c r="A460" s="156" t="s">
        <v>34</v>
      </c>
      <c r="B460" s="159" t="s">
        <v>121</v>
      </c>
      <c r="C460" s="797" t="s">
        <v>38</v>
      </c>
      <c r="D460" s="15" t="s">
        <v>39</v>
      </c>
      <c r="E460" s="21">
        <v>111200</v>
      </c>
      <c r="F460" s="7">
        <v>113950</v>
      </c>
      <c r="G460" s="7">
        <v>115320</v>
      </c>
      <c r="H460" s="7">
        <v>116260</v>
      </c>
      <c r="I460" s="7">
        <v>117370</v>
      </c>
      <c r="J460" s="7">
        <v>117560</v>
      </c>
      <c r="K460" s="7">
        <v>116250</v>
      </c>
      <c r="L460" s="7">
        <v>117600</v>
      </c>
      <c r="M460" s="22">
        <v>118880</v>
      </c>
      <c r="N460" s="22">
        <v>124050</v>
      </c>
      <c r="O460" s="284">
        <v>135310</v>
      </c>
      <c r="P460" s="18">
        <v>1000</v>
      </c>
      <c r="Q460" s="7">
        <v>1030</v>
      </c>
      <c r="R460" s="7">
        <v>1040</v>
      </c>
      <c r="S460" s="7">
        <v>1050</v>
      </c>
      <c r="T460" s="7">
        <v>1060</v>
      </c>
      <c r="U460" s="7">
        <v>1060</v>
      </c>
      <c r="V460" s="7">
        <v>1050</v>
      </c>
      <c r="W460" s="7">
        <v>1060</v>
      </c>
      <c r="X460" s="25">
        <v>1080</v>
      </c>
      <c r="Y460" s="25">
        <v>1120</v>
      </c>
      <c r="Z460" s="262">
        <v>1230</v>
      </c>
      <c r="AA460" s="20" t="s">
        <v>70</v>
      </c>
      <c r="AB460" s="8">
        <v>2750</v>
      </c>
      <c r="AC460" s="8">
        <v>1370</v>
      </c>
      <c r="AD460" s="8">
        <v>940</v>
      </c>
      <c r="AE460" s="8">
        <v>1110</v>
      </c>
      <c r="AF460" s="8">
        <v>190</v>
      </c>
      <c r="AG460" s="8">
        <v>-1310</v>
      </c>
      <c r="AH460" s="8">
        <v>1350</v>
      </c>
      <c r="AI460" s="29">
        <v>1280</v>
      </c>
      <c r="AJ460" s="29">
        <v>5170</v>
      </c>
      <c r="AK460" s="276">
        <v>11260</v>
      </c>
      <c r="AL460" s="31">
        <v>24110</v>
      </c>
      <c r="AM460" s="17" t="s">
        <v>70</v>
      </c>
      <c r="AN460" s="9">
        <v>2.4730215827338142E-2</v>
      </c>
      <c r="AO460" s="9">
        <v>1.2022817025010957E-2</v>
      </c>
      <c r="AP460" s="9">
        <v>8.1512313562261962E-3</v>
      </c>
      <c r="AQ460" s="9">
        <v>9.5475658007913022E-3</v>
      </c>
      <c r="AR460" s="9">
        <v>1.6188123029734491E-3</v>
      </c>
      <c r="AS460" s="9">
        <v>-1.1143246002041529E-2</v>
      </c>
      <c r="AT460" s="9">
        <v>1.1612903225806548E-2</v>
      </c>
      <c r="AU460" s="33">
        <v>1.0884353741496655E-2</v>
      </c>
      <c r="AV460" s="87">
        <v>4.348923283983841E-2</v>
      </c>
      <c r="AW460" s="270">
        <v>9.0769850866585955E-2</v>
      </c>
      <c r="AX460" s="35">
        <v>0.21681654676258999</v>
      </c>
      <c r="AY460" s="793"/>
      <c r="AZ460" s="779"/>
      <c r="BA460" s="21">
        <v>23247</v>
      </c>
      <c r="BB460" s="87">
        <v>1.0077607913669064</v>
      </c>
      <c r="BC460" s="795"/>
    </row>
    <row r="461" spans="1:55" ht="19">
      <c r="A461" s="156" t="s">
        <v>34</v>
      </c>
      <c r="B461" s="159" t="s">
        <v>121</v>
      </c>
      <c r="C461" s="797"/>
      <c r="D461" s="15" t="s">
        <v>40</v>
      </c>
      <c r="E461" s="21">
        <v>175490</v>
      </c>
      <c r="F461" s="7">
        <v>180040</v>
      </c>
      <c r="G461" s="7">
        <v>182090</v>
      </c>
      <c r="H461" s="7">
        <v>183620</v>
      </c>
      <c r="I461" s="7">
        <v>185440</v>
      </c>
      <c r="J461" s="7">
        <v>185730</v>
      </c>
      <c r="K461" s="7">
        <v>183470</v>
      </c>
      <c r="L461" s="7">
        <v>185620</v>
      </c>
      <c r="M461" s="22">
        <v>187710</v>
      </c>
      <c r="N461" s="22">
        <v>196140</v>
      </c>
      <c r="O461" s="284">
        <v>214570</v>
      </c>
      <c r="P461" s="18">
        <v>1640</v>
      </c>
      <c r="Q461" s="7">
        <v>1690</v>
      </c>
      <c r="R461" s="7">
        <v>1710</v>
      </c>
      <c r="S461" s="7">
        <v>1730</v>
      </c>
      <c r="T461" s="7">
        <v>1740</v>
      </c>
      <c r="U461" s="7">
        <v>1740</v>
      </c>
      <c r="V461" s="7">
        <v>1720</v>
      </c>
      <c r="W461" s="7">
        <v>1740</v>
      </c>
      <c r="X461" s="25">
        <v>1760</v>
      </c>
      <c r="Y461" s="25">
        <v>1840</v>
      </c>
      <c r="Z461" s="262">
        <v>2020</v>
      </c>
      <c r="AA461" s="20" t="s">
        <v>70</v>
      </c>
      <c r="AB461" s="8">
        <v>4550</v>
      </c>
      <c r="AC461" s="8">
        <v>2050</v>
      </c>
      <c r="AD461" s="8">
        <v>1530</v>
      </c>
      <c r="AE461" s="8">
        <v>1820</v>
      </c>
      <c r="AF461" s="8">
        <v>290</v>
      </c>
      <c r="AG461" s="8">
        <v>-2260</v>
      </c>
      <c r="AH461" s="8">
        <v>2150</v>
      </c>
      <c r="AI461" s="29">
        <v>2090</v>
      </c>
      <c r="AJ461" s="29">
        <v>8430</v>
      </c>
      <c r="AK461" s="276">
        <v>18430</v>
      </c>
      <c r="AL461" s="31">
        <v>39080</v>
      </c>
      <c r="AM461" s="17" t="s">
        <v>70</v>
      </c>
      <c r="AN461" s="9">
        <v>2.5927403270841642E-2</v>
      </c>
      <c r="AO461" s="9">
        <v>1.1386358586980672E-2</v>
      </c>
      <c r="AP461" s="9">
        <v>8.4024383546597026E-3</v>
      </c>
      <c r="AQ461" s="9">
        <v>9.9117743165233474E-3</v>
      </c>
      <c r="AR461" s="9">
        <v>1.5638481449524733E-3</v>
      </c>
      <c r="AS461" s="9">
        <v>-1.2168201152210179E-2</v>
      </c>
      <c r="AT461" s="9">
        <v>1.171853709053261E-2</v>
      </c>
      <c r="AU461" s="33">
        <v>1.1259562547139224E-2</v>
      </c>
      <c r="AV461" s="87">
        <v>4.490970113472903E-2</v>
      </c>
      <c r="AW461" s="270">
        <v>9.3963495462424884E-2</v>
      </c>
      <c r="AX461" s="35">
        <v>0.22269075160977825</v>
      </c>
      <c r="AY461" s="793"/>
      <c r="AZ461" s="779"/>
      <c r="BA461" s="21">
        <v>38178.000000000007</v>
      </c>
      <c r="BB461" s="87">
        <v>1.0051398940110547</v>
      </c>
      <c r="BC461" s="795"/>
    </row>
    <row r="462" spans="1:55" ht="21" customHeight="1">
      <c r="A462" s="156" t="s">
        <v>34</v>
      </c>
      <c r="B462" s="148" t="s">
        <v>46</v>
      </c>
      <c r="C462" s="758" t="s">
        <v>37</v>
      </c>
      <c r="D462" s="15" t="s">
        <v>11</v>
      </c>
      <c r="E462" s="21">
        <v>51300</v>
      </c>
      <c r="F462" s="7">
        <v>52480</v>
      </c>
      <c r="G462" s="7">
        <v>53150</v>
      </c>
      <c r="H462" s="7">
        <v>53560</v>
      </c>
      <c r="I462" s="7">
        <v>54040</v>
      </c>
      <c r="J462" s="7">
        <v>49640</v>
      </c>
      <c r="K462" s="7">
        <v>49020</v>
      </c>
      <c r="L462" s="7">
        <v>49590</v>
      </c>
      <c r="M462" s="22">
        <v>50110</v>
      </c>
      <c r="N462" s="22">
        <v>52230</v>
      </c>
      <c r="O462" s="284">
        <v>56930</v>
      </c>
      <c r="P462" s="18">
        <v>440</v>
      </c>
      <c r="Q462" s="7">
        <v>450</v>
      </c>
      <c r="R462" s="7">
        <v>460</v>
      </c>
      <c r="S462" s="7">
        <v>460</v>
      </c>
      <c r="T462" s="7">
        <v>470</v>
      </c>
      <c r="U462" s="7">
        <v>470</v>
      </c>
      <c r="V462" s="7">
        <v>470</v>
      </c>
      <c r="W462" s="7">
        <v>470</v>
      </c>
      <c r="X462" s="25">
        <v>480</v>
      </c>
      <c r="Y462" s="25">
        <v>500</v>
      </c>
      <c r="Z462" s="262">
        <v>550</v>
      </c>
      <c r="AA462" s="20" t="s">
        <v>70</v>
      </c>
      <c r="AB462" s="8">
        <v>1180</v>
      </c>
      <c r="AC462" s="8">
        <v>670</v>
      </c>
      <c r="AD462" s="8">
        <v>410</v>
      </c>
      <c r="AE462" s="8">
        <v>480</v>
      </c>
      <c r="AF462" s="8">
        <v>-4400</v>
      </c>
      <c r="AG462" s="8">
        <v>-620</v>
      </c>
      <c r="AH462" s="8">
        <v>570</v>
      </c>
      <c r="AI462" s="29">
        <v>520</v>
      </c>
      <c r="AJ462" s="29">
        <v>2120</v>
      </c>
      <c r="AK462" s="276">
        <v>4700</v>
      </c>
      <c r="AL462" s="31">
        <v>5630</v>
      </c>
      <c r="AM462" s="17" t="s">
        <v>70</v>
      </c>
      <c r="AN462" s="9">
        <v>2.300194931773869E-2</v>
      </c>
      <c r="AO462" s="9">
        <v>1.2766768292682862E-2</v>
      </c>
      <c r="AP462" s="9">
        <v>7.7140169332079456E-3</v>
      </c>
      <c r="AQ462" s="9">
        <v>8.9619118745332127E-3</v>
      </c>
      <c r="AR462" s="9">
        <v>-8.1421169504071078E-2</v>
      </c>
      <c r="AS462" s="9">
        <v>-1.2489927477840501E-2</v>
      </c>
      <c r="AT462" s="9">
        <v>1.1627906976744207E-2</v>
      </c>
      <c r="AU462" s="33">
        <v>1.048598507763665E-2</v>
      </c>
      <c r="AV462" s="87">
        <v>4.2306924765515896E-2</v>
      </c>
      <c r="AW462" s="270">
        <v>8.998659774076212E-2</v>
      </c>
      <c r="AX462" s="35">
        <v>0.10974658869395704</v>
      </c>
      <c r="AY462" s="793">
        <v>0.16839089421949266</v>
      </c>
      <c r="AZ462" s="779"/>
      <c r="BA462" s="21">
        <v>10395.000000000002</v>
      </c>
      <c r="BB462" s="87">
        <v>0.90711500974658865</v>
      </c>
      <c r="BC462" s="795">
        <v>0.96036115856034032</v>
      </c>
    </row>
    <row r="463" spans="1:55" ht="19">
      <c r="A463" s="156" t="s">
        <v>34</v>
      </c>
      <c r="B463" s="159" t="s">
        <v>122</v>
      </c>
      <c r="C463" s="758"/>
      <c r="D463" s="15" t="s">
        <v>12</v>
      </c>
      <c r="E463" s="21">
        <v>57720</v>
      </c>
      <c r="F463" s="7">
        <v>59080</v>
      </c>
      <c r="G463" s="7">
        <v>59820</v>
      </c>
      <c r="H463" s="7">
        <v>60290</v>
      </c>
      <c r="I463" s="7">
        <v>60840</v>
      </c>
      <c r="J463" s="7">
        <v>56450</v>
      </c>
      <c r="K463" s="7">
        <v>55740</v>
      </c>
      <c r="L463" s="7">
        <v>56390</v>
      </c>
      <c r="M463" s="22">
        <v>56990</v>
      </c>
      <c r="N463" s="22">
        <v>59440</v>
      </c>
      <c r="O463" s="284">
        <v>64850</v>
      </c>
      <c r="P463" s="18">
        <v>500</v>
      </c>
      <c r="Q463" s="7">
        <v>510</v>
      </c>
      <c r="R463" s="7">
        <v>520</v>
      </c>
      <c r="S463" s="7">
        <v>520</v>
      </c>
      <c r="T463" s="7">
        <v>530</v>
      </c>
      <c r="U463" s="7">
        <v>530</v>
      </c>
      <c r="V463" s="7">
        <v>530</v>
      </c>
      <c r="W463" s="7">
        <v>530</v>
      </c>
      <c r="X463" s="25">
        <v>540</v>
      </c>
      <c r="Y463" s="25">
        <v>570</v>
      </c>
      <c r="Z463" s="262">
        <v>620</v>
      </c>
      <c r="AA463" s="20" t="s">
        <v>70</v>
      </c>
      <c r="AB463" s="8">
        <v>1360</v>
      </c>
      <c r="AC463" s="8">
        <v>740</v>
      </c>
      <c r="AD463" s="8">
        <v>470</v>
      </c>
      <c r="AE463" s="8">
        <v>550</v>
      </c>
      <c r="AF463" s="8">
        <v>-4390</v>
      </c>
      <c r="AG463" s="8">
        <v>-710</v>
      </c>
      <c r="AH463" s="8">
        <v>650</v>
      </c>
      <c r="AI463" s="29">
        <v>600</v>
      </c>
      <c r="AJ463" s="29">
        <v>2450</v>
      </c>
      <c r="AK463" s="276">
        <v>5410</v>
      </c>
      <c r="AL463" s="31">
        <v>7130</v>
      </c>
      <c r="AM463" s="17" t="s">
        <v>70</v>
      </c>
      <c r="AN463" s="9">
        <v>2.3562023562023526E-2</v>
      </c>
      <c r="AO463" s="9">
        <v>1.2525389302640466E-2</v>
      </c>
      <c r="AP463" s="9">
        <v>7.8569040454696815E-3</v>
      </c>
      <c r="AQ463" s="9">
        <v>9.1225742245812924E-3</v>
      </c>
      <c r="AR463" s="9">
        <v>-7.2156476002629866E-2</v>
      </c>
      <c r="AS463" s="9">
        <v>-1.2577502214348946E-2</v>
      </c>
      <c r="AT463" s="9">
        <v>1.1661284535342764E-2</v>
      </c>
      <c r="AU463" s="33">
        <v>1.0640184429863364E-2</v>
      </c>
      <c r="AV463" s="87">
        <v>4.2989998245306138E-2</v>
      </c>
      <c r="AW463" s="270">
        <v>9.1016150740242274E-2</v>
      </c>
      <c r="AX463" s="35">
        <v>0.12352737352737342</v>
      </c>
      <c r="AY463" s="793"/>
      <c r="AZ463" s="779"/>
      <c r="BA463" s="21">
        <v>11718.000000000002</v>
      </c>
      <c r="BB463" s="87">
        <v>0.92051282051282046</v>
      </c>
      <c r="BC463" s="795"/>
    </row>
    <row r="464" spans="1:55" ht="19">
      <c r="A464" s="156" t="s">
        <v>34</v>
      </c>
      <c r="B464" s="159" t="s">
        <v>122</v>
      </c>
      <c r="C464" s="797" t="s">
        <v>38</v>
      </c>
      <c r="D464" s="15" t="s">
        <v>39</v>
      </c>
      <c r="E464" s="21">
        <v>105900</v>
      </c>
      <c r="F464" s="7">
        <v>108510</v>
      </c>
      <c r="G464" s="7">
        <v>109830</v>
      </c>
      <c r="H464" s="7">
        <v>110730</v>
      </c>
      <c r="I464" s="7">
        <v>111790</v>
      </c>
      <c r="J464" s="7">
        <v>111970</v>
      </c>
      <c r="K464" s="7">
        <v>110740</v>
      </c>
      <c r="L464" s="7">
        <v>112030</v>
      </c>
      <c r="M464" s="22">
        <v>113240</v>
      </c>
      <c r="N464" s="22">
        <v>118170</v>
      </c>
      <c r="O464" s="284">
        <v>128900</v>
      </c>
      <c r="P464" s="18">
        <v>950</v>
      </c>
      <c r="Q464" s="7">
        <v>970</v>
      </c>
      <c r="R464" s="7">
        <v>990</v>
      </c>
      <c r="S464" s="7">
        <v>990</v>
      </c>
      <c r="T464" s="7">
        <v>1010</v>
      </c>
      <c r="U464" s="7">
        <v>1010</v>
      </c>
      <c r="V464" s="7">
        <v>990</v>
      </c>
      <c r="W464" s="7">
        <v>1010</v>
      </c>
      <c r="X464" s="25">
        <v>1020</v>
      </c>
      <c r="Y464" s="25">
        <v>1060</v>
      </c>
      <c r="Z464" s="262">
        <v>1170</v>
      </c>
      <c r="AA464" s="20" t="s">
        <v>70</v>
      </c>
      <c r="AB464" s="8">
        <v>2610</v>
      </c>
      <c r="AC464" s="8">
        <v>1320</v>
      </c>
      <c r="AD464" s="8">
        <v>900</v>
      </c>
      <c r="AE464" s="8">
        <v>1060</v>
      </c>
      <c r="AF464" s="8">
        <v>180</v>
      </c>
      <c r="AG464" s="8">
        <v>-1230</v>
      </c>
      <c r="AH464" s="8">
        <v>1290</v>
      </c>
      <c r="AI464" s="29">
        <v>1210</v>
      </c>
      <c r="AJ464" s="29">
        <v>4930</v>
      </c>
      <c r="AK464" s="276">
        <v>10730</v>
      </c>
      <c r="AL464" s="31">
        <v>23000</v>
      </c>
      <c r="AM464" s="17" t="s">
        <v>70</v>
      </c>
      <c r="AN464" s="9">
        <v>2.4645892351274679E-2</v>
      </c>
      <c r="AO464" s="9">
        <v>1.2164777439867214E-2</v>
      </c>
      <c r="AP464" s="9">
        <v>8.1944823818629331E-3</v>
      </c>
      <c r="AQ464" s="9">
        <v>9.5728348234445093E-3</v>
      </c>
      <c r="AR464" s="9">
        <v>1.6101619107253828E-3</v>
      </c>
      <c r="AS464" s="9">
        <v>-1.0985085290702856E-2</v>
      </c>
      <c r="AT464" s="9">
        <v>1.1648907350550797E-2</v>
      </c>
      <c r="AU464" s="33">
        <v>1.0800678389716989E-2</v>
      </c>
      <c r="AV464" s="87">
        <v>4.3535853055457485E-2</v>
      </c>
      <c r="AW464" s="270">
        <v>9.0801387831090707E-2</v>
      </c>
      <c r="AX464" s="35">
        <v>0.21718602455146363</v>
      </c>
      <c r="AY464" s="793"/>
      <c r="AZ464" s="779"/>
      <c r="BA464" s="21">
        <v>22113</v>
      </c>
      <c r="BB464" s="87">
        <v>1.0083758262511804</v>
      </c>
      <c r="BC464" s="795"/>
    </row>
    <row r="465" spans="1:55" ht="19">
      <c r="A465" s="156" t="s">
        <v>34</v>
      </c>
      <c r="B465" s="159" t="s">
        <v>122</v>
      </c>
      <c r="C465" s="797"/>
      <c r="D465" s="15" t="s">
        <v>40</v>
      </c>
      <c r="E465" s="21">
        <v>170190</v>
      </c>
      <c r="F465" s="7">
        <v>174600</v>
      </c>
      <c r="G465" s="7">
        <v>176600</v>
      </c>
      <c r="H465" s="7">
        <v>178090</v>
      </c>
      <c r="I465" s="7">
        <v>179860</v>
      </c>
      <c r="J465" s="7">
        <v>180140</v>
      </c>
      <c r="K465" s="7">
        <v>177960</v>
      </c>
      <c r="L465" s="7">
        <v>180050</v>
      </c>
      <c r="M465" s="22">
        <v>182070</v>
      </c>
      <c r="N465" s="22">
        <v>190260</v>
      </c>
      <c r="O465" s="284">
        <v>208160</v>
      </c>
      <c r="P465" s="18">
        <v>1590</v>
      </c>
      <c r="Q465" s="7">
        <v>1630</v>
      </c>
      <c r="R465" s="7">
        <v>1660</v>
      </c>
      <c r="S465" s="7">
        <v>1670</v>
      </c>
      <c r="T465" s="7">
        <v>1690</v>
      </c>
      <c r="U465" s="7">
        <v>1690</v>
      </c>
      <c r="V465" s="7">
        <v>1660</v>
      </c>
      <c r="W465" s="7">
        <v>1690</v>
      </c>
      <c r="X465" s="25">
        <v>1700</v>
      </c>
      <c r="Y465" s="25">
        <v>1780</v>
      </c>
      <c r="Z465" s="262">
        <v>1960</v>
      </c>
      <c r="AA465" s="20" t="s">
        <v>70</v>
      </c>
      <c r="AB465" s="8">
        <v>4410</v>
      </c>
      <c r="AC465" s="8">
        <v>2000</v>
      </c>
      <c r="AD465" s="8">
        <v>1490</v>
      </c>
      <c r="AE465" s="8">
        <v>1770</v>
      </c>
      <c r="AF465" s="8">
        <v>280</v>
      </c>
      <c r="AG465" s="8">
        <v>-2180</v>
      </c>
      <c r="AH465" s="8">
        <v>2090</v>
      </c>
      <c r="AI465" s="29">
        <v>2020</v>
      </c>
      <c r="AJ465" s="29">
        <v>8190</v>
      </c>
      <c r="AK465" s="276">
        <v>17900</v>
      </c>
      <c r="AL465" s="31">
        <v>37970</v>
      </c>
      <c r="AM465" s="17" t="s">
        <v>70</v>
      </c>
      <c r="AN465" s="9">
        <v>2.5912215758857826E-2</v>
      </c>
      <c r="AO465" s="9">
        <v>1.1454753722794919E-2</v>
      </c>
      <c r="AP465" s="9">
        <v>8.4371460928651665E-3</v>
      </c>
      <c r="AQ465" s="9">
        <v>9.9387949912965734E-3</v>
      </c>
      <c r="AR465" s="9">
        <v>1.5567663738462745E-3</v>
      </c>
      <c r="AS465" s="9">
        <v>-1.2101698678805395E-2</v>
      </c>
      <c r="AT465" s="9">
        <v>1.174421218251287E-2</v>
      </c>
      <c r="AU465" s="33">
        <v>1.1219105803943252E-2</v>
      </c>
      <c r="AV465" s="87">
        <v>4.4982698961937739E-2</v>
      </c>
      <c r="AW465" s="270">
        <v>9.4081782823504767E-2</v>
      </c>
      <c r="AX465" s="35">
        <v>0.22310359010517655</v>
      </c>
      <c r="AY465" s="793"/>
      <c r="AZ465" s="779"/>
      <c r="BA465" s="21">
        <v>37044</v>
      </c>
      <c r="BB465" s="87">
        <v>1.0054409777307716</v>
      </c>
      <c r="BC465" s="795"/>
    </row>
    <row r="466" spans="1:55" ht="21" customHeight="1">
      <c r="A466" s="156" t="s">
        <v>34</v>
      </c>
      <c r="B466" s="148" t="s">
        <v>47</v>
      </c>
      <c r="C466" s="758" t="s">
        <v>37</v>
      </c>
      <c r="D466" s="15" t="s">
        <v>11</v>
      </c>
      <c r="E466" s="21">
        <v>47380</v>
      </c>
      <c r="F466" s="7">
        <v>48460</v>
      </c>
      <c r="G466" s="7">
        <v>49090</v>
      </c>
      <c r="H466" s="7">
        <v>49460</v>
      </c>
      <c r="I466" s="7">
        <v>49910</v>
      </c>
      <c r="J466" s="7">
        <v>45500</v>
      </c>
      <c r="K466" s="7">
        <v>44940</v>
      </c>
      <c r="L466" s="7">
        <v>45460</v>
      </c>
      <c r="M466" s="22">
        <v>45940</v>
      </c>
      <c r="N466" s="22">
        <v>47880</v>
      </c>
      <c r="O466" s="284">
        <v>52190</v>
      </c>
      <c r="P466" s="18">
        <v>400</v>
      </c>
      <c r="Q466" s="7">
        <v>410</v>
      </c>
      <c r="R466" s="7">
        <v>420</v>
      </c>
      <c r="S466" s="7">
        <v>420</v>
      </c>
      <c r="T466" s="7">
        <v>420</v>
      </c>
      <c r="U466" s="7">
        <v>430</v>
      </c>
      <c r="V466" s="7">
        <v>430</v>
      </c>
      <c r="W466" s="7">
        <v>430</v>
      </c>
      <c r="X466" s="25">
        <v>440</v>
      </c>
      <c r="Y466" s="25">
        <v>460</v>
      </c>
      <c r="Z466" s="262">
        <v>500</v>
      </c>
      <c r="AA466" s="20" t="s">
        <v>70</v>
      </c>
      <c r="AB466" s="8">
        <v>1080</v>
      </c>
      <c r="AC466" s="8">
        <v>630</v>
      </c>
      <c r="AD466" s="8">
        <v>370</v>
      </c>
      <c r="AE466" s="8">
        <v>450</v>
      </c>
      <c r="AF466" s="8">
        <v>-4410</v>
      </c>
      <c r="AG466" s="8">
        <v>-560</v>
      </c>
      <c r="AH466" s="8">
        <v>520</v>
      </c>
      <c r="AI466" s="29">
        <v>480</v>
      </c>
      <c r="AJ466" s="29">
        <v>1940</v>
      </c>
      <c r="AK466" s="276">
        <v>4310</v>
      </c>
      <c r="AL466" s="31">
        <v>4810</v>
      </c>
      <c r="AM466" s="17" t="s">
        <v>70</v>
      </c>
      <c r="AN466" s="9">
        <v>2.2794428028704017E-2</v>
      </c>
      <c r="AO466" s="9">
        <v>1.3000412711514642E-2</v>
      </c>
      <c r="AP466" s="9">
        <v>7.537176614381691E-3</v>
      </c>
      <c r="AQ466" s="9">
        <v>9.0982612211887304E-3</v>
      </c>
      <c r="AR466" s="9">
        <v>-8.8359046283309928E-2</v>
      </c>
      <c r="AS466" s="9">
        <v>-1.2307692307692353E-2</v>
      </c>
      <c r="AT466" s="9">
        <v>1.1570983533600421E-2</v>
      </c>
      <c r="AU466" s="33">
        <v>1.0558732952045791E-2</v>
      </c>
      <c r="AV466" s="87">
        <v>4.2228994340444137E-2</v>
      </c>
      <c r="AW466" s="270">
        <v>9.0016708437760995E-2</v>
      </c>
      <c r="AX466" s="35">
        <v>0.10151962853524688</v>
      </c>
      <c r="AY466" s="793">
        <v>0.16493281692413175</v>
      </c>
      <c r="AZ466" s="779"/>
      <c r="BA466" s="21">
        <v>9450.0000000000018</v>
      </c>
      <c r="BB466" s="87">
        <v>0.90206838328408612</v>
      </c>
      <c r="BC466" s="795">
        <v>0.95883938786225675</v>
      </c>
    </row>
    <row r="467" spans="1:55" ht="19">
      <c r="A467" s="156" t="s">
        <v>34</v>
      </c>
      <c r="B467" s="159" t="s">
        <v>123</v>
      </c>
      <c r="C467" s="758"/>
      <c r="D467" s="15" t="s">
        <v>12</v>
      </c>
      <c r="E467" s="21">
        <v>53800</v>
      </c>
      <c r="F467" s="7">
        <v>55060</v>
      </c>
      <c r="G467" s="7">
        <v>55760</v>
      </c>
      <c r="H467" s="7">
        <v>56190</v>
      </c>
      <c r="I467" s="7">
        <v>56710</v>
      </c>
      <c r="J467" s="7">
        <v>52310</v>
      </c>
      <c r="K467" s="7">
        <v>51660</v>
      </c>
      <c r="L467" s="7">
        <v>52260</v>
      </c>
      <c r="M467" s="22">
        <v>52820</v>
      </c>
      <c r="N467" s="22">
        <v>55090</v>
      </c>
      <c r="O467" s="284">
        <v>60110</v>
      </c>
      <c r="P467" s="18">
        <v>460</v>
      </c>
      <c r="Q467" s="7">
        <v>470</v>
      </c>
      <c r="R467" s="7">
        <v>480</v>
      </c>
      <c r="S467" s="7">
        <v>480</v>
      </c>
      <c r="T467" s="7">
        <v>480</v>
      </c>
      <c r="U467" s="7">
        <v>490</v>
      </c>
      <c r="V467" s="7">
        <v>490</v>
      </c>
      <c r="W467" s="7">
        <v>490</v>
      </c>
      <c r="X467" s="25">
        <v>500</v>
      </c>
      <c r="Y467" s="25">
        <v>530</v>
      </c>
      <c r="Z467" s="262">
        <v>570</v>
      </c>
      <c r="AA467" s="20" t="s">
        <v>70</v>
      </c>
      <c r="AB467" s="8">
        <v>1260</v>
      </c>
      <c r="AC467" s="8">
        <v>700</v>
      </c>
      <c r="AD467" s="8">
        <v>430</v>
      </c>
      <c r="AE467" s="8">
        <v>520</v>
      </c>
      <c r="AF467" s="8">
        <v>-4400</v>
      </c>
      <c r="AG467" s="8">
        <v>-650</v>
      </c>
      <c r="AH467" s="8">
        <v>600</v>
      </c>
      <c r="AI467" s="29">
        <v>560</v>
      </c>
      <c r="AJ467" s="29">
        <v>2270</v>
      </c>
      <c r="AK467" s="276">
        <v>5020</v>
      </c>
      <c r="AL467" s="31">
        <v>6310</v>
      </c>
      <c r="AM467" s="17" t="s">
        <v>70</v>
      </c>
      <c r="AN467" s="9">
        <v>2.3420074349442377E-2</v>
      </c>
      <c r="AO467" s="9">
        <v>1.2713403559752923E-2</v>
      </c>
      <c r="AP467" s="9">
        <v>7.7116212338594892E-3</v>
      </c>
      <c r="AQ467" s="9">
        <v>9.2543157145399402E-3</v>
      </c>
      <c r="AR467" s="9">
        <v>-7.758772703226946E-2</v>
      </c>
      <c r="AS467" s="9">
        <v>-1.2425922385777111E-2</v>
      </c>
      <c r="AT467" s="9">
        <v>1.1614401858304202E-2</v>
      </c>
      <c r="AU467" s="33">
        <v>1.0715652506697371E-2</v>
      </c>
      <c r="AV467" s="87">
        <v>4.2976145399469923E-2</v>
      </c>
      <c r="AW467" s="270">
        <v>9.1123615901252508E-2</v>
      </c>
      <c r="AX467" s="35">
        <v>0.11728624535315979</v>
      </c>
      <c r="AY467" s="793"/>
      <c r="AZ467" s="779"/>
      <c r="BA467" s="21">
        <v>10773.000000000002</v>
      </c>
      <c r="BB467" s="87">
        <v>0.91704460966542756</v>
      </c>
      <c r="BC467" s="795"/>
    </row>
    <row r="468" spans="1:55" ht="19">
      <c r="A468" s="156" t="s">
        <v>34</v>
      </c>
      <c r="B468" s="159" t="s">
        <v>123</v>
      </c>
      <c r="C468" s="797" t="s">
        <v>38</v>
      </c>
      <c r="D468" s="15" t="s">
        <v>39</v>
      </c>
      <c r="E468" s="21">
        <v>101980</v>
      </c>
      <c r="F468" s="7">
        <v>104490</v>
      </c>
      <c r="G468" s="7">
        <v>105770</v>
      </c>
      <c r="H468" s="7">
        <v>106630</v>
      </c>
      <c r="I468" s="7">
        <v>107660</v>
      </c>
      <c r="J468" s="7">
        <v>107830</v>
      </c>
      <c r="K468" s="7">
        <v>106660</v>
      </c>
      <c r="L468" s="7">
        <v>107900</v>
      </c>
      <c r="M468" s="22">
        <v>109070</v>
      </c>
      <c r="N468" s="22">
        <v>113820</v>
      </c>
      <c r="O468" s="284">
        <v>124160</v>
      </c>
      <c r="P468" s="18">
        <v>910</v>
      </c>
      <c r="Q468" s="7">
        <v>930</v>
      </c>
      <c r="R468" s="7">
        <v>950</v>
      </c>
      <c r="S468" s="7">
        <v>950</v>
      </c>
      <c r="T468" s="7">
        <v>960</v>
      </c>
      <c r="U468" s="7">
        <v>970</v>
      </c>
      <c r="V468" s="7">
        <v>950</v>
      </c>
      <c r="W468" s="7">
        <v>960</v>
      </c>
      <c r="X468" s="25">
        <v>980</v>
      </c>
      <c r="Y468" s="25">
        <v>1020</v>
      </c>
      <c r="Z468" s="262">
        <v>1120</v>
      </c>
      <c r="AA468" s="20" t="s">
        <v>70</v>
      </c>
      <c r="AB468" s="8">
        <v>2510</v>
      </c>
      <c r="AC468" s="8">
        <v>1280</v>
      </c>
      <c r="AD468" s="8">
        <v>860</v>
      </c>
      <c r="AE468" s="8">
        <v>1030</v>
      </c>
      <c r="AF468" s="8">
        <v>170</v>
      </c>
      <c r="AG468" s="8">
        <v>-1170</v>
      </c>
      <c r="AH468" s="8">
        <v>1240</v>
      </c>
      <c r="AI468" s="29">
        <v>1170</v>
      </c>
      <c r="AJ468" s="29">
        <v>4750</v>
      </c>
      <c r="AK468" s="276">
        <v>10340</v>
      </c>
      <c r="AL468" s="31">
        <v>22180</v>
      </c>
      <c r="AM468" s="17" t="s">
        <v>70</v>
      </c>
      <c r="AN468" s="9">
        <v>2.4612669150813948E-2</v>
      </c>
      <c r="AO468" s="9">
        <v>1.2249976074265589E-2</v>
      </c>
      <c r="AP468" s="9">
        <v>8.1308499574548332E-3</v>
      </c>
      <c r="AQ468" s="9">
        <v>9.6595704773516644E-3</v>
      </c>
      <c r="AR468" s="9">
        <v>1.5790451421140439E-3</v>
      </c>
      <c r="AS468" s="9">
        <v>-1.0850412686636335E-2</v>
      </c>
      <c r="AT468" s="9">
        <v>1.1625726607912945E-2</v>
      </c>
      <c r="AU468" s="33">
        <v>1.0843373493975905E-2</v>
      </c>
      <c r="AV468" s="87">
        <v>4.3550013752635897E-2</v>
      </c>
      <c r="AW468" s="270">
        <v>9.0845194166227383E-2</v>
      </c>
      <c r="AX468" s="35">
        <v>0.21749362620121593</v>
      </c>
      <c r="AY468" s="793"/>
      <c r="AZ468" s="779"/>
      <c r="BA468" s="21">
        <v>21168</v>
      </c>
      <c r="BB468" s="87">
        <v>1.0099235144145911</v>
      </c>
      <c r="BC468" s="795"/>
    </row>
    <row r="469" spans="1:55" ht="19">
      <c r="A469" s="156" t="s">
        <v>34</v>
      </c>
      <c r="B469" s="159" t="s">
        <v>123</v>
      </c>
      <c r="C469" s="797"/>
      <c r="D469" s="15" t="s">
        <v>40</v>
      </c>
      <c r="E469" s="21">
        <v>166270</v>
      </c>
      <c r="F469" s="7">
        <v>170580</v>
      </c>
      <c r="G469" s="7">
        <v>172540</v>
      </c>
      <c r="H469" s="7">
        <v>173990</v>
      </c>
      <c r="I469" s="7">
        <v>175730</v>
      </c>
      <c r="J469" s="7">
        <v>176000</v>
      </c>
      <c r="K469" s="7">
        <v>173880</v>
      </c>
      <c r="L469" s="7">
        <v>175920</v>
      </c>
      <c r="M469" s="22">
        <v>177900</v>
      </c>
      <c r="N469" s="22">
        <v>185910</v>
      </c>
      <c r="O469" s="284">
        <v>203420</v>
      </c>
      <c r="P469" s="18">
        <v>1550</v>
      </c>
      <c r="Q469" s="7">
        <v>1590</v>
      </c>
      <c r="R469" s="7">
        <v>1620</v>
      </c>
      <c r="S469" s="7">
        <v>1630</v>
      </c>
      <c r="T469" s="7">
        <v>1640</v>
      </c>
      <c r="U469" s="7">
        <v>1650</v>
      </c>
      <c r="V469" s="7">
        <v>1620</v>
      </c>
      <c r="W469" s="7">
        <v>1640</v>
      </c>
      <c r="X469" s="25">
        <v>1660</v>
      </c>
      <c r="Y469" s="25">
        <v>1740</v>
      </c>
      <c r="Z469" s="262">
        <v>1910</v>
      </c>
      <c r="AA469" s="20" t="s">
        <v>70</v>
      </c>
      <c r="AB469" s="8">
        <v>4310</v>
      </c>
      <c r="AC469" s="8">
        <v>1960</v>
      </c>
      <c r="AD469" s="8">
        <v>1450</v>
      </c>
      <c r="AE469" s="8">
        <v>1740</v>
      </c>
      <c r="AF469" s="8">
        <v>270</v>
      </c>
      <c r="AG469" s="8">
        <v>-2120</v>
      </c>
      <c r="AH469" s="8">
        <v>2040</v>
      </c>
      <c r="AI469" s="29">
        <v>1980</v>
      </c>
      <c r="AJ469" s="29">
        <v>8010</v>
      </c>
      <c r="AK469" s="276">
        <v>17510</v>
      </c>
      <c r="AL469" s="31">
        <v>37150</v>
      </c>
      <c r="AM469" s="17" t="s">
        <v>70</v>
      </c>
      <c r="AN469" s="9">
        <v>2.5921693630841514E-2</v>
      </c>
      <c r="AO469" s="9">
        <v>1.149020987220073E-2</v>
      </c>
      <c r="AP469" s="9">
        <v>8.4038483829835808E-3</v>
      </c>
      <c r="AQ469" s="9">
        <v>1.0000574745675062E-2</v>
      </c>
      <c r="AR469" s="9">
        <v>1.5364479599384584E-3</v>
      </c>
      <c r="AS469" s="9">
        <v>-1.2045454545454581E-2</v>
      </c>
      <c r="AT469" s="9">
        <v>1.1732229123533555E-2</v>
      </c>
      <c r="AU469" s="33">
        <v>1.1255115961800843E-2</v>
      </c>
      <c r="AV469" s="87">
        <v>4.5025295109612173E-2</v>
      </c>
      <c r="AW469" s="270">
        <v>9.4185358506804429E-2</v>
      </c>
      <c r="AX469" s="35">
        <v>0.22343176760690442</v>
      </c>
      <c r="AY469" s="793"/>
      <c r="AZ469" s="779"/>
      <c r="BA469" s="21">
        <v>36099</v>
      </c>
      <c r="BB469" s="87">
        <v>1.0063210440849222</v>
      </c>
      <c r="BC469" s="795"/>
    </row>
    <row r="470" spans="1:55" ht="21" customHeight="1">
      <c r="A470" s="156" t="s">
        <v>34</v>
      </c>
      <c r="B470" s="148" t="s">
        <v>48</v>
      </c>
      <c r="C470" s="758" t="s">
        <v>37</v>
      </c>
      <c r="D470" s="15" t="s">
        <v>11</v>
      </c>
      <c r="E470" s="21">
        <v>44290</v>
      </c>
      <c r="F470" s="7">
        <v>45280</v>
      </c>
      <c r="G470" s="7">
        <v>45880</v>
      </c>
      <c r="H470" s="7">
        <v>46230</v>
      </c>
      <c r="I470" s="7">
        <v>46650</v>
      </c>
      <c r="J470" s="7">
        <v>42230</v>
      </c>
      <c r="K470" s="7">
        <v>41720</v>
      </c>
      <c r="L470" s="7">
        <v>42200</v>
      </c>
      <c r="M470" s="22">
        <v>42640</v>
      </c>
      <c r="N470" s="22">
        <v>44450</v>
      </c>
      <c r="O470" s="284">
        <v>48440</v>
      </c>
      <c r="P470" s="18">
        <v>370</v>
      </c>
      <c r="Q470" s="7">
        <v>380</v>
      </c>
      <c r="R470" s="7">
        <v>390</v>
      </c>
      <c r="S470" s="7">
        <v>390</v>
      </c>
      <c r="T470" s="7">
        <v>390</v>
      </c>
      <c r="U470" s="7">
        <v>390</v>
      </c>
      <c r="V470" s="7">
        <v>390</v>
      </c>
      <c r="W470" s="7">
        <v>400</v>
      </c>
      <c r="X470" s="25">
        <v>400</v>
      </c>
      <c r="Y470" s="25">
        <v>420</v>
      </c>
      <c r="Z470" s="262">
        <v>460</v>
      </c>
      <c r="AA470" s="20" t="s">
        <v>70</v>
      </c>
      <c r="AB470" s="8">
        <v>990</v>
      </c>
      <c r="AC470" s="8">
        <v>600</v>
      </c>
      <c r="AD470" s="8">
        <v>350</v>
      </c>
      <c r="AE470" s="8">
        <v>420</v>
      </c>
      <c r="AF470" s="8">
        <v>-4420</v>
      </c>
      <c r="AG470" s="8">
        <v>-510</v>
      </c>
      <c r="AH470" s="8">
        <v>480</v>
      </c>
      <c r="AI470" s="29">
        <v>440</v>
      </c>
      <c r="AJ470" s="29">
        <v>1810</v>
      </c>
      <c r="AK470" s="276">
        <v>3990</v>
      </c>
      <c r="AL470" s="31">
        <v>4150</v>
      </c>
      <c r="AM470" s="17" t="s">
        <v>70</v>
      </c>
      <c r="AN470" s="9">
        <v>2.2352675547527623E-2</v>
      </c>
      <c r="AO470" s="9">
        <v>1.3250883392226243E-2</v>
      </c>
      <c r="AP470" s="9">
        <v>7.6285963382738409E-3</v>
      </c>
      <c r="AQ470" s="9">
        <v>9.0850097339389979E-3</v>
      </c>
      <c r="AR470" s="9">
        <v>-9.4748124330117922E-2</v>
      </c>
      <c r="AS470" s="9">
        <v>-1.2076722708974641E-2</v>
      </c>
      <c r="AT470" s="9">
        <v>1.1505273250239645E-2</v>
      </c>
      <c r="AU470" s="33">
        <v>1.0426540284360186E-2</v>
      </c>
      <c r="AV470" s="87">
        <v>4.2448405253283195E-2</v>
      </c>
      <c r="AW470" s="270">
        <v>8.9763779527558984E-2</v>
      </c>
      <c r="AX470" s="35">
        <v>9.370060961842408E-2</v>
      </c>
      <c r="AY470" s="793">
        <v>0.16158802469474853</v>
      </c>
      <c r="AZ470" s="779"/>
      <c r="BA470" s="21">
        <v>8694</v>
      </c>
      <c r="BB470" s="87">
        <v>0.89740347708286294</v>
      </c>
      <c r="BC470" s="795">
        <v>0.95737993914776998</v>
      </c>
    </row>
    <row r="471" spans="1:55" ht="19">
      <c r="A471" s="156" t="s">
        <v>34</v>
      </c>
      <c r="B471" s="159" t="s">
        <v>124</v>
      </c>
      <c r="C471" s="758"/>
      <c r="D471" s="15" t="s">
        <v>12</v>
      </c>
      <c r="E471" s="21">
        <v>50710</v>
      </c>
      <c r="F471" s="7">
        <v>51880</v>
      </c>
      <c r="G471" s="7">
        <v>52550</v>
      </c>
      <c r="H471" s="7">
        <v>52960</v>
      </c>
      <c r="I471" s="7">
        <v>53450</v>
      </c>
      <c r="J471" s="7">
        <v>49040</v>
      </c>
      <c r="K471" s="7">
        <v>48440</v>
      </c>
      <c r="L471" s="7">
        <v>49000</v>
      </c>
      <c r="M471" s="22">
        <v>49520</v>
      </c>
      <c r="N471" s="22">
        <v>51660</v>
      </c>
      <c r="O471" s="284">
        <v>56360</v>
      </c>
      <c r="P471" s="18">
        <v>430</v>
      </c>
      <c r="Q471" s="7">
        <v>440</v>
      </c>
      <c r="R471" s="7">
        <v>450</v>
      </c>
      <c r="S471" s="7">
        <v>450</v>
      </c>
      <c r="T471" s="7">
        <v>450</v>
      </c>
      <c r="U471" s="7">
        <v>450</v>
      </c>
      <c r="V471" s="7">
        <v>450</v>
      </c>
      <c r="W471" s="7">
        <v>460</v>
      </c>
      <c r="X471" s="25">
        <v>460</v>
      </c>
      <c r="Y471" s="25">
        <v>490</v>
      </c>
      <c r="Z471" s="262">
        <v>530</v>
      </c>
      <c r="AA471" s="20" t="s">
        <v>70</v>
      </c>
      <c r="AB471" s="8">
        <v>1170</v>
      </c>
      <c r="AC471" s="8">
        <v>670</v>
      </c>
      <c r="AD471" s="8">
        <v>410</v>
      </c>
      <c r="AE471" s="8">
        <v>490</v>
      </c>
      <c r="AF471" s="8">
        <v>-4410</v>
      </c>
      <c r="AG471" s="8">
        <v>-600</v>
      </c>
      <c r="AH471" s="8">
        <v>560</v>
      </c>
      <c r="AI471" s="29">
        <v>520</v>
      </c>
      <c r="AJ471" s="29">
        <v>2140</v>
      </c>
      <c r="AK471" s="276">
        <v>4700</v>
      </c>
      <c r="AL471" s="31">
        <v>5650</v>
      </c>
      <c r="AM471" s="17" t="s">
        <v>70</v>
      </c>
      <c r="AN471" s="9">
        <v>2.3072372313153178E-2</v>
      </c>
      <c r="AO471" s="9">
        <v>1.2914417887432528E-2</v>
      </c>
      <c r="AP471" s="9">
        <v>7.8020932445290736E-3</v>
      </c>
      <c r="AQ471" s="9">
        <v>9.2522658610272313E-3</v>
      </c>
      <c r="AR471" s="9">
        <v>-8.250701590271281E-2</v>
      </c>
      <c r="AS471" s="9">
        <v>-1.2234910277324595E-2</v>
      </c>
      <c r="AT471" s="9">
        <v>1.1560693641618602E-2</v>
      </c>
      <c r="AU471" s="33">
        <v>1.0612244897959089E-2</v>
      </c>
      <c r="AV471" s="87">
        <v>4.3214862681744792E-2</v>
      </c>
      <c r="AW471" s="270">
        <v>9.0979481223383729E-2</v>
      </c>
      <c r="AX471" s="35">
        <v>0.11141786629856054</v>
      </c>
      <c r="AY471" s="793"/>
      <c r="AZ471" s="779"/>
      <c r="BA471" s="21">
        <v>10017.000000000002</v>
      </c>
      <c r="BB471" s="87">
        <v>0.91388286334056401</v>
      </c>
      <c r="BC471" s="795"/>
    </row>
    <row r="472" spans="1:55" ht="19">
      <c r="A472" s="156" t="s">
        <v>34</v>
      </c>
      <c r="B472" s="159" t="s">
        <v>124</v>
      </c>
      <c r="C472" s="797" t="s">
        <v>38</v>
      </c>
      <c r="D472" s="15" t="s">
        <v>39</v>
      </c>
      <c r="E472" s="21">
        <v>98890</v>
      </c>
      <c r="F472" s="7">
        <v>101310</v>
      </c>
      <c r="G472" s="7">
        <v>102560</v>
      </c>
      <c r="H472" s="7">
        <v>103400</v>
      </c>
      <c r="I472" s="7">
        <v>104400</v>
      </c>
      <c r="J472" s="7">
        <v>104560</v>
      </c>
      <c r="K472" s="7">
        <v>103440</v>
      </c>
      <c r="L472" s="7">
        <v>104640</v>
      </c>
      <c r="M472" s="22">
        <v>105770</v>
      </c>
      <c r="N472" s="22">
        <v>110390</v>
      </c>
      <c r="O472" s="284">
        <v>120410</v>
      </c>
      <c r="P472" s="18">
        <v>880</v>
      </c>
      <c r="Q472" s="7">
        <v>900</v>
      </c>
      <c r="R472" s="7">
        <v>920</v>
      </c>
      <c r="S472" s="7">
        <v>920</v>
      </c>
      <c r="T472" s="7">
        <v>930</v>
      </c>
      <c r="U472" s="7">
        <v>930</v>
      </c>
      <c r="V472" s="7">
        <v>920</v>
      </c>
      <c r="W472" s="7">
        <v>930</v>
      </c>
      <c r="X472" s="25">
        <v>950</v>
      </c>
      <c r="Y472" s="25">
        <v>980</v>
      </c>
      <c r="Z472" s="262">
        <v>1080</v>
      </c>
      <c r="AA472" s="20" t="s">
        <v>70</v>
      </c>
      <c r="AB472" s="8">
        <v>2420</v>
      </c>
      <c r="AC472" s="8">
        <v>1250</v>
      </c>
      <c r="AD472" s="8">
        <v>840</v>
      </c>
      <c r="AE472" s="8">
        <v>1000</v>
      </c>
      <c r="AF472" s="8">
        <v>160</v>
      </c>
      <c r="AG472" s="8">
        <v>-1120</v>
      </c>
      <c r="AH472" s="8">
        <v>1200</v>
      </c>
      <c r="AI472" s="29">
        <v>1130</v>
      </c>
      <c r="AJ472" s="29">
        <v>4620</v>
      </c>
      <c r="AK472" s="276">
        <v>10020</v>
      </c>
      <c r="AL472" s="31">
        <v>21520</v>
      </c>
      <c r="AM472" s="17" t="s">
        <v>70</v>
      </c>
      <c r="AN472" s="9">
        <v>2.4471635150166815E-2</v>
      </c>
      <c r="AO472" s="9">
        <v>1.2338367387227267E-2</v>
      </c>
      <c r="AP472" s="9">
        <v>8.1903276131045644E-3</v>
      </c>
      <c r="AQ472" s="9">
        <v>9.6711798839459462E-3</v>
      </c>
      <c r="AR472" s="9">
        <v>1.5325670498085309E-3</v>
      </c>
      <c r="AS472" s="9">
        <v>-1.0711553175210442E-2</v>
      </c>
      <c r="AT472" s="9">
        <v>1.1600928074245953E-2</v>
      </c>
      <c r="AU472" s="33">
        <v>1.0798929663608625E-2</v>
      </c>
      <c r="AV472" s="87">
        <v>4.3679682329583081E-2</v>
      </c>
      <c r="AW472" s="270">
        <v>9.0769091403206881E-2</v>
      </c>
      <c r="AX472" s="35">
        <v>0.21761553240974818</v>
      </c>
      <c r="AY472" s="793"/>
      <c r="AZ472" s="779"/>
      <c r="BA472" s="21">
        <v>20412</v>
      </c>
      <c r="BB472" s="87">
        <v>1.0112043684902416</v>
      </c>
      <c r="BC472" s="795"/>
    </row>
    <row r="473" spans="1:55" ht="19">
      <c r="A473" s="156" t="s">
        <v>34</v>
      </c>
      <c r="B473" s="159" t="s">
        <v>124</v>
      </c>
      <c r="C473" s="797"/>
      <c r="D473" s="15" t="s">
        <v>40</v>
      </c>
      <c r="E473" s="21">
        <v>163180</v>
      </c>
      <c r="F473" s="7">
        <v>167400</v>
      </c>
      <c r="G473" s="7">
        <v>169330</v>
      </c>
      <c r="H473" s="7">
        <v>170760</v>
      </c>
      <c r="I473" s="7">
        <v>172470</v>
      </c>
      <c r="J473" s="7">
        <v>172730</v>
      </c>
      <c r="K473" s="7">
        <v>170660</v>
      </c>
      <c r="L473" s="7">
        <v>172660</v>
      </c>
      <c r="M473" s="22">
        <v>174600</v>
      </c>
      <c r="N473" s="22">
        <v>182480</v>
      </c>
      <c r="O473" s="284">
        <v>199670</v>
      </c>
      <c r="P473" s="18">
        <v>1520</v>
      </c>
      <c r="Q473" s="7">
        <v>1560</v>
      </c>
      <c r="R473" s="7">
        <v>1590</v>
      </c>
      <c r="S473" s="7">
        <v>1600</v>
      </c>
      <c r="T473" s="7">
        <v>1610</v>
      </c>
      <c r="U473" s="7">
        <v>1610</v>
      </c>
      <c r="V473" s="7">
        <v>1590</v>
      </c>
      <c r="W473" s="7">
        <v>1610</v>
      </c>
      <c r="X473" s="25">
        <v>1630</v>
      </c>
      <c r="Y473" s="25">
        <v>1700</v>
      </c>
      <c r="Z473" s="262">
        <v>1870</v>
      </c>
      <c r="AA473" s="20" t="s">
        <v>70</v>
      </c>
      <c r="AB473" s="8">
        <v>4220</v>
      </c>
      <c r="AC473" s="8">
        <v>1930</v>
      </c>
      <c r="AD473" s="8">
        <v>1430</v>
      </c>
      <c r="AE473" s="8">
        <v>1710</v>
      </c>
      <c r="AF473" s="8">
        <v>260</v>
      </c>
      <c r="AG473" s="8">
        <v>-2070</v>
      </c>
      <c r="AH473" s="8">
        <v>2000</v>
      </c>
      <c r="AI473" s="29">
        <v>1940</v>
      </c>
      <c r="AJ473" s="29">
        <v>7880</v>
      </c>
      <c r="AK473" s="276">
        <v>17190</v>
      </c>
      <c r="AL473" s="31">
        <v>36490</v>
      </c>
      <c r="AM473" s="17" t="s">
        <v>70</v>
      </c>
      <c r="AN473" s="9">
        <v>2.5861012378967985E-2</v>
      </c>
      <c r="AO473" s="9">
        <v>1.1529271206690561E-2</v>
      </c>
      <c r="AP473" s="9">
        <v>8.4450481308686598E-3</v>
      </c>
      <c r="AQ473" s="9">
        <v>1.001405481377371E-2</v>
      </c>
      <c r="AR473" s="9">
        <v>1.5075085522120446E-3</v>
      </c>
      <c r="AS473" s="9">
        <v>-1.1984021304926817E-2</v>
      </c>
      <c r="AT473" s="9">
        <v>1.1719207781553997E-2</v>
      </c>
      <c r="AU473" s="33">
        <v>1.1235955056179803E-2</v>
      </c>
      <c r="AV473" s="87">
        <v>4.5131729667812204E-2</v>
      </c>
      <c r="AW473" s="270">
        <v>9.4202104340201709E-2</v>
      </c>
      <c r="AX473" s="35">
        <v>0.22361809045226133</v>
      </c>
      <c r="AY473" s="793"/>
      <c r="AZ473" s="779"/>
      <c r="BA473" s="21">
        <v>35343.000000000007</v>
      </c>
      <c r="BB473" s="87">
        <v>1.0070290476774115</v>
      </c>
      <c r="BC473" s="795"/>
    </row>
    <row r="474" spans="1:55" ht="21" customHeight="1">
      <c r="A474" s="156" t="s">
        <v>34</v>
      </c>
      <c r="B474" s="148" t="s">
        <v>49</v>
      </c>
      <c r="C474" s="758" t="s">
        <v>37</v>
      </c>
      <c r="D474" s="15" t="s">
        <v>11</v>
      </c>
      <c r="E474" s="21">
        <v>39130</v>
      </c>
      <c r="F474" s="7">
        <v>39960</v>
      </c>
      <c r="G474" s="7">
        <v>40490</v>
      </c>
      <c r="H474" s="7">
        <v>40790</v>
      </c>
      <c r="I474" s="7">
        <v>41130</v>
      </c>
      <c r="J474" s="7">
        <v>36710</v>
      </c>
      <c r="K474" s="7">
        <v>36290</v>
      </c>
      <c r="L474" s="7">
        <v>36690</v>
      </c>
      <c r="M474" s="22">
        <v>37060</v>
      </c>
      <c r="N474" s="22">
        <v>38560</v>
      </c>
      <c r="O474" s="284">
        <v>41910</v>
      </c>
      <c r="P474" s="18">
        <v>320</v>
      </c>
      <c r="Q474" s="7">
        <v>330</v>
      </c>
      <c r="R474" s="7">
        <v>330</v>
      </c>
      <c r="S474" s="7">
        <v>330</v>
      </c>
      <c r="T474" s="7">
        <v>340</v>
      </c>
      <c r="U474" s="7">
        <v>340</v>
      </c>
      <c r="V474" s="7">
        <v>340</v>
      </c>
      <c r="W474" s="7">
        <v>340</v>
      </c>
      <c r="X474" s="25">
        <v>350</v>
      </c>
      <c r="Y474" s="25">
        <v>360</v>
      </c>
      <c r="Z474" s="262">
        <v>390</v>
      </c>
      <c r="AA474" s="20" t="s">
        <v>70</v>
      </c>
      <c r="AB474" s="8">
        <v>830</v>
      </c>
      <c r="AC474" s="8">
        <v>530</v>
      </c>
      <c r="AD474" s="8">
        <v>300</v>
      </c>
      <c r="AE474" s="8">
        <v>340</v>
      </c>
      <c r="AF474" s="8">
        <v>-4420</v>
      </c>
      <c r="AG474" s="8">
        <v>-420</v>
      </c>
      <c r="AH474" s="8">
        <v>400</v>
      </c>
      <c r="AI474" s="29">
        <v>370</v>
      </c>
      <c r="AJ474" s="29">
        <v>1500</v>
      </c>
      <c r="AK474" s="276">
        <v>3350</v>
      </c>
      <c r="AL474" s="31">
        <v>2780</v>
      </c>
      <c r="AM474" s="17" t="s">
        <v>70</v>
      </c>
      <c r="AN474" s="9">
        <v>2.1211346792742169E-2</v>
      </c>
      <c r="AO474" s="9">
        <v>1.3263263263263214E-2</v>
      </c>
      <c r="AP474" s="9">
        <v>7.4092368486045057E-3</v>
      </c>
      <c r="AQ474" s="9">
        <v>8.3353763177249629E-3</v>
      </c>
      <c r="AR474" s="9">
        <v>-0.10746413809871136</v>
      </c>
      <c r="AS474" s="9">
        <v>-1.1441024244075226E-2</v>
      </c>
      <c r="AT474" s="9">
        <v>1.1022320198401658E-2</v>
      </c>
      <c r="AU474" s="33">
        <v>1.0084491687108121E-2</v>
      </c>
      <c r="AV474" s="87">
        <v>4.0474905558553598E-2</v>
      </c>
      <c r="AW474" s="270">
        <v>8.6877593360995764E-2</v>
      </c>
      <c r="AX474" s="35">
        <v>7.1045233835931532E-2</v>
      </c>
      <c r="AY474" s="793">
        <v>0.15055936395756775</v>
      </c>
      <c r="AZ474" s="779"/>
      <c r="BA474" s="21">
        <v>7371.0000000000009</v>
      </c>
      <c r="BB474" s="87">
        <v>0.88267314081267567</v>
      </c>
      <c r="BC474" s="795">
        <v>0.95020926283280249</v>
      </c>
    </row>
    <row r="475" spans="1:55" ht="19">
      <c r="A475" s="156" t="s">
        <v>34</v>
      </c>
      <c r="B475" s="159" t="s">
        <v>125</v>
      </c>
      <c r="C475" s="758"/>
      <c r="D475" s="15" t="s">
        <v>12</v>
      </c>
      <c r="E475" s="21">
        <v>45550</v>
      </c>
      <c r="F475" s="7">
        <v>46560</v>
      </c>
      <c r="G475" s="7">
        <v>47160</v>
      </c>
      <c r="H475" s="7">
        <v>47520</v>
      </c>
      <c r="I475" s="7">
        <v>47930</v>
      </c>
      <c r="J475" s="7">
        <v>43520</v>
      </c>
      <c r="K475" s="7">
        <v>43010</v>
      </c>
      <c r="L475" s="7">
        <v>43490</v>
      </c>
      <c r="M475" s="22">
        <v>43940</v>
      </c>
      <c r="N475" s="22">
        <v>45770</v>
      </c>
      <c r="O475" s="284">
        <v>49830</v>
      </c>
      <c r="P475" s="18">
        <v>380</v>
      </c>
      <c r="Q475" s="7">
        <v>390</v>
      </c>
      <c r="R475" s="7">
        <v>390</v>
      </c>
      <c r="S475" s="7">
        <v>390</v>
      </c>
      <c r="T475" s="7">
        <v>400</v>
      </c>
      <c r="U475" s="7">
        <v>400</v>
      </c>
      <c r="V475" s="7">
        <v>400</v>
      </c>
      <c r="W475" s="7">
        <v>400</v>
      </c>
      <c r="X475" s="25">
        <v>410</v>
      </c>
      <c r="Y475" s="25">
        <v>430</v>
      </c>
      <c r="Z475" s="262">
        <v>460</v>
      </c>
      <c r="AA475" s="20" t="s">
        <v>70</v>
      </c>
      <c r="AB475" s="8">
        <v>1010</v>
      </c>
      <c r="AC475" s="8">
        <v>600</v>
      </c>
      <c r="AD475" s="8">
        <v>360</v>
      </c>
      <c r="AE475" s="8">
        <v>410</v>
      </c>
      <c r="AF475" s="8">
        <v>-4410</v>
      </c>
      <c r="AG475" s="8">
        <v>-510</v>
      </c>
      <c r="AH475" s="8">
        <v>480</v>
      </c>
      <c r="AI475" s="29">
        <v>450</v>
      </c>
      <c r="AJ475" s="29">
        <v>1830</v>
      </c>
      <c r="AK475" s="276">
        <v>4060</v>
      </c>
      <c r="AL475" s="31">
        <v>4280</v>
      </c>
      <c r="AM475" s="17" t="s">
        <v>70</v>
      </c>
      <c r="AN475" s="9">
        <v>2.2173435784851758E-2</v>
      </c>
      <c r="AO475" s="9">
        <v>1.2886597938144284E-2</v>
      </c>
      <c r="AP475" s="9">
        <v>7.6335877862594437E-3</v>
      </c>
      <c r="AQ475" s="9">
        <v>8.6279461279461511E-3</v>
      </c>
      <c r="AR475" s="9">
        <v>-9.2009180054245743E-2</v>
      </c>
      <c r="AS475" s="9">
        <v>-1.171875E-2</v>
      </c>
      <c r="AT475" s="9">
        <v>1.1160195303417719E-2</v>
      </c>
      <c r="AU475" s="33">
        <v>1.0347206254311292E-2</v>
      </c>
      <c r="AV475" s="87">
        <v>4.1647701411015037E-2</v>
      </c>
      <c r="AW475" s="270">
        <v>8.8704391522831605E-2</v>
      </c>
      <c r="AX475" s="35">
        <v>9.3962678375411723E-2</v>
      </c>
      <c r="AY475" s="793"/>
      <c r="AZ475" s="779"/>
      <c r="BA475" s="21">
        <v>8694</v>
      </c>
      <c r="BB475" s="87">
        <v>0.90309549945115253</v>
      </c>
      <c r="BC475" s="795"/>
    </row>
    <row r="476" spans="1:55" ht="19">
      <c r="A476" s="156" t="s">
        <v>34</v>
      </c>
      <c r="B476" s="159" t="s">
        <v>125</v>
      </c>
      <c r="C476" s="797" t="s">
        <v>38</v>
      </c>
      <c r="D476" s="15" t="s">
        <v>39</v>
      </c>
      <c r="E476" s="21">
        <v>93730</v>
      </c>
      <c r="F476" s="7">
        <v>95990</v>
      </c>
      <c r="G476" s="7">
        <v>97170</v>
      </c>
      <c r="H476" s="7">
        <v>97960</v>
      </c>
      <c r="I476" s="7">
        <v>98880</v>
      </c>
      <c r="J476" s="7">
        <v>99040</v>
      </c>
      <c r="K476" s="7">
        <v>98010</v>
      </c>
      <c r="L476" s="7">
        <v>99130</v>
      </c>
      <c r="M476" s="22">
        <v>100190</v>
      </c>
      <c r="N476" s="22">
        <v>104500</v>
      </c>
      <c r="O476" s="284">
        <v>113880</v>
      </c>
      <c r="P476" s="18">
        <v>830</v>
      </c>
      <c r="Q476" s="7">
        <v>850</v>
      </c>
      <c r="R476" s="7">
        <v>860</v>
      </c>
      <c r="S476" s="7">
        <v>860</v>
      </c>
      <c r="T476" s="7">
        <v>880</v>
      </c>
      <c r="U476" s="7">
        <v>880</v>
      </c>
      <c r="V476" s="7">
        <v>860</v>
      </c>
      <c r="W476" s="7">
        <v>880</v>
      </c>
      <c r="X476" s="25">
        <v>890</v>
      </c>
      <c r="Y476" s="25">
        <v>930</v>
      </c>
      <c r="Z476" s="262">
        <v>1020</v>
      </c>
      <c r="AA476" s="20" t="s">
        <v>70</v>
      </c>
      <c r="AB476" s="8">
        <v>2260</v>
      </c>
      <c r="AC476" s="8">
        <v>1180</v>
      </c>
      <c r="AD476" s="8">
        <v>790</v>
      </c>
      <c r="AE476" s="8">
        <v>920</v>
      </c>
      <c r="AF476" s="8">
        <v>160</v>
      </c>
      <c r="AG476" s="8">
        <v>-1030</v>
      </c>
      <c r="AH476" s="8">
        <v>1120</v>
      </c>
      <c r="AI476" s="29">
        <v>1060</v>
      </c>
      <c r="AJ476" s="29">
        <v>4310</v>
      </c>
      <c r="AK476" s="276">
        <v>9380</v>
      </c>
      <c r="AL476" s="31">
        <v>20150</v>
      </c>
      <c r="AM476" s="17" t="s">
        <v>70</v>
      </c>
      <c r="AN476" s="9">
        <v>2.4111810519577448E-2</v>
      </c>
      <c r="AO476" s="9">
        <v>1.2292947181998137E-2</v>
      </c>
      <c r="AP476" s="9">
        <v>8.1300813008129413E-3</v>
      </c>
      <c r="AQ476" s="9">
        <v>9.3915884034299069E-3</v>
      </c>
      <c r="AR476" s="9">
        <v>1.6181229773462036E-3</v>
      </c>
      <c r="AS476" s="9">
        <v>-1.039983844911152E-2</v>
      </c>
      <c r="AT476" s="9">
        <v>1.1427405366799315E-2</v>
      </c>
      <c r="AU476" s="33">
        <v>1.0693029355391959E-2</v>
      </c>
      <c r="AV476" s="87">
        <v>4.3018265295937663E-2</v>
      </c>
      <c r="AW476" s="270">
        <v>8.9760765550239263E-2</v>
      </c>
      <c r="AX476" s="35">
        <v>0.21497919556171974</v>
      </c>
      <c r="AY476" s="793"/>
      <c r="AZ476" s="779"/>
      <c r="BA476" s="21">
        <v>19278</v>
      </c>
      <c r="BB476" s="87">
        <v>1.0093033180411821</v>
      </c>
      <c r="BC476" s="795"/>
    </row>
    <row r="477" spans="1:55" ht="19">
      <c r="A477" s="156" t="s">
        <v>34</v>
      </c>
      <c r="B477" s="159" t="s">
        <v>125</v>
      </c>
      <c r="C477" s="797"/>
      <c r="D477" s="15" t="s">
        <v>40</v>
      </c>
      <c r="E477" s="21">
        <v>158020</v>
      </c>
      <c r="F477" s="7">
        <v>162080</v>
      </c>
      <c r="G477" s="7">
        <v>163940</v>
      </c>
      <c r="H477" s="7">
        <v>165320</v>
      </c>
      <c r="I477" s="7">
        <v>166950</v>
      </c>
      <c r="J477" s="7">
        <v>167210</v>
      </c>
      <c r="K477" s="7">
        <v>165230</v>
      </c>
      <c r="L477" s="7">
        <v>167150</v>
      </c>
      <c r="M477" s="22">
        <v>169020</v>
      </c>
      <c r="N477" s="22">
        <v>176590</v>
      </c>
      <c r="O477" s="284">
        <v>193140</v>
      </c>
      <c r="P477" s="18">
        <v>1470</v>
      </c>
      <c r="Q477" s="7">
        <v>1510</v>
      </c>
      <c r="R477" s="7">
        <v>1530</v>
      </c>
      <c r="S477" s="7">
        <v>1540</v>
      </c>
      <c r="T477" s="7">
        <v>1560</v>
      </c>
      <c r="U477" s="7">
        <v>1560</v>
      </c>
      <c r="V477" s="7">
        <v>1530</v>
      </c>
      <c r="W477" s="7">
        <v>1560</v>
      </c>
      <c r="X477" s="25">
        <v>1570</v>
      </c>
      <c r="Y477" s="25">
        <v>1650</v>
      </c>
      <c r="Z477" s="262">
        <v>1810</v>
      </c>
      <c r="AA477" s="20" t="s">
        <v>70</v>
      </c>
      <c r="AB477" s="8">
        <v>4060</v>
      </c>
      <c r="AC477" s="8">
        <v>1860</v>
      </c>
      <c r="AD477" s="8">
        <v>1380</v>
      </c>
      <c r="AE477" s="8">
        <v>1630</v>
      </c>
      <c r="AF477" s="8">
        <v>260</v>
      </c>
      <c r="AG477" s="8">
        <v>-1980</v>
      </c>
      <c r="AH477" s="8">
        <v>1920</v>
      </c>
      <c r="AI477" s="29">
        <v>1870</v>
      </c>
      <c r="AJ477" s="29">
        <v>7570</v>
      </c>
      <c r="AK477" s="276">
        <v>16550</v>
      </c>
      <c r="AL477" s="31">
        <v>35120</v>
      </c>
      <c r="AM477" s="17" t="s">
        <v>70</v>
      </c>
      <c r="AN477" s="9">
        <v>2.5692950259460723E-2</v>
      </c>
      <c r="AO477" s="9">
        <v>1.1475814412635676E-2</v>
      </c>
      <c r="AP477" s="9">
        <v>8.4177137977308192E-3</v>
      </c>
      <c r="AQ477" s="9">
        <v>9.8596661021050913E-3</v>
      </c>
      <c r="AR477" s="9">
        <v>1.5573525007486211E-3</v>
      </c>
      <c r="AS477" s="9">
        <v>-1.1841397045631252E-2</v>
      </c>
      <c r="AT477" s="9">
        <v>1.1620165829449913E-2</v>
      </c>
      <c r="AU477" s="33">
        <v>1.1187556087346673E-2</v>
      </c>
      <c r="AV477" s="87">
        <v>4.4787599100698072E-2</v>
      </c>
      <c r="AW477" s="270">
        <v>9.3719916190044827E-2</v>
      </c>
      <c r="AX477" s="35">
        <v>0.222250348057208</v>
      </c>
      <c r="AY477" s="793"/>
      <c r="AZ477" s="779"/>
      <c r="BA477" s="21">
        <v>34209</v>
      </c>
      <c r="BB477" s="87">
        <v>1.0057650930261992</v>
      </c>
      <c r="BC477" s="795"/>
    </row>
    <row r="478" spans="1:55" ht="21" customHeight="1">
      <c r="A478" s="156" t="s">
        <v>34</v>
      </c>
      <c r="B478" s="148" t="s">
        <v>50</v>
      </c>
      <c r="C478" s="758" t="s">
        <v>37</v>
      </c>
      <c r="D478" s="15" t="s">
        <v>11</v>
      </c>
      <c r="E478" s="21">
        <v>37380</v>
      </c>
      <c r="F478" s="7">
        <v>38170</v>
      </c>
      <c r="G478" s="7">
        <v>38690</v>
      </c>
      <c r="H478" s="7">
        <v>38970</v>
      </c>
      <c r="I478" s="7">
        <v>39300</v>
      </c>
      <c r="J478" s="7">
        <v>34880</v>
      </c>
      <c r="K478" s="7">
        <v>34470</v>
      </c>
      <c r="L478" s="7">
        <v>34860</v>
      </c>
      <c r="M478" s="22">
        <v>35210</v>
      </c>
      <c r="N478" s="22">
        <v>36630</v>
      </c>
      <c r="O478" s="284">
        <v>39820</v>
      </c>
      <c r="P478" s="18">
        <v>300</v>
      </c>
      <c r="Q478" s="7">
        <v>310</v>
      </c>
      <c r="R478" s="7">
        <v>310</v>
      </c>
      <c r="S478" s="7">
        <v>320</v>
      </c>
      <c r="T478" s="7">
        <v>320</v>
      </c>
      <c r="U478" s="7">
        <v>320</v>
      </c>
      <c r="V478" s="7">
        <v>320</v>
      </c>
      <c r="W478" s="7">
        <v>330</v>
      </c>
      <c r="X478" s="25">
        <v>330</v>
      </c>
      <c r="Y478" s="25">
        <v>340</v>
      </c>
      <c r="Z478" s="262">
        <v>370</v>
      </c>
      <c r="AA478" s="20" t="s">
        <v>70</v>
      </c>
      <c r="AB478" s="8">
        <v>790</v>
      </c>
      <c r="AC478" s="8">
        <v>520</v>
      </c>
      <c r="AD478" s="8">
        <v>280</v>
      </c>
      <c r="AE478" s="8">
        <v>330</v>
      </c>
      <c r="AF478" s="8">
        <v>-4420</v>
      </c>
      <c r="AG478" s="8">
        <v>-410</v>
      </c>
      <c r="AH478" s="8">
        <v>390</v>
      </c>
      <c r="AI478" s="29">
        <v>350</v>
      </c>
      <c r="AJ478" s="29">
        <v>1420</v>
      </c>
      <c r="AK478" s="276">
        <v>3190</v>
      </c>
      <c r="AL478" s="31">
        <v>2440</v>
      </c>
      <c r="AM478" s="17" t="s">
        <v>70</v>
      </c>
      <c r="AN478" s="9">
        <v>2.1134296415195264E-2</v>
      </c>
      <c r="AO478" s="9">
        <v>1.3623264343725516E-2</v>
      </c>
      <c r="AP478" s="9">
        <v>7.2370121478417815E-3</v>
      </c>
      <c r="AQ478" s="9">
        <v>8.4680523479598868E-3</v>
      </c>
      <c r="AR478" s="9">
        <v>-0.11246819338422387</v>
      </c>
      <c r="AS478" s="9">
        <v>-1.1754587155963336E-2</v>
      </c>
      <c r="AT478" s="9">
        <v>1.1314186248912117E-2</v>
      </c>
      <c r="AU478" s="33">
        <v>1.0040160642570184E-2</v>
      </c>
      <c r="AV478" s="87">
        <v>4.032945186026704E-2</v>
      </c>
      <c r="AW478" s="270">
        <v>8.7087087087087012E-2</v>
      </c>
      <c r="AX478" s="35">
        <v>6.527554842161587E-2</v>
      </c>
      <c r="AY478" s="793">
        <v>0.14829157633634221</v>
      </c>
      <c r="AZ478" s="779"/>
      <c r="BA478" s="21">
        <v>6993</v>
      </c>
      <c r="BB478" s="87">
        <v>0.87819689673622259</v>
      </c>
      <c r="BC478" s="795">
        <v>0.94856362467869193</v>
      </c>
    </row>
    <row r="479" spans="1:55" ht="19">
      <c r="A479" s="156" t="s">
        <v>34</v>
      </c>
      <c r="B479" s="159" t="s">
        <v>126</v>
      </c>
      <c r="C479" s="758"/>
      <c r="D479" s="15" t="s">
        <v>12</v>
      </c>
      <c r="E479" s="21">
        <v>43800</v>
      </c>
      <c r="F479" s="7">
        <v>44770</v>
      </c>
      <c r="G479" s="7">
        <v>45360</v>
      </c>
      <c r="H479" s="7">
        <v>45700</v>
      </c>
      <c r="I479" s="7">
        <v>46100</v>
      </c>
      <c r="J479" s="7">
        <v>41690</v>
      </c>
      <c r="K479" s="7">
        <v>41190</v>
      </c>
      <c r="L479" s="7">
        <v>41660</v>
      </c>
      <c r="M479" s="22">
        <v>42090</v>
      </c>
      <c r="N479" s="22">
        <v>43840</v>
      </c>
      <c r="O479" s="284">
        <v>47740</v>
      </c>
      <c r="P479" s="18">
        <v>360</v>
      </c>
      <c r="Q479" s="7">
        <v>370</v>
      </c>
      <c r="R479" s="7">
        <v>370</v>
      </c>
      <c r="S479" s="7">
        <v>380</v>
      </c>
      <c r="T479" s="7">
        <v>380</v>
      </c>
      <c r="U479" s="7">
        <v>380</v>
      </c>
      <c r="V479" s="7">
        <v>380</v>
      </c>
      <c r="W479" s="7">
        <v>390</v>
      </c>
      <c r="X479" s="25">
        <v>390</v>
      </c>
      <c r="Y479" s="25">
        <v>410</v>
      </c>
      <c r="Z479" s="262">
        <v>440</v>
      </c>
      <c r="AA479" s="20" t="s">
        <v>70</v>
      </c>
      <c r="AB479" s="8">
        <v>970</v>
      </c>
      <c r="AC479" s="8">
        <v>590</v>
      </c>
      <c r="AD479" s="8">
        <v>340</v>
      </c>
      <c r="AE479" s="8">
        <v>400</v>
      </c>
      <c r="AF479" s="8">
        <v>-4410</v>
      </c>
      <c r="AG479" s="8">
        <v>-500</v>
      </c>
      <c r="AH479" s="8">
        <v>470</v>
      </c>
      <c r="AI479" s="29">
        <v>430</v>
      </c>
      <c r="AJ479" s="29">
        <v>1750</v>
      </c>
      <c r="AK479" s="276">
        <v>3900</v>
      </c>
      <c r="AL479" s="31">
        <v>3940</v>
      </c>
      <c r="AM479" s="17" t="s">
        <v>70</v>
      </c>
      <c r="AN479" s="9">
        <v>2.2146118721461105E-2</v>
      </c>
      <c r="AO479" s="9">
        <v>1.3178467723922171E-2</v>
      </c>
      <c r="AP479" s="9">
        <v>7.495590828924259E-3</v>
      </c>
      <c r="AQ479" s="9">
        <v>8.7527352297593897E-3</v>
      </c>
      <c r="AR479" s="9">
        <v>-9.5661605206073808E-2</v>
      </c>
      <c r="AS479" s="9">
        <v>-1.1993283761093765E-2</v>
      </c>
      <c r="AT479" s="9">
        <v>1.141053653799462E-2</v>
      </c>
      <c r="AU479" s="33">
        <v>1.032165146423436E-2</v>
      </c>
      <c r="AV479" s="87">
        <v>4.1577571869802821E-2</v>
      </c>
      <c r="AW479" s="270">
        <v>8.8959854014598605E-2</v>
      </c>
      <c r="AX479" s="35">
        <v>8.9954337899543324E-2</v>
      </c>
      <c r="AY479" s="793"/>
      <c r="AZ479" s="779"/>
      <c r="BA479" s="21">
        <v>8316</v>
      </c>
      <c r="BB479" s="87">
        <v>0.9000913242009132</v>
      </c>
      <c r="BC479" s="795"/>
    </row>
    <row r="480" spans="1:55" ht="19">
      <c r="A480" s="156" t="s">
        <v>34</v>
      </c>
      <c r="B480" s="159" t="s">
        <v>126</v>
      </c>
      <c r="C480" s="797" t="s">
        <v>38</v>
      </c>
      <c r="D480" s="15" t="s">
        <v>39</v>
      </c>
      <c r="E480" s="21">
        <v>91980</v>
      </c>
      <c r="F480" s="7">
        <v>94200</v>
      </c>
      <c r="G480" s="7">
        <v>95370</v>
      </c>
      <c r="H480" s="7">
        <v>96140</v>
      </c>
      <c r="I480" s="7">
        <v>97050</v>
      </c>
      <c r="J480" s="7">
        <v>97210</v>
      </c>
      <c r="K480" s="7">
        <v>96190</v>
      </c>
      <c r="L480" s="7">
        <v>97300</v>
      </c>
      <c r="M480" s="22">
        <v>98340</v>
      </c>
      <c r="N480" s="22">
        <v>102570</v>
      </c>
      <c r="O480" s="284">
        <v>111790</v>
      </c>
      <c r="P480" s="18">
        <v>810</v>
      </c>
      <c r="Q480" s="7">
        <v>830</v>
      </c>
      <c r="R480" s="7">
        <v>840</v>
      </c>
      <c r="S480" s="7">
        <v>850</v>
      </c>
      <c r="T480" s="7">
        <v>860</v>
      </c>
      <c r="U480" s="7">
        <v>860</v>
      </c>
      <c r="V480" s="7">
        <v>840</v>
      </c>
      <c r="W480" s="7">
        <v>860</v>
      </c>
      <c r="X480" s="25">
        <v>870</v>
      </c>
      <c r="Y480" s="25">
        <v>910</v>
      </c>
      <c r="Z480" s="262">
        <v>1000</v>
      </c>
      <c r="AA480" s="20" t="s">
        <v>70</v>
      </c>
      <c r="AB480" s="8">
        <v>2220</v>
      </c>
      <c r="AC480" s="8">
        <v>1170</v>
      </c>
      <c r="AD480" s="8">
        <v>770</v>
      </c>
      <c r="AE480" s="8">
        <v>910</v>
      </c>
      <c r="AF480" s="8">
        <v>160</v>
      </c>
      <c r="AG480" s="8">
        <v>-1020</v>
      </c>
      <c r="AH480" s="8">
        <v>1110</v>
      </c>
      <c r="AI480" s="29">
        <v>1040</v>
      </c>
      <c r="AJ480" s="29">
        <v>4230</v>
      </c>
      <c r="AK480" s="276">
        <v>9220</v>
      </c>
      <c r="AL480" s="31">
        <v>19810</v>
      </c>
      <c r="AM480" s="17" t="s">
        <v>70</v>
      </c>
      <c r="AN480" s="9">
        <v>2.4135681669928299E-2</v>
      </c>
      <c r="AO480" s="9">
        <v>1.2420382165605037E-2</v>
      </c>
      <c r="AP480" s="9">
        <v>8.073817762399127E-3</v>
      </c>
      <c r="AQ480" s="9">
        <v>9.465363012273853E-3</v>
      </c>
      <c r="AR480" s="9">
        <v>1.6486347243689359E-3</v>
      </c>
      <c r="AS480" s="9">
        <v>-1.0492747659705759E-2</v>
      </c>
      <c r="AT480" s="9">
        <v>1.1539661087431208E-2</v>
      </c>
      <c r="AU480" s="33">
        <v>1.0688591983555984E-2</v>
      </c>
      <c r="AV480" s="87">
        <v>4.3014032946918856E-2</v>
      </c>
      <c r="AW480" s="270">
        <v>8.98898313346983E-2</v>
      </c>
      <c r="AX480" s="35">
        <v>0.21537290715372914</v>
      </c>
      <c r="AY480" s="793"/>
      <c r="AZ480" s="779"/>
      <c r="BA480" s="21">
        <v>18900.000000000004</v>
      </c>
      <c r="BB480" s="87">
        <v>1.0098934550989345</v>
      </c>
      <c r="BC480" s="795"/>
    </row>
    <row r="481" spans="1:55" ht="19">
      <c r="A481" s="156" t="s">
        <v>34</v>
      </c>
      <c r="B481" s="159" t="s">
        <v>126</v>
      </c>
      <c r="C481" s="797"/>
      <c r="D481" s="15" t="s">
        <v>40</v>
      </c>
      <c r="E481" s="21">
        <v>156270</v>
      </c>
      <c r="F481" s="7">
        <v>160290</v>
      </c>
      <c r="G481" s="7">
        <v>162140</v>
      </c>
      <c r="H481" s="7">
        <v>163500</v>
      </c>
      <c r="I481" s="7">
        <v>165120</v>
      </c>
      <c r="J481" s="7">
        <v>165380</v>
      </c>
      <c r="K481" s="7">
        <v>163410</v>
      </c>
      <c r="L481" s="7">
        <v>165320</v>
      </c>
      <c r="M481" s="22">
        <v>167170</v>
      </c>
      <c r="N481" s="22">
        <v>174660</v>
      </c>
      <c r="O481" s="284">
        <v>191050</v>
      </c>
      <c r="P481" s="18">
        <v>1450</v>
      </c>
      <c r="Q481" s="7">
        <v>1490</v>
      </c>
      <c r="R481" s="7">
        <v>1510</v>
      </c>
      <c r="S481" s="7">
        <v>1530</v>
      </c>
      <c r="T481" s="7">
        <v>1540</v>
      </c>
      <c r="U481" s="7">
        <v>1540</v>
      </c>
      <c r="V481" s="7">
        <v>1510</v>
      </c>
      <c r="W481" s="7">
        <v>1540</v>
      </c>
      <c r="X481" s="25">
        <v>1550</v>
      </c>
      <c r="Y481" s="25">
        <v>1630</v>
      </c>
      <c r="Z481" s="262">
        <v>1790</v>
      </c>
      <c r="AA481" s="20" t="s">
        <v>70</v>
      </c>
      <c r="AB481" s="8">
        <v>4020</v>
      </c>
      <c r="AC481" s="8">
        <v>1850</v>
      </c>
      <c r="AD481" s="8">
        <v>1360</v>
      </c>
      <c r="AE481" s="8">
        <v>1620</v>
      </c>
      <c r="AF481" s="8">
        <v>260</v>
      </c>
      <c r="AG481" s="8">
        <v>-1970</v>
      </c>
      <c r="AH481" s="8">
        <v>1910</v>
      </c>
      <c r="AI481" s="29">
        <v>1850</v>
      </c>
      <c r="AJ481" s="29">
        <v>7490</v>
      </c>
      <c r="AK481" s="276">
        <v>16390</v>
      </c>
      <c r="AL481" s="31">
        <v>34780</v>
      </c>
      <c r="AM481" s="17" t="s">
        <v>70</v>
      </c>
      <c r="AN481" s="9">
        <v>2.5724707237473554E-2</v>
      </c>
      <c r="AO481" s="9">
        <v>1.1541580884646629E-2</v>
      </c>
      <c r="AP481" s="9">
        <v>8.3878130011101337E-3</v>
      </c>
      <c r="AQ481" s="9">
        <v>9.9082568807340454E-3</v>
      </c>
      <c r="AR481" s="9">
        <v>1.5746124031008613E-3</v>
      </c>
      <c r="AS481" s="9">
        <v>-1.1911960333776728E-2</v>
      </c>
      <c r="AT481" s="9">
        <v>1.1688391163331424E-2</v>
      </c>
      <c r="AU481" s="33">
        <v>1.1190418582143646E-2</v>
      </c>
      <c r="AV481" s="87">
        <v>4.4804689836693168E-2</v>
      </c>
      <c r="AW481" s="270">
        <v>9.3839459521355861E-2</v>
      </c>
      <c r="AX481" s="35">
        <v>0.22256351187048051</v>
      </c>
      <c r="AY481" s="793"/>
      <c r="AZ481" s="779"/>
      <c r="BA481" s="21">
        <v>33831</v>
      </c>
      <c r="BB481" s="87">
        <v>1.006072822678697</v>
      </c>
      <c r="BC481" s="795"/>
    </row>
    <row r="482" spans="1:55" ht="21" customHeight="1">
      <c r="A482" s="156" t="s">
        <v>34</v>
      </c>
      <c r="B482" s="148" t="s">
        <v>51</v>
      </c>
      <c r="C482" s="758" t="s">
        <v>37</v>
      </c>
      <c r="D482" s="15" t="s">
        <v>11</v>
      </c>
      <c r="E482" s="21">
        <v>35900</v>
      </c>
      <c r="F482" s="7">
        <v>36640</v>
      </c>
      <c r="G482" s="7">
        <v>37150</v>
      </c>
      <c r="H482" s="7">
        <v>37420</v>
      </c>
      <c r="I482" s="7">
        <v>37740</v>
      </c>
      <c r="J482" s="7">
        <v>33310</v>
      </c>
      <c r="K482" s="7">
        <v>32930</v>
      </c>
      <c r="L482" s="7">
        <v>33300</v>
      </c>
      <c r="M482" s="22">
        <v>33630</v>
      </c>
      <c r="N482" s="22">
        <v>35000</v>
      </c>
      <c r="O482" s="284">
        <v>38040</v>
      </c>
      <c r="P482" s="18">
        <v>290</v>
      </c>
      <c r="Q482" s="7">
        <v>300</v>
      </c>
      <c r="R482" s="7">
        <v>300</v>
      </c>
      <c r="S482" s="7">
        <v>300</v>
      </c>
      <c r="T482" s="7">
        <v>300</v>
      </c>
      <c r="U482" s="7">
        <v>300</v>
      </c>
      <c r="V482" s="7">
        <v>310</v>
      </c>
      <c r="W482" s="7">
        <v>310</v>
      </c>
      <c r="X482" s="25">
        <v>310</v>
      </c>
      <c r="Y482" s="25">
        <v>330</v>
      </c>
      <c r="Z482" s="262">
        <v>360</v>
      </c>
      <c r="AA482" s="20" t="s">
        <v>70</v>
      </c>
      <c r="AB482" s="8">
        <v>740</v>
      </c>
      <c r="AC482" s="8">
        <v>510</v>
      </c>
      <c r="AD482" s="8">
        <v>270</v>
      </c>
      <c r="AE482" s="8">
        <v>320</v>
      </c>
      <c r="AF482" s="8">
        <v>-4430</v>
      </c>
      <c r="AG482" s="8">
        <v>-380</v>
      </c>
      <c r="AH482" s="8">
        <v>370</v>
      </c>
      <c r="AI482" s="29">
        <v>330</v>
      </c>
      <c r="AJ482" s="29">
        <v>1370</v>
      </c>
      <c r="AK482" s="276">
        <v>3040</v>
      </c>
      <c r="AL482" s="31">
        <v>2140</v>
      </c>
      <c r="AM482" s="17" t="s">
        <v>70</v>
      </c>
      <c r="AN482" s="9">
        <v>2.0612813370473493E-2</v>
      </c>
      <c r="AO482" s="9">
        <v>1.3919213973799138E-2</v>
      </c>
      <c r="AP482" s="9">
        <v>7.267833109017463E-3</v>
      </c>
      <c r="AQ482" s="9">
        <v>8.5515766969535001E-3</v>
      </c>
      <c r="AR482" s="9">
        <v>-0.11738208797032323</v>
      </c>
      <c r="AS482" s="9">
        <v>-1.1407985589912961E-2</v>
      </c>
      <c r="AT482" s="9">
        <v>1.1235955056179803E-2</v>
      </c>
      <c r="AU482" s="33">
        <v>9.9099099099098087E-3</v>
      </c>
      <c r="AV482" s="87">
        <v>4.0737436812369854E-2</v>
      </c>
      <c r="AW482" s="270">
        <v>8.6857142857142966E-2</v>
      </c>
      <c r="AX482" s="35">
        <v>5.9610027855153236E-2</v>
      </c>
      <c r="AY482" s="793">
        <v>0.14598872208757102</v>
      </c>
      <c r="AZ482" s="779"/>
      <c r="BA482" s="21">
        <v>6804.0000000000009</v>
      </c>
      <c r="BB482" s="87">
        <v>0.87008356545961008</v>
      </c>
      <c r="BC482" s="795">
        <v>0.94540249205302218</v>
      </c>
    </row>
    <row r="483" spans="1:55" ht="19">
      <c r="A483" s="156" t="s">
        <v>34</v>
      </c>
      <c r="B483" s="159" t="s">
        <v>127</v>
      </c>
      <c r="C483" s="758"/>
      <c r="D483" s="15" t="s">
        <v>12</v>
      </c>
      <c r="E483" s="21">
        <v>42320</v>
      </c>
      <c r="F483" s="7">
        <v>43240</v>
      </c>
      <c r="G483" s="7">
        <v>43820</v>
      </c>
      <c r="H483" s="7">
        <v>44150</v>
      </c>
      <c r="I483" s="7">
        <v>44540</v>
      </c>
      <c r="J483" s="7">
        <v>40120</v>
      </c>
      <c r="K483" s="7">
        <v>39650</v>
      </c>
      <c r="L483" s="7">
        <v>40100</v>
      </c>
      <c r="M483" s="22">
        <v>40510</v>
      </c>
      <c r="N483" s="22">
        <v>42210</v>
      </c>
      <c r="O483" s="284">
        <v>45960</v>
      </c>
      <c r="P483" s="18">
        <v>350</v>
      </c>
      <c r="Q483" s="7">
        <v>360</v>
      </c>
      <c r="R483" s="7">
        <v>360</v>
      </c>
      <c r="S483" s="7">
        <v>360</v>
      </c>
      <c r="T483" s="7">
        <v>360</v>
      </c>
      <c r="U483" s="7">
        <v>360</v>
      </c>
      <c r="V483" s="7">
        <v>370</v>
      </c>
      <c r="W483" s="7">
        <v>370</v>
      </c>
      <c r="X483" s="25">
        <v>370</v>
      </c>
      <c r="Y483" s="25">
        <v>400</v>
      </c>
      <c r="Z483" s="262">
        <v>430</v>
      </c>
      <c r="AA483" s="20" t="s">
        <v>70</v>
      </c>
      <c r="AB483" s="8">
        <v>920</v>
      </c>
      <c r="AC483" s="8">
        <v>580</v>
      </c>
      <c r="AD483" s="8">
        <v>330</v>
      </c>
      <c r="AE483" s="8">
        <v>390</v>
      </c>
      <c r="AF483" s="8">
        <v>-4420</v>
      </c>
      <c r="AG483" s="8">
        <v>-470</v>
      </c>
      <c r="AH483" s="8">
        <v>450</v>
      </c>
      <c r="AI483" s="29">
        <v>410</v>
      </c>
      <c r="AJ483" s="29">
        <v>1700</v>
      </c>
      <c r="AK483" s="276">
        <v>3750</v>
      </c>
      <c r="AL483" s="31">
        <v>3640</v>
      </c>
      <c r="AM483" s="17" t="s">
        <v>70</v>
      </c>
      <c r="AN483" s="9">
        <v>2.1739130434782705E-2</v>
      </c>
      <c r="AO483" s="9">
        <v>1.3413506012950993E-2</v>
      </c>
      <c r="AP483" s="9">
        <v>7.5308078502966946E-3</v>
      </c>
      <c r="AQ483" s="9">
        <v>8.8335220838051676E-3</v>
      </c>
      <c r="AR483" s="9">
        <v>-9.92366412213741E-2</v>
      </c>
      <c r="AS483" s="9">
        <v>-1.1714855433698879E-2</v>
      </c>
      <c r="AT483" s="9">
        <v>1.1349306431273742E-2</v>
      </c>
      <c r="AU483" s="33">
        <v>1.0224438902743049E-2</v>
      </c>
      <c r="AV483" s="87">
        <v>4.1964946926684732E-2</v>
      </c>
      <c r="AW483" s="270">
        <v>8.8841506751954569E-2</v>
      </c>
      <c r="AX483" s="35">
        <v>8.6011342155009496E-2</v>
      </c>
      <c r="AY483" s="793"/>
      <c r="AZ483" s="779"/>
      <c r="BA483" s="21">
        <v>8127.0000000000009</v>
      </c>
      <c r="BB483" s="87">
        <v>0.89397448015122871</v>
      </c>
      <c r="BC483" s="795"/>
    </row>
    <row r="484" spans="1:55" ht="19">
      <c r="A484" s="156" t="s">
        <v>34</v>
      </c>
      <c r="B484" s="159" t="s">
        <v>127</v>
      </c>
      <c r="C484" s="797" t="s">
        <v>38</v>
      </c>
      <c r="D484" s="15" t="s">
        <v>39</v>
      </c>
      <c r="E484" s="21">
        <v>90500</v>
      </c>
      <c r="F484" s="7">
        <v>92670</v>
      </c>
      <c r="G484" s="7">
        <v>93830</v>
      </c>
      <c r="H484" s="7">
        <v>94590</v>
      </c>
      <c r="I484" s="7">
        <v>95490</v>
      </c>
      <c r="J484" s="7">
        <v>95640</v>
      </c>
      <c r="K484" s="7">
        <v>94650</v>
      </c>
      <c r="L484" s="7">
        <v>95740</v>
      </c>
      <c r="M484" s="22">
        <v>96760</v>
      </c>
      <c r="N484" s="22">
        <v>100940</v>
      </c>
      <c r="O484" s="284">
        <v>110010</v>
      </c>
      <c r="P484" s="18">
        <v>800</v>
      </c>
      <c r="Q484" s="7">
        <v>820</v>
      </c>
      <c r="R484" s="7">
        <v>830</v>
      </c>
      <c r="S484" s="7">
        <v>830</v>
      </c>
      <c r="T484" s="7">
        <v>840</v>
      </c>
      <c r="U484" s="7">
        <v>840</v>
      </c>
      <c r="V484" s="7">
        <v>830</v>
      </c>
      <c r="W484" s="7">
        <v>840</v>
      </c>
      <c r="X484" s="25">
        <v>860</v>
      </c>
      <c r="Y484" s="25">
        <v>890</v>
      </c>
      <c r="Z484" s="262">
        <v>980</v>
      </c>
      <c r="AA484" s="20" t="s">
        <v>70</v>
      </c>
      <c r="AB484" s="8">
        <v>2170</v>
      </c>
      <c r="AC484" s="8">
        <v>1160</v>
      </c>
      <c r="AD484" s="8">
        <v>760</v>
      </c>
      <c r="AE484" s="8">
        <v>900</v>
      </c>
      <c r="AF484" s="8">
        <v>150</v>
      </c>
      <c r="AG484" s="8">
        <v>-990</v>
      </c>
      <c r="AH484" s="8">
        <v>1090</v>
      </c>
      <c r="AI484" s="29">
        <v>1020</v>
      </c>
      <c r="AJ484" s="29">
        <v>4180</v>
      </c>
      <c r="AK484" s="276">
        <v>9070</v>
      </c>
      <c r="AL484" s="31">
        <v>19510</v>
      </c>
      <c r="AM484" s="17" t="s">
        <v>70</v>
      </c>
      <c r="AN484" s="9">
        <v>2.3977900552486275E-2</v>
      </c>
      <c r="AO484" s="9">
        <v>1.251753534045541E-2</v>
      </c>
      <c r="AP484" s="9">
        <v>8.099754875839249E-3</v>
      </c>
      <c r="AQ484" s="9">
        <v>9.5147478591817158E-3</v>
      </c>
      <c r="AR484" s="9">
        <v>1.5708451146716484E-3</v>
      </c>
      <c r="AS484" s="9">
        <v>-1.035131744040152E-2</v>
      </c>
      <c r="AT484" s="9">
        <v>1.1516111991547895E-2</v>
      </c>
      <c r="AU484" s="33">
        <v>1.0653854188426903E-2</v>
      </c>
      <c r="AV484" s="87">
        <v>4.3199669284828435E-2</v>
      </c>
      <c r="AW484" s="270">
        <v>8.9855359619575914E-2</v>
      </c>
      <c r="AX484" s="35">
        <v>0.21558011049723746</v>
      </c>
      <c r="AY484" s="793"/>
      <c r="AZ484" s="779"/>
      <c r="BA484" s="21">
        <v>18522</v>
      </c>
      <c r="BB484" s="87">
        <v>1.0109171270718231</v>
      </c>
      <c r="BC484" s="795"/>
    </row>
    <row r="485" spans="1:55" ht="19">
      <c r="A485" s="156" t="s">
        <v>34</v>
      </c>
      <c r="B485" s="159" t="s">
        <v>127</v>
      </c>
      <c r="C485" s="797"/>
      <c r="D485" s="15" t="s">
        <v>40</v>
      </c>
      <c r="E485" s="21">
        <v>154790</v>
      </c>
      <c r="F485" s="7">
        <v>158760</v>
      </c>
      <c r="G485" s="7">
        <v>160600</v>
      </c>
      <c r="H485" s="7">
        <v>161950</v>
      </c>
      <c r="I485" s="7">
        <v>163560</v>
      </c>
      <c r="J485" s="7">
        <v>163810</v>
      </c>
      <c r="K485" s="7">
        <v>161870</v>
      </c>
      <c r="L485" s="7">
        <v>163760</v>
      </c>
      <c r="M485" s="22">
        <v>165590</v>
      </c>
      <c r="N485" s="22">
        <v>173030</v>
      </c>
      <c r="O485" s="284">
        <v>189270</v>
      </c>
      <c r="P485" s="18">
        <v>1440</v>
      </c>
      <c r="Q485" s="7">
        <v>1480</v>
      </c>
      <c r="R485" s="7">
        <v>1500</v>
      </c>
      <c r="S485" s="7">
        <v>1510</v>
      </c>
      <c r="T485" s="7">
        <v>1520</v>
      </c>
      <c r="U485" s="7">
        <v>1520</v>
      </c>
      <c r="V485" s="7">
        <v>1500</v>
      </c>
      <c r="W485" s="7">
        <v>1520</v>
      </c>
      <c r="X485" s="25">
        <v>1540</v>
      </c>
      <c r="Y485" s="25">
        <v>1610</v>
      </c>
      <c r="Z485" s="262">
        <v>1770</v>
      </c>
      <c r="AA485" s="20" t="s">
        <v>70</v>
      </c>
      <c r="AB485" s="8">
        <v>3970</v>
      </c>
      <c r="AC485" s="8">
        <v>1840</v>
      </c>
      <c r="AD485" s="8">
        <v>1350</v>
      </c>
      <c r="AE485" s="8">
        <v>1610</v>
      </c>
      <c r="AF485" s="8">
        <v>250</v>
      </c>
      <c r="AG485" s="8">
        <v>-1940</v>
      </c>
      <c r="AH485" s="8">
        <v>1890</v>
      </c>
      <c r="AI485" s="29">
        <v>1830</v>
      </c>
      <c r="AJ485" s="29">
        <v>7440</v>
      </c>
      <c r="AK485" s="276">
        <v>16240</v>
      </c>
      <c r="AL485" s="31">
        <v>34480</v>
      </c>
      <c r="AM485" s="17" t="s">
        <v>70</v>
      </c>
      <c r="AN485" s="9">
        <v>2.5647651657083825E-2</v>
      </c>
      <c r="AO485" s="9">
        <v>1.1589821113630716E-2</v>
      </c>
      <c r="AP485" s="9">
        <v>8.4059775840596984E-3</v>
      </c>
      <c r="AQ485" s="9">
        <v>9.9413399197283425E-3</v>
      </c>
      <c r="AR485" s="9">
        <v>1.5284910736121926E-3</v>
      </c>
      <c r="AS485" s="9">
        <v>-1.1842988828520862E-2</v>
      </c>
      <c r="AT485" s="9">
        <v>1.1676036325446448E-2</v>
      </c>
      <c r="AU485" s="33">
        <v>1.1174890083048394E-2</v>
      </c>
      <c r="AV485" s="87">
        <v>4.4930249411196277E-2</v>
      </c>
      <c r="AW485" s="270">
        <v>9.3856556666473967E-2</v>
      </c>
      <c r="AX485" s="35">
        <v>0.22275340784288389</v>
      </c>
      <c r="AY485" s="793"/>
      <c r="AZ485" s="779"/>
      <c r="BA485" s="21">
        <v>33453.000000000007</v>
      </c>
      <c r="BB485" s="87">
        <v>1.006634795529427</v>
      </c>
      <c r="BC485" s="795"/>
    </row>
    <row r="486" spans="1:55" ht="21" customHeight="1">
      <c r="A486" s="156" t="s">
        <v>34</v>
      </c>
      <c r="B486" s="148" t="s">
        <v>52</v>
      </c>
      <c r="C486" s="758" t="s">
        <v>37</v>
      </c>
      <c r="D486" s="15" t="s">
        <v>11</v>
      </c>
      <c r="E486" s="21">
        <v>34640</v>
      </c>
      <c r="F486" s="7">
        <v>35350</v>
      </c>
      <c r="G486" s="7">
        <v>35850</v>
      </c>
      <c r="H486" s="7">
        <v>36110</v>
      </c>
      <c r="I486" s="7">
        <v>36420</v>
      </c>
      <c r="J486" s="7">
        <v>31990</v>
      </c>
      <c r="K486" s="7">
        <v>31630</v>
      </c>
      <c r="L486" s="7">
        <v>31980</v>
      </c>
      <c r="M486" s="22">
        <v>32300</v>
      </c>
      <c r="N486" s="22">
        <v>33610</v>
      </c>
      <c r="O486" s="284">
        <v>36540</v>
      </c>
      <c r="P486" s="18">
        <v>280</v>
      </c>
      <c r="Q486" s="7">
        <v>280</v>
      </c>
      <c r="R486" s="7">
        <v>280</v>
      </c>
      <c r="S486" s="7">
        <v>290</v>
      </c>
      <c r="T486" s="7">
        <v>290</v>
      </c>
      <c r="U486" s="7">
        <v>290</v>
      </c>
      <c r="V486" s="7">
        <v>290</v>
      </c>
      <c r="W486" s="7">
        <v>300</v>
      </c>
      <c r="X486" s="25">
        <v>300</v>
      </c>
      <c r="Y486" s="25">
        <v>310</v>
      </c>
      <c r="Z486" s="262">
        <v>340</v>
      </c>
      <c r="AA486" s="20" t="s">
        <v>70</v>
      </c>
      <c r="AB486" s="8">
        <v>710</v>
      </c>
      <c r="AC486" s="8">
        <v>500</v>
      </c>
      <c r="AD486" s="8">
        <v>260</v>
      </c>
      <c r="AE486" s="8">
        <v>310</v>
      </c>
      <c r="AF486" s="8">
        <v>-4430</v>
      </c>
      <c r="AG486" s="8">
        <v>-360</v>
      </c>
      <c r="AH486" s="8">
        <v>350</v>
      </c>
      <c r="AI486" s="29">
        <v>320</v>
      </c>
      <c r="AJ486" s="29">
        <v>1310</v>
      </c>
      <c r="AK486" s="276">
        <v>2930</v>
      </c>
      <c r="AL486" s="31">
        <v>1900</v>
      </c>
      <c r="AM486" s="17" t="s">
        <v>70</v>
      </c>
      <c r="AN486" s="9">
        <v>2.0496535796766802E-2</v>
      </c>
      <c r="AO486" s="9">
        <v>1.4144271570014189E-2</v>
      </c>
      <c r="AP486" s="9">
        <v>7.2524407252441137E-3</v>
      </c>
      <c r="AQ486" s="9">
        <v>8.5848795347549522E-3</v>
      </c>
      <c r="AR486" s="9">
        <v>-0.12163646348160351</v>
      </c>
      <c r="AS486" s="9">
        <v>-1.1253516723976231E-2</v>
      </c>
      <c r="AT486" s="9">
        <v>1.1065444198545604E-2</v>
      </c>
      <c r="AU486" s="33">
        <v>1.0006253908692919E-2</v>
      </c>
      <c r="AV486" s="87">
        <v>4.0557275541795557E-2</v>
      </c>
      <c r="AW486" s="270">
        <v>8.7176435584647383E-2</v>
      </c>
      <c r="AX486" s="35">
        <v>5.4849884526558812E-2</v>
      </c>
      <c r="AY486" s="793">
        <v>0.14415209897506892</v>
      </c>
      <c r="AZ486" s="779"/>
      <c r="BA486" s="21">
        <v>6426.0000000000009</v>
      </c>
      <c r="BB486" s="87">
        <v>0.86934180138568129</v>
      </c>
      <c r="BC486" s="795">
        <v>0.94590734665652021</v>
      </c>
    </row>
    <row r="487" spans="1:55" ht="19">
      <c r="A487" s="156" t="s">
        <v>34</v>
      </c>
      <c r="B487" s="159" t="s">
        <v>128</v>
      </c>
      <c r="C487" s="758"/>
      <c r="D487" s="15" t="s">
        <v>12</v>
      </c>
      <c r="E487" s="21">
        <v>41060</v>
      </c>
      <c r="F487" s="7">
        <v>41950</v>
      </c>
      <c r="G487" s="7">
        <v>42520</v>
      </c>
      <c r="H487" s="7">
        <v>42840</v>
      </c>
      <c r="I487" s="7">
        <v>43220</v>
      </c>
      <c r="J487" s="7">
        <v>38800</v>
      </c>
      <c r="K487" s="7">
        <v>38350</v>
      </c>
      <c r="L487" s="7">
        <v>38780</v>
      </c>
      <c r="M487" s="22">
        <v>39180</v>
      </c>
      <c r="N487" s="22">
        <v>40820</v>
      </c>
      <c r="O487" s="284">
        <v>44460</v>
      </c>
      <c r="P487" s="18">
        <v>340</v>
      </c>
      <c r="Q487" s="7">
        <v>340</v>
      </c>
      <c r="R487" s="7">
        <v>340</v>
      </c>
      <c r="S487" s="7">
        <v>350</v>
      </c>
      <c r="T487" s="7">
        <v>350</v>
      </c>
      <c r="U487" s="7">
        <v>350</v>
      </c>
      <c r="V487" s="7">
        <v>350</v>
      </c>
      <c r="W487" s="7">
        <v>360</v>
      </c>
      <c r="X487" s="25">
        <v>360</v>
      </c>
      <c r="Y487" s="25">
        <v>380</v>
      </c>
      <c r="Z487" s="262">
        <v>410</v>
      </c>
      <c r="AA487" s="20" t="s">
        <v>70</v>
      </c>
      <c r="AB487" s="8">
        <v>890</v>
      </c>
      <c r="AC487" s="8">
        <v>570</v>
      </c>
      <c r="AD487" s="8">
        <v>320</v>
      </c>
      <c r="AE487" s="8">
        <v>380</v>
      </c>
      <c r="AF487" s="8">
        <v>-4420</v>
      </c>
      <c r="AG487" s="8">
        <v>-450</v>
      </c>
      <c r="AH487" s="8">
        <v>430</v>
      </c>
      <c r="AI487" s="29">
        <v>400</v>
      </c>
      <c r="AJ487" s="29">
        <v>1640</v>
      </c>
      <c r="AK487" s="276">
        <v>3640</v>
      </c>
      <c r="AL487" s="31">
        <v>3400</v>
      </c>
      <c r="AM487" s="17" t="s">
        <v>70</v>
      </c>
      <c r="AN487" s="9">
        <v>2.1675596687773968E-2</v>
      </c>
      <c r="AO487" s="9">
        <v>1.3587604290822508E-2</v>
      </c>
      <c r="AP487" s="9">
        <v>7.5258701787395132E-3</v>
      </c>
      <c r="AQ487" s="9">
        <v>8.8702147525676622E-3</v>
      </c>
      <c r="AR487" s="9">
        <v>-0.10226746876446091</v>
      </c>
      <c r="AS487" s="9">
        <v>-1.1597938144329856E-2</v>
      </c>
      <c r="AT487" s="9">
        <v>1.1212516297262054E-2</v>
      </c>
      <c r="AU487" s="33">
        <v>1.0314595152140171E-2</v>
      </c>
      <c r="AV487" s="87">
        <v>4.1858090862685104E-2</v>
      </c>
      <c r="AW487" s="270">
        <v>8.9171974522292974E-2</v>
      </c>
      <c r="AX487" s="35">
        <v>8.2805650267900655E-2</v>
      </c>
      <c r="AY487" s="793"/>
      <c r="AZ487" s="779"/>
      <c r="BA487" s="21">
        <v>7749.0000000000009</v>
      </c>
      <c r="BB487" s="87">
        <v>0.89408183146614706</v>
      </c>
      <c r="BC487" s="795"/>
    </row>
    <row r="488" spans="1:55" ht="19">
      <c r="A488" s="156" t="s">
        <v>34</v>
      </c>
      <c r="B488" s="159" t="s">
        <v>128</v>
      </c>
      <c r="C488" s="797" t="s">
        <v>38</v>
      </c>
      <c r="D488" s="15" t="s">
        <v>39</v>
      </c>
      <c r="E488" s="21">
        <v>89240</v>
      </c>
      <c r="F488" s="7">
        <v>91380</v>
      </c>
      <c r="G488" s="7">
        <v>92530</v>
      </c>
      <c r="H488" s="7">
        <v>93280</v>
      </c>
      <c r="I488" s="7">
        <v>94170</v>
      </c>
      <c r="J488" s="7">
        <v>94320</v>
      </c>
      <c r="K488" s="7">
        <v>93350</v>
      </c>
      <c r="L488" s="7">
        <v>94420</v>
      </c>
      <c r="M488" s="22">
        <v>95430</v>
      </c>
      <c r="N488" s="22">
        <v>99550</v>
      </c>
      <c r="O488" s="284">
        <v>108510</v>
      </c>
      <c r="P488" s="18">
        <v>790</v>
      </c>
      <c r="Q488" s="7">
        <v>800</v>
      </c>
      <c r="R488" s="7">
        <v>810</v>
      </c>
      <c r="S488" s="7">
        <v>820</v>
      </c>
      <c r="T488" s="7">
        <v>830</v>
      </c>
      <c r="U488" s="7">
        <v>830</v>
      </c>
      <c r="V488" s="7">
        <v>820</v>
      </c>
      <c r="W488" s="7">
        <v>830</v>
      </c>
      <c r="X488" s="25">
        <v>840</v>
      </c>
      <c r="Y488" s="25">
        <v>880</v>
      </c>
      <c r="Z488" s="262">
        <v>960</v>
      </c>
      <c r="AA488" s="20" t="s">
        <v>70</v>
      </c>
      <c r="AB488" s="8">
        <v>2140</v>
      </c>
      <c r="AC488" s="8">
        <v>1150</v>
      </c>
      <c r="AD488" s="8">
        <v>750</v>
      </c>
      <c r="AE488" s="8">
        <v>890</v>
      </c>
      <c r="AF488" s="8">
        <v>150</v>
      </c>
      <c r="AG488" s="8">
        <v>-970</v>
      </c>
      <c r="AH488" s="8">
        <v>1070</v>
      </c>
      <c r="AI488" s="29">
        <v>1010</v>
      </c>
      <c r="AJ488" s="29">
        <v>4120</v>
      </c>
      <c r="AK488" s="276">
        <v>8960</v>
      </c>
      <c r="AL488" s="31">
        <v>19270</v>
      </c>
      <c r="AM488" s="17" t="s">
        <v>70</v>
      </c>
      <c r="AN488" s="9">
        <v>2.3980277902285962E-2</v>
      </c>
      <c r="AO488" s="9">
        <v>1.2584810680674074E-2</v>
      </c>
      <c r="AP488" s="9">
        <v>8.1054793040093998E-3</v>
      </c>
      <c r="AQ488" s="9">
        <v>9.5411663807889457E-3</v>
      </c>
      <c r="AR488" s="9">
        <v>1.5928639694169355E-3</v>
      </c>
      <c r="AS488" s="9">
        <v>-1.0284139100932954E-2</v>
      </c>
      <c r="AT488" s="9">
        <v>1.1462238885913134E-2</v>
      </c>
      <c r="AU488" s="33">
        <v>1.069688625291243E-2</v>
      </c>
      <c r="AV488" s="87">
        <v>4.317300639211985E-2</v>
      </c>
      <c r="AW488" s="270">
        <v>9.0005022601707729E-2</v>
      </c>
      <c r="AX488" s="35">
        <v>0.21593455849394894</v>
      </c>
      <c r="AY488" s="793"/>
      <c r="AZ488" s="779"/>
      <c r="BA488" s="21">
        <v>18144.000000000004</v>
      </c>
      <c r="BB488" s="87">
        <v>1.012617660242044</v>
      </c>
      <c r="BC488" s="795"/>
    </row>
    <row r="489" spans="1:55" ht="19">
      <c r="A489" s="156" t="s">
        <v>34</v>
      </c>
      <c r="B489" s="159" t="s">
        <v>128</v>
      </c>
      <c r="C489" s="797"/>
      <c r="D489" s="15" t="s">
        <v>40</v>
      </c>
      <c r="E489" s="21">
        <v>153530</v>
      </c>
      <c r="F489" s="7">
        <v>157470</v>
      </c>
      <c r="G489" s="7">
        <v>159300</v>
      </c>
      <c r="H489" s="7">
        <v>160640</v>
      </c>
      <c r="I489" s="7">
        <v>162240</v>
      </c>
      <c r="J489" s="7">
        <v>162490</v>
      </c>
      <c r="K489" s="7">
        <v>160570</v>
      </c>
      <c r="L489" s="7">
        <v>162440</v>
      </c>
      <c r="M489" s="22">
        <v>164260</v>
      </c>
      <c r="N489" s="22">
        <v>171640</v>
      </c>
      <c r="O489" s="284">
        <v>187770</v>
      </c>
      <c r="P489" s="18">
        <v>1430</v>
      </c>
      <c r="Q489" s="7">
        <v>1460</v>
      </c>
      <c r="R489" s="7">
        <v>1480</v>
      </c>
      <c r="S489" s="7">
        <v>1500</v>
      </c>
      <c r="T489" s="7">
        <v>1510</v>
      </c>
      <c r="U489" s="7">
        <v>1510</v>
      </c>
      <c r="V489" s="7">
        <v>1490</v>
      </c>
      <c r="W489" s="7">
        <v>1510</v>
      </c>
      <c r="X489" s="25">
        <v>1520</v>
      </c>
      <c r="Y489" s="25">
        <v>1600</v>
      </c>
      <c r="Z489" s="262">
        <v>1750</v>
      </c>
      <c r="AA489" s="20" t="s">
        <v>70</v>
      </c>
      <c r="AB489" s="8">
        <v>3940</v>
      </c>
      <c r="AC489" s="8">
        <v>1830</v>
      </c>
      <c r="AD489" s="8">
        <v>1340</v>
      </c>
      <c r="AE489" s="8">
        <v>1600</v>
      </c>
      <c r="AF489" s="8">
        <v>250</v>
      </c>
      <c r="AG489" s="8">
        <v>-1920</v>
      </c>
      <c r="AH489" s="8">
        <v>1870</v>
      </c>
      <c r="AI489" s="29">
        <v>1820</v>
      </c>
      <c r="AJ489" s="29">
        <v>7380</v>
      </c>
      <c r="AK489" s="276">
        <v>16130</v>
      </c>
      <c r="AL489" s="31">
        <v>34240</v>
      </c>
      <c r="AM489" s="17" t="s">
        <v>70</v>
      </c>
      <c r="AN489" s="9">
        <v>2.5662736924379592E-2</v>
      </c>
      <c r="AO489" s="9">
        <v>1.162126119260809E-2</v>
      </c>
      <c r="AP489" s="9">
        <v>8.4118016321406142E-3</v>
      </c>
      <c r="AQ489" s="9">
        <v>9.960159362549792E-3</v>
      </c>
      <c r="AR489" s="9">
        <v>1.5409270216961701E-3</v>
      </c>
      <c r="AS489" s="9">
        <v>-1.1816111760723724E-2</v>
      </c>
      <c r="AT489" s="9">
        <v>1.164601108550789E-2</v>
      </c>
      <c r="AU489" s="33">
        <v>1.1204136912090545E-2</v>
      </c>
      <c r="AV489" s="87">
        <v>4.4928771459880723E-2</v>
      </c>
      <c r="AW489" s="270">
        <v>9.3975763225355502E-2</v>
      </c>
      <c r="AX489" s="35">
        <v>0.22301830261186728</v>
      </c>
      <c r="AY489" s="793"/>
      <c r="AZ489" s="779"/>
      <c r="BA489" s="21">
        <v>33075.000000000007</v>
      </c>
      <c r="BB489" s="87">
        <v>1.0075880935322088</v>
      </c>
      <c r="BC489" s="795"/>
    </row>
    <row r="490" spans="1:55" ht="21" customHeight="1">
      <c r="A490" s="156" t="s">
        <v>34</v>
      </c>
      <c r="B490" s="148" t="s">
        <v>53</v>
      </c>
      <c r="C490" s="758" t="s">
        <v>37</v>
      </c>
      <c r="D490" s="15" t="s">
        <v>11</v>
      </c>
      <c r="E490" s="21">
        <v>33590</v>
      </c>
      <c r="F490" s="7">
        <v>34280</v>
      </c>
      <c r="G490" s="7">
        <v>34760</v>
      </c>
      <c r="H490" s="7">
        <v>35010</v>
      </c>
      <c r="I490" s="7">
        <v>35310</v>
      </c>
      <c r="J490" s="7">
        <v>30880</v>
      </c>
      <c r="K490" s="7">
        <v>30530</v>
      </c>
      <c r="L490" s="7">
        <v>30870</v>
      </c>
      <c r="M490" s="22">
        <v>31190</v>
      </c>
      <c r="N490" s="22">
        <v>32450</v>
      </c>
      <c r="O490" s="284">
        <v>35280</v>
      </c>
      <c r="P490" s="18">
        <v>260</v>
      </c>
      <c r="Q490" s="7">
        <v>270</v>
      </c>
      <c r="R490" s="7">
        <v>270</v>
      </c>
      <c r="S490" s="7">
        <v>280</v>
      </c>
      <c r="T490" s="7">
        <v>280</v>
      </c>
      <c r="U490" s="7">
        <v>280</v>
      </c>
      <c r="V490" s="7">
        <v>280</v>
      </c>
      <c r="W490" s="7">
        <v>290</v>
      </c>
      <c r="X490" s="25">
        <v>290</v>
      </c>
      <c r="Y490" s="25">
        <v>300</v>
      </c>
      <c r="Z490" s="262">
        <v>330</v>
      </c>
      <c r="AA490" s="20" t="s">
        <v>70</v>
      </c>
      <c r="AB490" s="8">
        <v>690</v>
      </c>
      <c r="AC490" s="8">
        <v>480</v>
      </c>
      <c r="AD490" s="8">
        <v>250</v>
      </c>
      <c r="AE490" s="8">
        <v>300</v>
      </c>
      <c r="AF490" s="8">
        <v>-4430</v>
      </c>
      <c r="AG490" s="8">
        <v>-350</v>
      </c>
      <c r="AH490" s="8">
        <v>340</v>
      </c>
      <c r="AI490" s="29">
        <v>320</v>
      </c>
      <c r="AJ490" s="29">
        <v>1260</v>
      </c>
      <c r="AK490" s="276">
        <v>2830</v>
      </c>
      <c r="AL490" s="31">
        <v>1690</v>
      </c>
      <c r="AM490" s="17" t="s">
        <v>70</v>
      </c>
      <c r="AN490" s="9">
        <v>2.0541827924977607E-2</v>
      </c>
      <c r="AO490" s="9">
        <v>1.4002333722286986E-2</v>
      </c>
      <c r="AP490" s="9">
        <v>7.1921749136938384E-3</v>
      </c>
      <c r="AQ490" s="9">
        <v>8.5689802913453406E-3</v>
      </c>
      <c r="AR490" s="9">
        <v>-0.12546020957235915</v>
      </c>
      <c r="AS490" s="9">
        <v>-1.133419689119175E-2</v>
      </c>
      <c r="AT490" s="9">
        <v>1.1136586963642392E-2</v>
      </c>
      <c r="AU490" s="33">
        <v>1.0366051182377767E-2</v>
      </c>
      <c r="AV490" s="87">
        <v>4.0397563321577401E-2</v>
      </c>
      <c r="AW490" s="270">
        <v>8.7211093990755106E-2</v>
      </c>
      <c r="AX490" s="35">
        <v>5.0312593033640995E-2</v>
      </c>
      <c r="AY490" s="793">
        <v>0.14233593692978719</v>
      </c>
      <c r="AZ490" s="779"/>
      <c r="BA490" s="21">
        <v>6237.0000000000009</v>
      </c>
      <c r="BB490" s="87">
        <v>0.86463233105090798</v>
      </c>
      <c r="BC490" s="795">
        <v>0.94386050632471452</v>
      </c>
    </row>
    <row r="491" spans="1:55" ht="19">
      <c r="A491" s="156" t="s">
        <v>34</v>
      </c>
      <c r="B491" s="159" t="s">
        <v>129</v>
      </c>
      <c r="C491" s="758"/>
      <c r="D491" s="15" t="s">
        <v>12</v>
      </c>
      <c r="E491" s="21">
        <v>40010</v>
      </c>
      <c r="F491" s="7">
        <v>40880</v>
      </c>
      <c r="G491" s="7">
        <v>41430</v>
      </c>
      <c r="H491" s="7">
        <v>41740</v>
      </c>
      <c r="I491" s="7">
        <v>42110</v>
      </c>
      <c r="J491" s="7">
        <v>37690</v>
      </c>
      <c r="K491" s="7">
        <v>37250</v>
      </c>
      <c r="L491" s="7">
        <v>37670</v>
      </c>
      <c r="M491" s="22">
        <v>38070</v>
      </c>
      <c r="N491" s="22">
        <v>39660</v>
      </c>
      <c r="O491" s="284">
        <v>43200</v>
      </c>
      <c r="P491" s="18">
        <v>320</v>
      </c>
      <c r="Q491" s="7">
        <v>330</v>
      </c>
      <c r="R491" s="7">
        <v>330</v>
      </c>
      <c r="S491" s="7">
        <v>340</v>
      </c>
      <c r="T491" s="7">
        <v>340</v>
      </c>
      <c r="U491" s="7">
        <v>340</v>
      </c>
      <c r="V491" s="7">
        <v>340</v>
      </c>
      <c r="W491" s="7">
        <v>350</v>
      </c>
      <c r="X491" s="25">
        <v>350</v>
      </c>
      <c r="Y491" s="25">
        <v>370</v>
      </c>
      <c r="Z491" s="262">
        <v>400</v>
      </c>
      <c r="AA491" s="20" t="s">
        <v>70</v>
      </c>
      <c r="AB491" s="8">
        <v>870</v>
      </c>
      <c r="AC491" s="8">
        <v>550</v>
      </c>
      <c r="AD491" s="8">
        <v>310</v>
      </c>
      <c r="AE491" s="8">
        <v>370</v>
      </c>
      <c r="AF491" s="8">
        <v>-4420</v>
      </c>
      <c r="AG491" s="8">
        <v>-440</v>
      </c>
      <c r="AH491" s="8">
        <v>420</v>
      </c>
      <c r="AI491" s="29">
        <v>400</v>
      </c>
      <c r="AJ491" s="29">
        <v>1590</v>
      </c>
      <c r="AK491" s="276">
        <v>3540</v>
      </c>
      <c r="AL491" s="31">
        <v>3190</v>
      </c>
      <c r="AM491" s="17" t="s">
        <v>70</v>
      </c>
      <c r="AN491" s="9">
        <v>2.1744563859035226E-2</v>
      </c>
      <c r="AO491" s="9">
        <v>1.3454011741683036E-2</v>
      </c>
      <c r="AP491" s="9">
        <v>7.4825006034273667E-3</v>
      </c>
      <c r="AQ491" s="9">
        <v>8.8643986583611944E-3</v>
      </c>
      <c r="AR491" s="9">
        <v>-0.10496319164094037</v>
      </c>
      <c r="AS491" s="9">
        <v>-1.1674184133722454E-2</v>
      </c>
      <c r="AT491" s="9">
        <v>1.1275167785234963E-2</v>
      </c>
      <c r="AU491" s="33">
        <v>1.0618529333687343E-2</v>
      </c>
      <c r="AV491" s="87">
        <v>4.1765169424743842E-2</v>
      </c>
      <c r="AW491" s="270">
        <v>8.9258698940998471E-2</v>
      </c>
      <c r="AX491" s="35">
        <v>7.9730067483129163E-2</v>
      </c>
      <c r="AY491" s="793"/>
      <c r="AZ491" s="779"/>
      <c r="BA491" s="21">
        <v>7560.0000000000009</v>
      </c>
      <c r="BB491" s="87">
        <v>0.8907773056735816</v>
      </c>
      <c r="BC491" s="795"/>
    </row>
    <row r="492" spans="1:55" ht="19">
      <c r="A492" s="156" t="s">
        <v>34</v>
      </c>
      <c r="B492" s="159" t="s">
        <v>129</v>
      </c>
      <c r="C492" s="797" t="s">
        <v>38</v>
      </c>
      <c r="D492" s="15" t="s">
        <v>39</v>
      </c>
      <c r="E492" s="21">
        <v>88190</v>
      </c>
      <c r="F492" s="7">
        <v>90310</v>
      </c>
      <c r="G492" s="7">
        <v>91440</v>
      </c>
      <c r="H492" s="7">
        <v>92180</v>
      </c>
      <c r="I492" s="7">
        <v>93060</v>
      </c>
      <c r="J492" s="7">
        <v>93210</v>
      </c>
      <c r="K492" s="7">
        <v>92250</v>
      </c>
      <c r="L492" s="7">
        <v>93310</v>
      </c>
      <c r="M492" s="22">
        <v>94320</v>
      </c>
      <c r="N492" s="22">
        <v>98390</v>
      </c>
      <c r="O492" s="284">
        <v>107250</v>
      </c>
      <c r="P492" s="18">
        <v>770</v>
      </c>
      <c r="Q492" s="7">
        <v>790</v>
      </c>
      <c r="R492" s="7">
        <v>800</v>
      </c>
      <c r="S492" s="7">
        <v>810</v>
      </c>
      <c r="T492" s="7">
        <v>820</v>
      </c>
      <c r="U492" s="7">
        <v>820</v>
      </c>
      <c r="V492" s="7">
        <v>810</v>
      </c>
      <c r="W492" s="7">
        <v>820</v>
      </c>
      <c r="X492" s="25">
        <v>830</v>
      </c>
      <c r="Y492" s="25">
        <v>860</v>
      </c>
      <c r="Z492" s="262">
        <v>950</v>
      </c>
      <c r="AA492" s="20" t="s">
        <v>70</v>
      </c>
      <c r="AB492" s="8">
        <v>2120</v>
      </c>
      <c r="AC492" s="8">
        <v>1130</v>
      </c>
      <c r="AD492" s="8">
        <v>740</v>
      </c>
      <c r="AE492" s="8">
        <v>880</v>
      </c>
      <c r="AF492" s="8">
        <v>150</v>
      </c>
      <c r="AG492" s="8">
        <v>-960</v>
      </c>
      <c r="AH492" s="8">
        <v>1060</v>
      </c>
      <c r="AI492" s="29">
        <v>1010</v>
      </c>
      <c r="AJ492" s="29">
        <v>4070</v>
      </c>
      <c r="AK492" s="276">
        <v>8860</v>
      </c>
      <c r="AL492" s="31">
        <v>19060</v>
      </c>
      <c r="AM492" s="17" t="s">
        <v>70</v>
      </c>
      <c r="AN492" s="9">
        <v>2.4039006690100839E-2</v>
      </c>
      <c r="AO492" s="9">
        <v>1.2512457092237916E-2</v>
      </c>
      <c r="AP492" s="9">
        <v>8.0927384076989739E-3</v>
      </c>
      <c r="AQ492" s="9">
        <v>9.5465393794749165E-3</v>
      </c>
      <c r="AR492" s="9">
        <v>1.611863313990991E-3</v>
      </c>
      <c r="AS492" s="9">
        <v>-1.0299324106855523E-2</v>
      </c>
      <c r="AT492" s="9">
        <v>1.1490514905148963E-2</v>
      </c>
      <c r="AU492" s="33">
        <v>1.0824134605079916E-2</v>
      </c>
      <c r="AV492" s="87">
        <v>4.3150975402883818E-2</v>
      </c>
      <c r="AW492" s="270">
        <v>9.0049801809126917E-2</v>
      </c>
      <c r="AX492" s="35">
        <v>0.21612427712892623</v>
      </c>
      <c r="AY492" s="793"/>
      <c r="AZ492" s="779"/>
      <c r="BA492" s="21">
        <v>17955.000000000004</v>
      </c>
      <c r="BB492" s="87">
        <v>1.0125297652795102</v>
      </c>
      <c r="BC492" s="795"/>
    </row>
    <row r="493" spans="1:55" ht="19">
      <c r="A493" s="156" t="s">
        <v>34</v>
      </c>
      <c r="B493" s="159" t="s">
        <v>129</v>
      </c>
      <c r="C493" s="797"/>
      <c r="D493" s="15" t="s">
        <v>40</v>
      </c>
      <c r="E493" s="21">
        <v>152480</v>
      </c>
      <c r="F493" s="7">
        <v>156400</v>
      </c>
      <c r="G493" s="7">
        <v>158210</v>
      </c>
      <c r="H493" s="7">
        <v>159540</v>
      </c>
      <c r="I493" s="7">
        <v>161130</v>
      </c>
      <c r="J493" s="7">
        <v>161380</v>
      </c>
      <c r="K493" s="7">
        <v>159470</v>
      </c>
      <c r="L493" s="7">
        <v>161330</v>
      </c>
      <c r="M493" s="22">
        <v>163150</v>
      </c>
      <c r="N493" s="22">
        <v>170480</v>
      </c>
      <c r="O493" s="284">
        <v>186510</v>
      </c>
      <c r="P493" s="18">
        <v>1410</v>
      </c>
      <c r="Q493" s="7">
        <v>1450</v>
      </c>
      <c r="R493" s="7">
        <v>1470</v>
      </c>
      <c r="S493" s="7">
        <v>1490</v>
      </c>
      <c r="T493" s="7">
        <v>1500</v>
      </c>
      <c r="U493" s="7">
        <v>1500</v>
      </c>
      <c r="V493" s="7">
        <v>1480</v>
      </c>
      <c r="W493" s="7">
        <v>1500</v>
      </c>
      <c r="X493" s="25">
        <v>1510</v>
      </c>
      <c r="Y493" s="25">
        <v>1580</v>
      </c>
      <c r="Z493" s="262">
        <v>1740</v>
      </c>
      <c r="AA493" s="20" t="s">
        <v>70</v>
      </c>
      <c r="AB493" s="8">
        <v>3920</v>
      </c>
      <c r="AC493" s="8">
        <v>1810</v>
      </c>
      <c r="AD493" s="8">
        <v>1330</v>
      </c>
      <c r="AE493" s="8">
        <v>1590</v>
      </c>
      <c r="AF493" s="8">
        <v>250</v>
      </c>
      <c r="AG493" s="8">
        <v>-1910</v>
      </c>
      <c r="AH493" s="8">
        <v>1860</v>
      </c>
      <c r="AI493" s="29">
        <v>1820</v>
      </c>
      <c r="AJ493" s="29">
        <v>7330</v>
      </c>
      <c r="AK493" s="276">
        <v>16030</v>
      </c>
      <c r="AL493" s="31">
        <v>34030</v>
      </c>
      <c r="AM493" s="17" t="s">
        <v>70</v>
      </c>
      <c r="AN493" s="9">
        <v>2.5708289611752422E-2</v>
      </c>
      <c r="AO493" s="9">
        <v>1.1572890025575377E-2</v>
      </c>
      <c r="AP493" s="9">
        <v>8.4065482586435092E-3</v>
      </c>
      <c r="AQ493" s="9">
        <v>9.9661526889807117E-3</v>
      </c>
      <c r="AR493" s="9">
        <v>1.5515422329794859E-3</v>
      </c>
      <c r="AS493" s="9">
        <v>-1.1835419506754263E-2</v>
      </c>
      <c r="AT493" s="9">
        <v>1.1663635793566218E-2</v>
      </c>
      <c r="AU493" s="33">
        <v>1.1281224818694646E-2</v>
      </c>
      <c r="AV493" s="87">
        <v>4.4927980386147759E-2</v>
      </c>
      <c r="AW493" s="270">
        <v>9.4028625058657944E-2</v>
      </c>
      <c r="AX493" s="35">
        <v>0.22317681007345236</v>
      </c>
      <c r="AY493" s="793"/>
      <c r="AZ493" s="779"/>
      <c r="BA493" s="21">
        <v>32886</v>
      </c>
      <c r="BB493" s="87">
        <v>1.0075026232948583</v>
      </c>
      <c r="BC493" s="795"/>
    </row>
    <row r="494" spans="1:55" ht="21" customHeight="1">
      <c r="A494" s="156" t="s">
        <v>34</v>
      </c>
      <c r="B494" s="148" t="s">
        <v>54</v>
      </c>
      <c r="C494" s="758" t="s">
        <v>37</v>
      </c>
      <c r="D494" s="15" t="s">
        <v>11</v>
      </c>
      <c r="E494" s="21">
        <v>32650</v>
      </c>
      <c r="F494" s="7">
        <v>33320</v>
      </c>
      <c r="G494" s="7">
        <v>33800</v>
      </c>
      <c r="H494" s="7">
        <v>34040</v>
      </c>
      <c r="I494" s="7">
        <v>34330</v>
      </c>
      <c r="J494" s="7">
        <v>29910</v>
      </c>
      <c r="K494" s="7">
        <v>29570</v>
      </c>
      <c r="L494" s="7">
        <v>29900</v>
      </c>
      <c r="M494" s="22">
        <v>30200</v>
      </c>
      <c r="N494" s="22">
        <v>31430</v>
      </c>
      <c r="O494" s="284">
        <v>34170</v>
      </c>
      <c r="P494" s="18">
        <v>260</v>
      </c>
      <c r="Q494" s="7">
        <v>260</v>
      </c>
      <c r="R494" s="7">
        <v>260</v>
      </c>
      <c r="S494" s="7">
        <v>270</v>
      </c>
      <c r="T494" s="7">
        <v>270</v>
      </c>
      <c r="U494" s="7">
        <v>270</v>
      </c>
      <c r="V494" s="7">
        <v>270</v>
      </c>
      <c r="W494" s="7">
        <v>280</v>
      </c>
      <c r="X494" s="25">
        <v>280</v>
      </c>
      <c r="Y494" s="25">
        <v>290</v>
      </c>
      <c r="Z494" s="262">
        <v>320</v>
      </c>
      <c r="AA494" s="20" t="s">
        <v>70</v>
      </c>
      <c r="AB494" s="8">
        <v>670</v>
      </c>
      <c r="AC494" s="8">
        <v>480</v>
      </c>
      <c r="AD494" s="8">
        <v>240</v>
      </c>
      <c r="AE494" s="8">
        <v>290</v>
      </c>
      <c r="AF494" s="8">
        <v>-4420</v>
      </c>
      <c r="AG494" s="8">
        <v>-340</v>
      </c>
      <c r="AH494" s="8">
        <v>330</v>
      </c>
      <c r="AI494" s="29">
        <v>300</v>
      </c>
      <c r="AJ494" s="29">
        <v>1230</v>
      </c>
      <c r="AK494" s="276">
        <v>2740</v>
      </c>
      <c r="AL494" s="31">
        <v>1520</v>
      </c>
      <c r="AM494" s="17" t="s">
        <v>70</v>
      </c>
      <c r="AN494" s="9">
        <v>2.0520673813170021E-2</v>
      </c>
      <c r="AO494" s="9">
        <v>1.4405762304922076E-2</v>
      </c>
      <c r="AP494" s="9">
        <v>7.1005917159763232E-3</v>
      </c>
      <c r="AQ494" s="9">
        <v>8.5193889541714807E-3</v>
      </c>
      <c r="AR494" s="9">
        <v>-0.12875036411302065</v>
      </c>
      <c r="AS494" s="9">
        <v>-1.1367435640254109E-2</v>
      </c>
      <c r="AT494" s="9">
        <v>1.1159959418329368E-2</v>
      </c>
      <c r="AU494" s="33">
        <v>1.0033444816053505E-2</v>
      </c>
      <c r="AV494" s="87">
        <v>4.0728476821191961E-2</v>
      </c>
      <c r="AW494" s="270">
        <v>8.71778555520204E-2</v>
      </c>
      <c r="AX494" s="35">
        <v>4.6554364471669274E-2</v>
      </c>
      <c r="AY494" s="793">
        <v>0.1409487943392615</v>
      </c>
      <c r="AZ494" s="779"/>
      <c r="BA494" s="21">
        <v>6048</v>
      </c>
      <c r="BB494" s="87">
        <v>0.86131699846860643</v>
      </c>
      <c r="BC494" s="795">
        <v>0.94262746081591553</v>
      </c>
    </row>
    <row r="495" spans="1:55" ht="19">
      <c r="A495" s="156" t="s">
        <v>34</v>
      </c>
      <c r="B495" s="159" t="s">
        <v>130</v>
      </c>
      <c r="C495" s="758"/>
      <c r="D495" s="15" t="s">
        <v>12</v>
      </c>
      <c r="E495" s="21">
        <v>39070</v>
      </c>
      <c r="F495" s="7">
        <v>39920</v>
      </c>
      <c r="G495" s="7">
        <v>40470</v>
      </c>
      <c r="H495" s="7">
        <v>40770</v>
      </c>
      <c r="I495" s="7">
        <v>41130</v>
      </c>
      <c r="J495" s="7">
        <v>36720</v>
      </c>
      <c r="K495" s="7">
        <v>36290</v>
      </c>
      <c r="L495" s="7">
        <v>36700</v>
      </c>
      <c r="M495" s="22">
        <v>37080</v>
      </c>
      <c r="N495" s="22">
        <v>38640</v>
      </c>
      <c r="O495" s="284">
        <v>42090</v>
      </c>
      <c r="P495" s="18">
        <v>320</v>
      </c>
      <c r="Q495" s="7">
        <v>320</v>
      </c>
      <c r="R495" s="7">
        <v>320</v>
      </c>
      <c r="S495" s="7">
        <v>330</v>
      </c>
      <c r="T495" s="7">
        <v>330</v>
      </c>
      <c r="U495" s="7">
        <v>330</v>
      </c>
      <c r="V495" s="7">
        <v>330</v>
      </c>
      <c r="W495" s="7">
        <v>340</v>
      </c>
      <c r="X495" s="25">
        <v>340</v>
      </c>
      <c r="Y495" s="25">
        <v>360</v>
      </c>
      <c r="Z495" s="262">
        <v>390</v>
      </c>
      <c r="AA495" s="20" t="s">
        <v>70</v>
      </c>
      <c r="AB495" s="8">
        <v>850</v>
      </c>
      <c r="AC495" s="8">
        <v>550</v>
      </c>
      <c r="AD495" s="8">
        <v>300</v>
      </c>
      <c r="AE495" s="8">
        <v>360</v>
      </c>
      <c r="AF495" s="8">
        <v>-4410</v>
      </c>
      <c r="AG495" s="8">
        <v>-430</v>
      </c>
      <c r="AH495" s="8">
        <v>410</v>
      </c>
      <c r="AI495" s="29">
        <v>380</v>
      </c>
      <c r="AJ495" s="29">
        <v>1560</v>
      </c>
      <c r="AK495" s="276">
        <v>3450</v>
      </c>
      <c r="AL495" s="31">
        <v>3020</v>
      </c>
      <c r="AM495" s="17" t="s">
        <v>70</v>
      </c>
      <c r="AN495" s="9">
        <v>2.1755822882006726E-2</v>
      </c>
      <c r="AO495" s="9">
        <v>1.3777555110220385E-2</v>
      </c>
      <c r="AP495" s="9">
        <v>7.4128984432912937E-3</v>
      </c>
      <c r="AQ495" s="9">
        <v>8.8300220750552327E-3</v>
      </c>
      <c r="AR495" s="9">
        <v>-0.10722100656455147</v>
      </c>
      <c r="AS495" s="9">
        <v>-1.1710239651416154E-2</v>
      </c>
      <c r="AT495" s="9">
        <v>1.12978782033617E-2</v>
      </c>
      <c r="AU495" s="33">
        <v>1.0354223433242549E-2</v>
      </c>
      <c r="AV495" s="87">
        <v>4.2071197411003292E-2</v>
      </c>
      <c r="AW495" s="270">
        <v>8.9285714285714191E-2</v>
      </c>
      <c r="AX495" s="35">
        <v>7.7297158945482503E-2</v>
      </c>
      <c r="AY495" s="793"/>
      <c r="AZ495" s="779"/>
      <c r="BA495" s="21">
        <v>7371.0000000000009</v>
      </c>
      <c r="BB495" s="87">
        <v>0.88863578192986947</v>
      </c>
      <c r="BC495" s="795"/>
    </row>
    <row r="496" spans="1:55" ht="19">
      <c r="A496" s="156" t="s">
        <v>34</v>
      </c>
      <c r="B496" s="159" t="s">
        <v>130</v>
      </c>
      <c r="C496" s="797" t="s">
        <v>38</v>
      </c>
      <c r="D496" s="15" t="s">
        <v>39</v>
      </c>
      <c r="E496" s="21">
        <v>87250</v>
      </c>
      <c r="F496" s="7">
        <v>89350</v>
      </c>
      <c r="G496" s="7">
        <v>90480</v>
      </c>
      <c r="H496" s="7">
        <v>91210</v>
      </c>
      <c r="I496" s="7">
        <v>92080</v>
      </c>
      <c r="J496" s="7">
        <v>92240</v>
      </c>
      <c r="K496" s="7">
        <v>91290</v>
      </c>
      <c r="L496" s="7">
        <v>92340</v>
      </c>
      <c r="M496" s="22">
        <v>93330</v>
      </c>
      <c r="N496" s="22">
        <v>97370</v>
      </c>
      <c r="O496" s="284">
        <v>106140</v>
      </c>
      <c r="P496" s="18">
        <v>770</v>
      </c>
      <c r="Q496" s="7">
        <v>780</v>
      </c>
      <c r="R496" s="7">
        <v>790</v>
      </c>
      <c r="S496" s="7">
        <v>800</v>
      </c>
      <c r="T496" s="7">
        <v>810</v>
      </c>
      <c r="U496" s="7">
        <v>810</v>
      </c>
      <c r="V496" s="7">
        <v>800</v>
      </c>
      <c r="W496" s="7">
        <v>810</v>
      </c>
      <c r="X496" s="25">
        <v>820</v>
      </c>
      <c r="Y496" s="25">
        <v>850</v>
      </c>
      <c r="Z496" s="262">
        <v>940</v>
      </c>
      <c r="AA496" s="20" t="s">
        <v>70</v>
      </c>
      <c r="AB496" s="8">
        <v>2100</v>
      </c>
      <c r="AC496" s="8">
        <v>1130</v>
      </c>
      <c r="AD496" s="8">
        <v>730</v>
      </c>
      <c r="AE496" s="8">
        <v>870</v>
      </c>
      <c r="AF496" s="8">
        <v>160</v>
      </c>
      <c r="AG496" s="8">
        <v>-950</v>
      </c>
      <c r="AH496" s="8">
        <v>1050</v>
      </c>
      <c r="AI496" s="29">
        <v>990</v>
      </c>
      <c r="AJ496" s="29">
        <v>4040</v>
      </c>
      <c r="AK496" s="276">
        <v>8770</v>
      </c>
      <c r="AL496" s="31">
        <v>18890</v>
      </c>
      <c r="AM496" s="17" t="s">
        <v>70</v>
      </c>
      <c r="AN496" s="9">
        <v>2.4068767908309363E-2</v>
      </c>
      <c r="AO496" s="9">
        <v>1.2646894236149953E-2</v>
      </c>
      <c r="AP496" s="9">
        <v>8.068081343943323E-3</v>
      </c>
      <c r="AQ496" s="9">
        <v>9.5384278039689629E-3</v>
      </c>
      <c r="AR496" s="9">
        <v>1.7376194613378804E-3</v>
      </c>
      <c r="AS496" s="9">
        <v>-1.0299219427580275E-2</v>
      </c>
      <c r="AT496" s="9">
        <v>1.1501807426881339E-2</v>
      </c>
      <c r="AU496" s="33">
        <v>1.0721247563352909E-2</v>
      </c>
      <c r="AV496" s="87">
        <v>4.3287260259295079E-2</v>
      </c>
      <c r="AW496" s="270">
        <v>9.0068809694977991E-2</v>
      </c>
      <c r="AX496" s="35">
        <v>0.21650429799426929</v>
      </c>
      <c r="AY496" s="793"/>
      <c r="AZ496" s="779"/>
      <c r="BA496" s="21">
        <v>17766</v>
      </c>
      <c r="BB496" s="87">
        <v>1.0128825214899713</v>
      </c>
      <c r="BC496" s="795"/>
    </row>
    <row r="497" spans="1:55" ht="19">
      <c r="A497" s="156" t="s">
        <v>34</v>
      </c>
      <c r="B497" s="159" t="s">
        <v>130</v>
      </c>
      <c r="C497" s="797"/>
      <c r="D497" s="15" t="s">
        <v>40</v>
      </c>
      <c r="E497" s="21">
        <v>151540</v>
      </c>
      <c r="F497" s="7">
        <v>155440</v>
      </c>
      <c r="G497" s="7">
        <v>157250</v>
      </c>
      <c r="H497" s="7">
        <v>158570</v>
      </c>
      <c r="I497" s="7">
        <v>160150</v>
      </c>
      <c r="J497" s="7">
        <v>160410</v>
      </c>
      <c r="K497" s="7">
        <v>158510</v>
      </c>
      <c r="L497" s="7">
        <v>160360</v>
      </c>
      <c r="M497" s="22">
        <v>162160</v>
      </c>
      <c r="N497" s="22">
        <v>169460</v>
      </c>
      <c r="O497" s="284">
        <v>185400</v>
      </c>
      <c r="P497" s="18">
        <v>1410</v>
      </c>
      <c r="Q497" s="7">
        <v>1440</v>
      </c>
      <c r="R497" s="7">
        <v>1460</v>
      </c>
      <c r="S497" s="7">
        <v>1480</v>
      </c>
      <c r="T497" s="7">
        <v>1490</v>
      </c>
      <c r="U497" s="7">
        <v>1490</v>
      </c>
      <c r="V497" s="7">
        <v>1470</v>
      </c>
      <c r="W497" s="7">
        <v>1490</v>
      </c>
      <c r="X497" s="25">
        <v>1500</v>
      </c>
      <c r="Y497" s="25">
        <v>1570</v>
      </c>
      <c r="Z497" s="262">
        <v>1730</v>
      </c>
      <c r="AA497" s="20" t="s">
        <v>70</v>
      </c>
      <c r="AB497" s="8">
        <v>3900</v>
      </c>
      <c r="AC497" s="8">
        <v>1810</v>
      </c>
      <c r="AD497" s="8">
        <v>1320</v>
      </c>
      <c r="AE497" s="8">
        <v>1580</v>
      </c>
      <c r="AF497" s="8">
        <v>260</v>
      </c>
      <c r="AG497" s="8">
        <v>-1900</v>
      </c>
      <c r="AH497" s="8">
        <v>1850</v>
      </c>
      <c r="AI497" s="29">
        <v>1800</v>
      </c>
      <c r="AJ497" s="29">
        <v>7300</v>
      </c>
      <c r="AK497" s="276">
        <v>15940</v>
      </c>
      <c r="AL497" s="31">
        <v>33860</v>
      </c>
      <c r="AM497" s="17" t="s">
        <v>70</v>
      </c>
      <c r="AN497" s="9">
        <v>2.5735779332189512E-2</v>
      </c>
      <c r="AO497" s="9">
        <v>1.1644364384971739E-2</v>
      </c>
      <c r="AP497" s="9">
        <v>8.3942766295708182E-3</v>
      </c>
      <c r="AQ497" s="9">
        <v>9.9640537302136956E-3</v>
      </c>
      <c r="AR497" s="9">
        <v>1.6234779893848916E-3</v>
      </c>
      <c r="AS497" s="9">
        <v>-1.1844648089271215E-2</v>
      </c>
      <c r="AT497" s="9">
        <v>1.1671187937669636E-2</v>
      </c>
      <c r="AU497" s="33">
        <v>1.122474432526821E-2</v>
      </c>
      <c r="AV497" s="87">
        <v>4.5017266896892005E-2</v>
      </c>
      <c r="AW497" s="270">
        <v>9.4063495810220665E-2</v>
      </c>
      <c r="AX497" s="35">
        <v>0.22343935594562492</v>
      </c>
      <c r="AY497" s="793"/>
      <c r="AZ497" s="779"/>
      <c r="BA497" s="21">
        <v>32697</v>
      </c>
      <c r="BB497" s="87">
        <v>1.0076745413752144</v>
      </c>
      <c r="BC497" s="795"/>
    </row>
    <row r="498" spans="1:55" ht="21" customHeight="1">
      <c r="A498" s="156" t="s">
        <v>34</v>
      </c>
      <c r="B498" s="148" t="s">
        <v>55</v>
      </c>
      <c r="C498" s="758" t="s">
        <v>37</v>
      </c>
      <c r="D498" s="15" t="s">
        <v>11</v>
      </c>
      <c r="E498" s="21">
        <v>32700</v>
      </c>
      <c r="F498" s="7">
        <v>33350</v>
      </c>
      <c r="G498" s="7">
        <v>33820</v>
      </c>
      <c r="H498" s="7">
        <v>34060</v>
      </c>
      <c r="I498" s="7">
        <v>34340</v>
      </c>
      <c r="J498" s="7">
        <v>29910</v>
      </c>
      <c r="K498" s="7">
        <v>29590</v>
      </c>
      <c r="L498" s="7">
        <v>29910</v>
      </c>
      <c r="M498" s="22">
        <v>30200</v>
      </c>
      <c r="N498" s="22">
        <v>31400</v>
      </c>
      <c r="O498" s="284">
        <v>34100</v>
      </c>
      <c r="P498" s="18">
        <v>260</v>
      </c>
      <c r="Q498" s="7">
        <v>260</v>
      </c>
      <c r="R498" s="7">
        <v>260</v>
      </c>
      <c r="S498" s="7">
        <v>270</v>
      </c>
      <c r="T498" s="7">
        <v>270</v>
      </c>
      <c r="U498" s="7">
        <v>270</v>
      </c>
      <c r="V498" s="7">
        <v>270</v>
      </c>
      <c r="W498" s="7">
        <v>280</v>
      </c>
      <c r="X498" s="25">
        <v>280</v>
      </c>
      <c r="Y498" s="25">
        <v>290</v>
      </c>
      <c r="Z498" s="262">
        <v>320</v>
      </c>
      <c r="AA498" s="20" t="s">
        <v>70</v>
      </c>
      <c r="AB498" s="8">
        <v>650</v>
      </c>
      <c r="AC498" s="8">
        <v>470</v>
      </c>
      <c r="AD498" s="8">
        <v>240</v>
      </c>
      <c r="AE498" s="8">
        <v>280</v>
      </c>
      <c r="AF498" s="8">
        <v>-4430</v>
      </c>
      <c r="AG498" s="8">
        <v>-320</v>
      </c>
      <c r="AH498" s="8">
        <v>320</v>
      </c>
      <c r="AI498" s="29">
        <v>290</v>
      </c>
      <c r="AJ498" s="29">
        <v>1200</v>
      </c>
      <c r="AK498" s="276">
        <v>2700</v>
      </c>
      <c r="AL498" s="31">
        <v>1400</v>
      </c>
      <c r="AM498" s="17" t="s">
        <v>70</v>
      </c>
      <c r="AN498" s="9">
        <v>1.9877675840978659E-2</v>
      </c>
      <c r="AO498" s="9">
        <v>1.4092953523238361E-2</v>
      </c>
      <c r="AP498" s="9">
        <v>7.0963926670608579E-3</v>
      </c>
      <c r="AQ498" s="9">
        <v>8.2207868467409906E-3</v>
      </c>
      <c r="AR498" s="9">
        <v>-0.12900407687827609</v>
      </c>
      <c r="AS498" s="9">
        <v>-1.0698762955533292E-2</v>
      </c>
      <c r="AT498" s="9">
        <v>1.0814464346062813E-2</v>
      </c>
      <c r="AU498" s="33">
        <v>9.6957539284521221E-3</v>
      </c>
      <c r="AV498" s="87">
        <v>3.9735099337748325E-2</v>
      </c>
      <c r="AW498" s="270">
        <v>8.5987261146496907E-2</v>
      </c>
      <c r="AX498" s="35">
        <v>4.2813455657492394E-2</v>
      </c>
      <c r="AY498" s="793">
        <v>0.13863102770000935</v>
      </c>
      <c r="AZ498" s="779"/>
      <c r="BA498" s="21">
        <v>6048</v>
      </c>
      <c r="BB498" s="87">
        <v>0.85785932721712543</v>
      </c>
      <c r="BC498" s="795">
        <v>0.9404877337458768</v>
      </c>
    </row>
    <row r="499" spans="1:55" ht="19">
      <c r="A499" s="156" t="s">
        <v>34</v>
      </c>
      <c r="B499" s="159" t="s">
        <v>131</v>
      </c>
      <c r="C499" s="758"/>
      <c r="D499" s="15" t="s">
        <v>12</v>
      </c>
      <c r="E499" s="21">
        <v>39120</v>
      </c>
      <c r="F499" s="7">
        <v>39950</v>
      </c>
      <c r="G499" s="7">
        <v>40490</v>
      </c>
      <c r="H499" s="7">
        <v>40790</v>
      </c>
      <c r="I499" s="7">
        <v>41140</v>
      </c>
      <c r="J499" s="7">
        <v>36720</v>
      </c>
      <c r="K499" s="7">
        <v>36310</v>
      </c>
      <c r="L499" s="7">
        <v>36710</v>
      </c>
      <c r="M499" s="22">
        <v>37080</v>
      </c>
      <c r="N499" s="22">
        <v>38610</v>
      </c>
      <c r="O499" s="284">
        <v>42020</v>
      </c>
      <c r="P499" s="18">
        <v>320</v>
      </c>
      <c r="Q499" s="7">
        <v>320</v>
      </c>
      <c r="R499" s="7">
        <v>320</v>
      </c>
      <c r="S499" s="7">
        <v>330</v>
      </c>
      <c r="T499" s="7">
        <v>330</v>
      </c>
      <c r="U499" s="7">
        <v>330</v>
      </c>
      <c r="V499" s="7">
        <v>330</v>
      </c>
      <c r="W499" s="7">
        <v>340</v>
      </c>
      <c r="X499" s="25">
        <v>340</v>
      </c>
      <c r="Y499" s="25">
        <v>360</v>
      </c>
      <c r="Z499" s="262">
        <v>390</v>
      </c>
      <c r="AA499" s="20" t="s">
        <v>70</v>
      </c>
      <c r="AB499" s="8">
        <v>830</v>
      </c>
      <c r="AC499" s="8">
        <v>540</v>
      </c>
      <c r="AD499" s="8">
        <v>300</v>
      </c>
      <c r="AE499" s="8">
        <v>350</v>
      </c>
      <c r="AF499" s="8">
        <v>-4420</v>
      </c>
      <c r="AG499" s="8">
        <v>-410</v>
      </c>
      <c r="AH499" s="8">
        <v>400</v>
      </c>
      <c r="AI499" s="29">
        <v>370</v>
      </c>
      <c r="AJ499" s="29">
        <v>1530</v>
      </c>
      <c r="AK499" s="276">
        <v>3410</v>
      </c>
      <c r="AL499" s="31">
        <v>2900</v>
      </c>
      <c r="AM499" s="17" t="s">
        <v>70</v>
      </c>
      <c r="AN499" s="9">
        <v>2.1216768916155315E-2</v>
      </c>
      <c r="AO499" s="9">
        <v>1.3516896120150168E-2</v>
      </c>
      <c r="AP499" s="9">
        <v>7.4092368486045057E-3</v>
      </c>
      <c r="AQ499" s="9">
        <v>8.5805344447167364E-3</v>
      </c>
      <c r="AR499" s="9">
        <v>-0.1074380165289256</v>
      </c>
      <c r="AS499" s="9">
        <v>-1.1165577342047928E-2</v>
      </c>
      <c r="AT499" s="9">
        <v>1.1016248967226749E-2</v>
      </c>
      <c r="AU499" s="33">
        <v>1.0078997548351953E-2</v>
      </c>
      <c r="AV499" s="87">
        <v>4.126213592233019E-2</v>
      </c>
      <c r="AW499" s="270">
        <v>8.8319088319088301E-2</v>
      </c>
      <c r="AX499" s="35">
        <v>7.4130879345603251E-2</v>
      </c>
      <c r="AY499" s="793"/>
      <c r="AZ499" s="779"/>
      <c r="BA499" s="21">
        <v>7371.0000000000009</v>
      </c>
      <c r="BB499" s="87">
        <v>0.88571063394683025</v>
      </c>
      <c r="BC499" s="795"/>
    </row>
    <row r="500" spans="1:55" ht="19">
      <c r="A500" s="156" t="s">
        <v>34</v>
      </c>
      <c r="B500" s="159" t="s">
        <v>131</v>
      </c>
      <c r="C500" s="797" t="s">
        <v>38</v>
      </c>
      <c r="D500" s="15" t="s">
        <v>39</v>
      </c>
      <c r="E500" s="21">
        <v>87300</v>
      </c>
      <c r="F500" s="7">
        <v>89380</v>
      </c>
      <c r="G500" s="7">
        <v>90500</v>
      </c>
      <c r="H500" s="7">
        <v>91230</v>
      </c>
      <c r="I500" s="7">
        <v>92090</v>
      </c>
      <c r="J500" s="7">
        <v>92240</v>
      </c>
      <c r="K500" s="7">
        <v>91310</v>
      </c>
      <c r="L500" s="7">
        <v>92350</v>
      </c>
      <c r="M500" s="22">
        <v>93330</v>
      </c>
      <c r="N500" s="22">
        <v>97340</v>
      </c>
      <c r="O500" s="284">
        <v>106070</v>
      </c>
      <c r="P500" s="18">
        <v>770</v>
      </c>
      <c r="Q500" s="7">
        <v>780</v>
      </c>
      <c r="R500" s="7">
        <v>790</v>
      </c>
      <c r="S500" s="7">
        <v>800</v>
      </c>
      <c r="T500" s="7">
        <v>810</v>
      </c>
      <c r="U500" s="7">
        <v>810</v>
      </c>
      <c r="V500" s="7">
        <v>800</v>
      </c>
      <c r="W500" s="7">
        <v>810</v>
      </c>
      <c r="X500" s="25">
        <v>820</v>
      </c>
      <c r="Y500" s="25">
        <v>850</v>
      </c>
      <c r="Z500" s="262">
        <v>940</v>
      </c>
      <c r="AA500" s="20" t="s">
        <v>70</v>
      </c>
      <c r="AB500" s="8">
        <v>2080</v>
      </c>
      <c r="AC500" s="8">
        <v>1120</v>
      </c>
      <c r="AD500" s="8">
        <v>730</v>
      </c>
      <c r="AE500" s="8">
        <v>860</v>
      </c>
      <c r="AF500" s="8">
        <v>150</v>
      </c>
      <c r="AG500" s="8">
        <v>-930</v>
      </c>
      <c r="AH500" s="8">
        <v>1040</v>
      </c>
      <c r="AI500" s="29">
        <v>980</v>
      </c>
      <c r="AJ500" s="29">
        <v>4010</v>
      </c>
      <c r="AK500" s="276">
        <v>8730</v>
      </c>
      <c r="AL500" s="31">
        <v>18770</v>
      </c>
      <c r="AM500" s="17" t="s">
        <v>70</v>
      </c>
      <c r="AN500" s="9">
        <v>2.3825887743413432E-2</v>
      </c>
      <c r="AO500" s="9">
        <v>1.2530767509509877E-2</v>
      </c>
      <c r="AP500" s="9">
        <v>8.0662983425414669E-3</v>
      </c>
      <c r="AQ500" s="9">
        <v>9.4267236654608233E-3</v>
      </c>
      <c r="AR500" s="9">
        <v>1.6288413508525057E-3</v>
      </c>
      <c r="AS500" s="9">
        <v>-1.0082393755420638E-2</v>
      </c>
      <c r="AT500" s="9">
        <v>1.1389771109407532E-2</v>
      </c>
      <c r="AU500" s="33">
        <v>1.061180292365993E-2</v>
      </c>
      <c r="AV500" s="87">
        <v>4.2965820207864658E-2</v>
      </c>
      <c r="AW500" s="270">
        <v>8.9685637970001952E-2</v>
      </c>
      <c r="AX500" s="35">
        <v>0.2150057273768613</v>
      </c>
      <c r="AY500" s="793"/>
      <c r="AZ500" s="779"/>
      <c r="BA500" s="21">
        <v>17766</v>
      </c>
      <c r="BB500" s="87">
        <v>1.0115005727376862</v>
      </c>
      <c r="BC500" s="795"/>
    </row>
    <row r="501" spans="1:55" ht="19">
      <c r="A501" s="156" t="s">
        <v>34</v>
      </c>
      <c r="B501" s="159" t="s">
        <v>131</v>
      </c>
      <c r="C501" s="797"/>
      <c r="D501" s="15" t="s">
        <v>40</v>
      </c>
      <c r="E501" s="21">
        <v>151590</v>
      </c>
      <c r="F501" s="7">
        <v>155470</v>
      </c>
      <c r="G501" s="7">
        <v>157270</v>
      </c>
      <c r="H501" s="7">
        <v>158590</v>
      </c>
      <c r="I501" s="7">
        <v>160160</v>
      </c>
      <c r="J501" s="7">
        <v>160410</v>
      </c>
      <c r="K501" s="7">
        <v>158530</v>
      </c>
      <c r="L501" s="7">
        <v>160370</v>
      </c>
      <c r="M501" s="22">
        <v>162160</v>
      </c>
      <c r="N501" s="22">
        <v>169430</v>
      </c>
      <c r="O501" s="284">
        <v>185330</v>
      </c>
      <c r="P501" s="18">
        <v>1410</v>
      </c>
      <c r="Q501" s="7">
        <v>1440</v>
      </c>
      <c r="R501" s="7">
        <v>1460</v>
      </c>
      <c r="S501" s="7">
        <v>1480</v>
      </c>
      <c r="T501" s="7">
        <v>1490</v>
      </c>
      <c r="U501" s="7">
        <v>1490</v>
      </c>
      <c r="V501" s="7">
        <v>1470</v>
      </c>
      <c r="W501" s="7">
        <v>1490</v>
      </c>
      <c r="X501" s="25">
        <v>1500</v>
      </c>
      <c r="Y501" s="25">
        <v>1570</v>
      </c>
      <c r="Z501" s="262">
        <v>1730</v>
      </c>
      <c r="AA501" s="20" t="s">
        <v>70</v>
      </c>
      <c r="AB501" s="8">
        <v>3880</v>
      </c>
      <c r="AC501" s="8">
        <v>1800</v>
      </c>
      <c r="AD501" s="8">
        <v>1320</v>
      </c>
      <c r="AE501" s="8">
        <v>1570</v>
      </c>
      <c r="AF501" s="8">
        <v>250</v>
      </c>
      <c r="AG501" s="8">
        <v>-1880</v>
      </c>
      <c r="AH501" s="8">
        <v>1840</v>
      </c>
      <c r="AI501" s="29">
        <v>1790</v>
      </c>
      <c r="AJ501" s="29">
        <v>7270</v>
      </c>
      <c r="AK501" s="276">
        <v>15900</v>
      </c>
      <c r="AL501" s="31">
        <v>33740</v>
      </c>
      <c r="AM501" s="17" t="s">
        <v>70</v>
      </c>
      <c r="AN501" s="9">
        <v>2.5595355894188376E-2</v>
      </c>
      <c r="AO501" s="9">
        <v>1.1577796359426351E-2</v>
      </c>
      <c r="AP501" s="9">
        <v>8.3932091307941104E-3</v>
      </c>
      <c r="AQ501" s="9">
        <v>9.8997414717194587E-3</v>
      </c>
      <c r="AR501" s="9">
        <v>1.560939060939015E-3</v>
      </c>
      <c r="AS501" s="9">
        <v>-1.1719967583068369E-2</v>
      </c>
      <c r="AT501" s="9">
        <v>1.1606635967955636E-2</v>
      </c>
      <c r="AU501" s="33">
        <v>1.1161688595123787E-2</v>
      </c>
      <c r="AV501" s="87">
        <v>4.4832264430192392E-2</v>
      </c>
      <c r="AW501" s="270">
        <v>9.3844065395738641E-2</v>
      </c>
      <c r="AX501" s="35">
        <v>0.22257404842008044</v>
      </c>
      <c r="AY501" s="793"/>
      <c r="AZ501" s="779"/>
      <c r="BA501" s="21">
        <v>32697</v>
      </c>
      <c r="BB501" s="87">
        <v>1.0068804010818655</v>
      </c>
      <c r="BC501" s="795"/>
    </row>
    <row r="502" spans="1:55" ht="21" customHeight="1">
      <c r="A502" s="156" t="s">
        <v>34</v>
      </c>
      <c r="B502" s="148" t="s">
        <v>56</v>
      </c>
      <c r="C502" s="758" t="s">
        <v>37</v>
      </c>
      <c r="D502" s="15" t="s">
        <v>11</v>
      </c>
      <c r="E502" s="21">
        <v>31950</v>
      </c>
      <c r="F502" s="7">
        <v>32580</v>
      </c>
      <c r="G502" s="7">
        <v>33040</v>
      </c>
      <c r="H502" s="7">
        <v>33280</v>
      </c>
      <c r="I502" s="7">
        <v>33560</v>
      </c>
      <c r="J502" s="7">
        <v>29120</v>
      </c>
      <c r="K502" s="7">
        <v>28810</v>
      </c>
      <c r="L502" s="7">
        <v>29120</v>
      </c>
      <c r="M502" s="22">
        <v>29410</v>
      </c>
      <c r="N502" s="22">
        <v>30570</v>
      </c>
      <c r="O502" s="284">
        <v>33200</v>
      </c>
      <c r="P502" s="18">
        <v>250</v>
      </c>
      <c r="Q502" s="7">
        <v>250</v>
      </c>
      <c r="R502" s="7">
        <v>260</v>
      </c>
      <c r="S502" s="7">
        <v>260</v>
      </c>
      <c r="T502" s="7">
        <v>260</v>
      </c>
      <c r="U502" s="7">
        <v>260</v>
      </c>
      <c r="V502" s="7">
        <v>270</v>
      </c>
      <c r="W502" s="7">
        <v>270</v>
      </c>
      <c r="X502" s="25">
        <v>270</v>
      </c>
      <c r="Y502" s="25">
        <v>280</v>
      </c>
      <c r="Z502" s="262">
        <v>310</v>
      </c>
      <c r="AA502" s="20" t="s">
        <v>70</v>
      </c>
      <c r="AB502" s="8">
        <v>630</v>
      </c>
      <c r="AC502" s="8">
        <v>460</v>
      </c>
      <c r="AD502" s="8">
        <v>240</v>
      </c>
      <c r="AE502" s="8">
        <v>280</v>
      </c>
      <c r="AF502" s="8">
        <v>-4440</v>
      </c>
      <c r="AG502" s="8">
        <v>-310</v>
      </c>
      <c r="AH502" s="8">
        <v>310</v>
      </c>
      <c r="AI502" s="29">
        <v>290</v>
      </c>
      <c r="AJ502" s="29">
        <v>1160</v>
      </c>
      <c r="AK502" s="276">
        <v>2630</v>
      </c>
      <c r="AL502" s="31">
        <v>1250</v>
      </c>
      <c r="AM502" s="17" t="s">
        <v>70</v>
      </c>
      <c r="AN502" s="9">
        <v>1.9718309859154903E-2</v>
      </c>
      <c r="AO502" s="9">
        <v>1.411909146715784E-2</v>
      </c>
      <c r="AP502" s="9">
        <v>7.2639225181598821E-3</v>
      </c>
      <c r="AQ502" s="9">
        <v>8.4134615384614531E-3</v>
      </c>
      <c r="AR502" s="9">
        <v>-0.13230035756853398</v>
      </c>
      <c r="AS502" s="9">
        <v>-1.0645604395604358E-2</v>
      </c>
      <c r="AT502" s="9">
        <v>1.0760152724748284E-2</v>
      </c>
      <c r="AU502" s="33">
        <v>9.9587912087912844E-3</v>
      </c>
      <c r="AV502" s="87">
        <v>3.9442366541992513E-2</v>
      </c>
      <c r="AW502" s="270">
        <v>8.603205757278376E-2</v>
      </c>
      <c r="AX502" s="35">
        <v>3.9123630672926346E-2</v>
      </c>
      <c r="AY502" s="793">
        <v>0.13715406410723724</v>
      </c>
      <c r="AZ502" s="779"/>
      <c r="BA502" s="21">
        <v>5859.0000000000009</v>
      </c>
      <c r="BB502" s="87">
        <v>0.85574334898278559</v>
      </c>
      <c r="BC502" s="795">
        <v>0.93986511095715786</v>
      </c>
    </row>
    <row r="503" spans="1:55" ht="19">
      <c r="A503" s="156" t="s">
        <v>34</v>
      </c>
      <c r="B503" s="159" t="s">
        <v>132</v>
      </c>
      <c r="C503" s="758"/>
      <c r="D503" s="15" t="s">
        <v>12</v>
      </c>
      <c r="E503" s="21">
        <v>38370</v>
      </c>
      <c r="F503" s="7">
        <v>39180</v>
      </c>
      <c r="G503" s="7">
        <v>39710</v>
      </c>
      <c r="H503" s="7">
        <v>40010</v>
      </c>
      <c r="I503" s="7">
        <v>40360</v>
      </c>
      <c r="J503" s="7">
        <v>35930</v>
      </c>
      <c r="K503" s="7">
        <v>35530</v>
      </c>
      <c r="L503" s="7">
        <v>35920</v>
      </c>
      <c r="M503" s="22">
        <v>36290</v>
      </c>
      <c r="N503" s="22">
        <v>37780</v>
      </c>
      <c r="O503" s="284">
        <v>41120</v>
      </c>
      <c r="P503" s="18">
        <v>310</v>
      </c>
      <c r="Q503" s="7">
        <v>310</v>
      </c>
      <c r="R503" s="7">
        <v>320</v>
      </c>
      <c r="S503" s="7">
        <v>320</v>
      </c>
      <c r="T503" s="7">
        <v>320</v>
      </c>
      <c r="U503" s="7">
        <v>320</v>
      </c>
      <c r="V503" s="7">
        <v>330</v>
      </c>
      <c r="W503" s="7">
        <v>330</v>
      </c>
      <c r="X503" s="25">
        <v>330</v>
      </c>
      <c r="Y503" s="25">
        <v>350</v>
      </c>
      <c r="Z503" s="262">
        <v>380</v>
      </c>
      <c r="AA503" s="20" t="s">
        <v>70</v>
      </c>
      <c r="AB503" s="8">
        <v>810</v>
      </c>
      <c r="AC503" s="8">
        <v>530</v>
      </c>
      <c r="AD503" s="8">
        <v>300</v>
      </c>
      <c r="AE503" s="8">
        <v>350</v>
      </c>
      <c r="AF503" s="8">
        <v>-4430</v>
      </c>
      <c r="AG503" s="8">
        <v>-400</v>
      </c>
      <c r="AH503" s="8">
        <v>390</v>
      </c>
      <c r="AI503" s="29">
        <v>370</v>
      </c>
      <c r="AJ503" s="29">
        <v>1490</v>
      </c>
      <c r="AK503" s="276">
        <v>3340</v>
      </c>
      <c r="AL503" s="31">
        <v>2750</v>
      </c>
      <c r="AM503" s="17" t="s">
        <v>70</v>
      </c>
      <c r="AN503" s="9">
        <v>2.1110242376856991E-2</v>
      </c>
      <c r="AO503" s="9">
        <v>1.3527309851965263E-2</v>
      </c>
      <c r="AP503" s="9">
        <v>7.5547720977084953E-3</v>
      </c>
      <c r="AQ503" s="9">
        <v>8.7478130467382176E-3</v>
      </c>
      <c r="AR503" s="9">
        <v>-0.1097621407333994</v>
      </c>
      <c r="AS503" s="9">
        <v>-1.1132758140829369E-2</v>
      </c>
      <c r="AT503" s="9">
        <v>1.0976639459611581E-2</v>
      </c>
      <c r="AU503" s="33">
        <v>1.0300668151447701E-2</v>
      </c>
      <c r="AV503" s="87">
        <v>4.1058142739046621E-2</v>
      </c>
      <c r="AW503" s="270">
        <v>8.8406564319745806E-2</v>
      </c>
      <c r="AX503" s="35">
        <v>7.1670575970810502E-2</v>
      </c>
      <c r="AY503" s="793"/>
      <c r="AZ503" s="779"/>
      <c r="BA503" s="21">
        <v>7182.0000000000009</v>
      </c>
      <c r="BB503" s="87">
        <v>0.88449309356267913</v>
      </c>
      <c r="BC503" s="795"/>
    </row>
    <row r="504" spans="1:55" ht="19">
      <c r="A504" s="156" t="s">
        <v>34</v>
      </c>
      <c r="B504" s="159" t="s">
        <v>132</v>
      </c>
      <c r="C504" s="797" t="s">
        <v>38</v>
      </c>
      <c r="D504" s="15" t="s">
        <v>39</v>
      </c>
      <c r="E504" s="21">
        <v>86550</v>
      </c>
      <c r="F504" s="7">
        <v>88610</v>
      </c>
      <c r="G504" s="7">
        <v>89720</v>
      </c>
      <c r="H504" s="7">
        <v>90450</v>
      </c>
      <c r="I504" s="7">
        <v>91310</v>
      </c>
      <c r="J504" s="7">
        <v>91450</v>
      </c>
      <c r="K504" s="7">
        <v>90530</v>
      </c>
      <c r="L504" s="7">
        <v>91560</v>
      </c>
      <c r="M504" s="22">
        <v>92540</v>
      </c>
      <c r="N504" s="22">
        <v>96510</v>
      </c>
      <c r="O504" s="284">
        <v>105170</v>
      </c>
      <c r="P504" s="18">
        <v>760</v>
      </c>
      <c r="Q504" s="7">
        <v>770</v>
      </c>
      <c r="R504" s="7">
        <v>790</v>
      </c>
      <c r="S504" s="7">
        <v>790</v>
      </c>
      <c r="T504" s="7">
        <v>800</v>
      </c>
      <c r="U504" s="7">
        <v>800</v>
      </c>
      <c r="V504" s="7">
        <v>790</v>
      </c>
      <c r="W504" s="7">
        <v>800</v>
      </c>
      <c r="X504" s="25">
        <v>810</v>
      </c>
      <c r="Y504" s="25">
        <v>850</v>
      </c>
      <c r="Z504" s="262">
        <v>930</v>
      </c>
      <c r="AA504" s="20" t="s">
        <v>70</v>
      </c>
      <c r="AB504" s="8">
        <v>2060</v>
      </c>
      <c r="AC504" s="8">
        <v>1110</v>
      </c>
      <c r="AD504" s="8">
        <v>730</v>
      </c>
      <c r="AE504" s="8">
        <v>860</v>
      </c>
      <c r="AF504" s="8">
        <v>140</v>
      </c>
      <c r="AG504" s="8">
        <v>-920</v>
      </c>
      <c r="AH504" s="8">
        <v>1030</v>
      </c>
      <c r="AI504" s="29">
        <v>980</v>
      </c>
      <c r="AJ504" s="29">
        <v>3970</v>
      </c>
      <c r="AK504" s="276">
        <v>8660</v>
      </c>
      <c r="AL504" s="31">
        <v>18620</v>
      </c>
      <c r="AM504" s="17" t="s">
        <v>70</v>
      </c>
      <c r="AN504" s="9">
        <v>2.3801270941652186E-2</v>
      </c>
      <c r="AO504" s="9">
        <v>1.2526802843922713E-2</v>
      </c>
      <c r="AP504" s="9">
        <v>8.1364244315649259E-3</v>
      </c>
      <c r="AQ504" s="9">
        <v>9.5080154781648218E-3</v>
      </c>
      <c r="AR504" s="9">
        <v>1.5332384185740011E-3</v>
      </c>
      <c r="AS504" s="9">
        <v>-1.0060142154182605E-2</v>
      </c>
      <c r="AT504" s="9">
        <v>1.1377443941234855E-2</v>
      </c>
      <c r="AU504" s="33">
        <v>1.0703363914372988E-2</v>
      </c>
      <c r="AV504" s="87">
        <v>4.2900367408688078E-2</v>
      </c>
      <c r="AW504" s="270">
        <v>8.9731634027562013E-2</v>
      </c>
      <c r="AX504" s="35">
        <v>0.21513575967648757</v>
      </c>
      <c r="AY504" s="793"/>
      <c r="AZ504" s="779"/>
      <c r="BA504" s="21">
        <v>17577</v>
      </c>
      <c r="BB504" s="87">
        <v>1.0120508376660891</v>
      </c>
      <c r="BC504" s="795"/>
    </row>
    <row r="505" spans="1:55" ht="19">
      <c r="A505" s="156" t="s">
        <v>34</v>
      </c>
      <c r="B505" s="159" t="s">
        <v>132</v>
      </c>
      <c r="C505" s="797"/>
      <c r="D505" s="15" t="s">
        <v>40</v>
      </c>
      <c r="E505" s="21">
        <v>150840</v>
      </c>
      <c r="F505" s="7">
        <v>154700</v>
      </c>
      <c r="G505" s="7">
        <v>156490</v>
      </c>
      <c r="H505" s="7">
        <v>157810</v>
      </c>
      <c r="I505" s="7">
        <v>159380</v>
      </c>
      <c r="J505" s="7">
        <v>159620</v>
      </c>
      <c r="K505" s="7">
        <v>157750</v>
      </c>
      <c r="L505" s="7">
        <v>159580</v>
      </c>
      <c r="M505" s="22">
        <v>161370</v>
      </c>
      <c r="N505" s="22">
        <v>168600</v>
      </c>
      <c r="O505" s="284">
        <v>184430</v>
      </c>
      <c r="P505" s="18">
        <v>1400</v>
      </c>
      <c r="Q505" s="7">
        <v>1430</v>
      </c>
      <c r="R505" s="7">
        <v>1460</v>
      </c>
      <c r="S505" s="7">
        <v>1470</v>
      </c>
      <c r="T505" s="7">
        <v>1480</v>
      </c>
      <c r="U505" s="7">
        <v>1480</v>
      </c>
      <c r="V505" s="7">
        <v>1460</v>
      </c>
      <c r="W505" s="7">
        <v>1480</v>
      </c>
      <c r="X505" s="25">
        <v>1490</v>
      </c>
      <c r="Y505" s="25">
        <v>1570</v>
      </c>
      <c r="Z505" s="262">
        <v>1720</v>
      </c>
      <c r="AA505" s="20" t="s">
        <v>70</v>
      </c>
      <c r="AB505" s="8">
        <v>3860</v>
      </c>
      <c r="AC505" s="8">
        <v>1790</v>
      </c>
      <c r="AD505" s="8">
        <v>1320</v>
      </c>
      <c r="AE505" s="8">
        <v>1570</v>
      </c>
      <c r="AF505" s="8">
        <v>240</v>
      </c>
      <c r="AG505" s="8">
        <v>-1870</v>
      </c>
      <c r="AH505" s="8">
        <v>1830</v>
      </c>
      <c r="AI505" s="29">
        <v>1790</v>
      </c>
      <c r="AJ505" s="29">
        <v>7230</v>
      </c>
      <c r="AK505" s="276">
        <v>15830</v>
      </c>
      <c r="AL505" s="31">
        <v>33590</v>
      </c>
      <c r="AM505" s="17" t="s">
        <v>70</v>
      </c>
      <c r="AN505" s="9">
        <v>2.5590029169981543E-2</v>
      </c>
      <c r="AO505" s="9">
        <v>1.1570782159017412E-2</v>
      </c>
      <c r="AP505" s="9">
        <v>8.4350437727649386E-3</v>
      </c>
      <c r="AQ505" s="9">
        <v>9.9486724542170446E-3</v>
      </c>
      <c r="AR505" s="9">
        <v>1.505835111055287E-3</v>
      </c>
      <c r="AS505" s="9">
        <v>-1.1715323894248786E-2</v>
      </c>
      <c r="AT505" s="9">
        <v>1.1600633914421454E-2</v>
      </c>
      <c r="AU505" s="33">
        <v>1.1216944479258029E-2</v>
      </c>
      <c r="AV505" s="87">
        <v>4.480386688975635E-2</v>
      </c>
      <c r="AW505" s="270">
        <v>9.3890865954922909E-2</v>
      </c>
      <c r="AX505" s="35">
        <v>0.22268629010872454</v>
      </c>
      <c r="AY505" s="793"/>
      <c r="AZ505" s="779"/>
      <c r="BA505" s="21">
        <v>32508.000000000004</v>
      </c>
      <c r="BB505" s="87">
        <v>1.0071731636170778</v>
      </c>
      <c r="BC505" s="795"/>
    </row>
    <row r="506" spans="1:55" ht="19">
      <c r="A506" s="156" t="s">
        <v>34</v>
      </c>
      <c r="B506" s="148" t="s">
        <v>57</v>
      </c>
      <c r="C506" s="758" t="s">
        <v>37</v>
      </c>
      <c r="D506" s="15" t="s">
        <v>11</v>
      </c>
      <c r="E506" s="21">
        <v>31260</v>
      </c>
      <c r="F506" s="7">
        <v>31880</v>
      </c>
      <c r="G506" s="7">
        <v>32340</v>
      </c>
      <c r="H506" s="7">
        <v>32570</v>
      </c>
      <c r="I506" s="7">
        <v>32840</v>
      </c>
      <c r="J506" s="7">
        <v>28410</v>
      </c>
      <c r="K506" s="7">
        <v>28100</v>
      </c>
      <c r="L506" s="7">
        <v>28400</v>
      </c>
      <c r="M506" s="22">
        <v>28680</v>
      </c>
      <c r="N506" s="22">
        <v>29820</v>
      </c>
      <c r="O506" s="284">
        <v>32390</v>
      </c>
      <c r="P506" s="18">
        <v>240</v>
      </c>
      <c r="Q506" s="7">
        <v>250</v>
      </c>
      <c r="R506" s="7">
        <v>250</v>
      </c>
      <c r="S506" s="7">
        <v>250</v>
      </c>
      <c r="T506" s="7">
        <v>250</v>
      </c>
      <c r="U506" s="7">
        <v>250</v>
      </c>
      <c r="V506" s="7">
        <v>260</v>
      </c>
      <c r="W506" s="7">
        <v>260</v>
      </c>
      <c r="X506" s="25">
        <v>260</v>
      </c>
      <c r="Y506" s="25">
        <v>270</v>
      </c>
      <c r="Z506" s="262">
        <v>300</v>
      </c>
      <c r="AA506" s="20" t="s">
        <v>70</v>
      </c>
      <c r="AB506" s="8">
        <v>620</v>
      </c>
      <c r="AC506" s="8">
        <v>460</v>
      </c>
      <c r="AD506" s="8">
        <v>230</v>
      </c>
      <c r="AE506" s="8">
        <v>270</v>
      </c>
      <c r="AF506" s="8">
        <v>-4430</v>
      </c>
      <c r="AG506" s="8">
        <v>-310</v>
      </c>
      <c r="AH506" s="8">
        <v>300</v>
      </c>
      <c r="AI506" s="29">
        <v>280</v>
      </c>
      <c r="AJ506" s="29">
        <v>1140</v>
      </c>
      <c r="AK506" s="276">
        <v>2570</v>
      </c>
      <c r="AL506" s="31">
        <v>1130</v>
      </c>
      <c r="AM506" s="17" t="s">
        <v>70</v>
      </c>
      <c r="AN506" s="9">
        <v>1.9833653230966197E-2</v>
      </c>
      <c r="AO506" s="9">
        <v>1.4429109159347586E-2</v>
      </c>
      <c r="AP506" s="9">
        <v>7.1119356833642122E-3</v>
      </c>
      <c r="AQ506" s="9">
        <v>8.289837273564693E-3</v>
      </c>
      <c r="AR506" s="9">
        <v>-0.13489646772228991</v>
      </c>
      <c r="AS506" s="9">
        <v>-1.0911650827173491E-2</v>
      </c>
      <c r="AT506" s="9">
        <v>1.067615658362997E-2</v>
      </c>
      <c r="AU506" s="33">
        <v>9.8591549295774517E-3</v>
      </c>
      <c r="AV506" s="87">
        <v>3.9748953974895418E-2</v>
      </c>
      <c r="AW506" s="270">
        <v>8.6183769282360823E-2</v>
      </c>
      <c r="AX506" s="35">
        <v>3.6148432501599492E-2</v>
      </c>
      <c r="AY506" s="793">
        <v>0.13608104906615809</v>
      </c>
      <c r="AZ506" s="779"/>
      <c r="BA506" s="21">
        <v>5670.0000000000009</v>
      </c>
      <c r="BB506" s="87">
        <v>0.85476647472808698</v>
      </c>
      <c r="BC506" s="795">
        <v>0.93989814700035068</v>
      </c>
    </row>
    <row r="507" spans="1:55" ht="19">
      <c r="A507" s="156" t="s">
        <v>34</v>
      </c>
      <c r="B507" s="153" t="s">
        <v>133</v>
      </c>
      <c r="C507" s="758"/>
      <c r="D507" s="15" t="s">
        <v>12</v>
      </c>
      <c r="E507" s="21">
        <v>37680</v>
      </c>
      <c r="F507" s="7">
        <v>38480</v>
      </c>
      <c r="G507" s="7">
        <v>39010</v>
      </c>
      <c r="H507" s="7">
        <v>39300</v>
      </c>
      <c r="I507" s="7">
        <v>39640</v>
      </c>
      <c r="J507" s="7">
        <v>35220</v>
      </c>
      <c r="K507" s="7">
        <v>34820</v>
      </c>
      <c r="L507" s="7">
        <v>35200</v>
      </c>
      <c r="M507" s="22">
        <v>35560</v>
      </c>
      <c r="N507" s="22">
        <v>37030</v>
      </c>
      <c r="O507" s="284">
        <v>40310</v>
      </c>
      <c r="P507" s="18">
        <v>300</v>
      </c>
      <c r="Q507" s="7">
        <v>310</v>
      </c>
      <c r="R507" s="7">
        <v>310</v>
      </c>
      <c r="S507" s="7">
        <v>310</v>
      </c>
      <c r="T507" s="7">
        <v>310</v>
      </c>
      <c r="U507" s="7">
        <v>310</v>
      </c>
      <c r="V507" s="7">
        <v>320</v>
      </c>
      <c r="W507" s="7">
        <v>320</v>
      </c>
      <c r="X507" s="25">
        <v>320</v>
      </c>
      <c r="Y507" s="25">
        <v>340</v>
      </c>
      <c r="Z507" s="262">
        <v>370</v>
      </c>
      <c r="AA507" s="20" t="s">
        <v>70</v>
      </c>
      <c r="AB507" s="8">
        <v>800</v>
      </c>
      <c r="AC507" s="8">
        <v>530</v>
      </c>
      <c r="AD507" s="8">
        <v>290</v>
      </c>
      <c r="AE507" s="8">
        <v>340</v>
      </c>
      <c r="AF507" s="8">
        <v>-4420</v>
      </c>
      <c r="AG507" s="8">
        <v>-400</v>
      </c>
      <c r="AH507" s="8">
        <v>380</v>
      </c>
      <c r="AI507" s="29">
        <v>360</v>
      </c>
      <c r="AJ507" s="29">
        <v>1470</v>
      </c>
      <c r="AK507" s="276">
        <v>3280</v>
      </c>
      <c r="AL507" s="31">
        <v>2630</v>
      </c>
      <c r="AM507" s="17" t="s">
        <v>70</v>
      </c>
      <c r="AN507" s="9">
        <v>2.1231422505307851E-2</v>
      </c>
      <c r="AO507" s="9">
        <v>1.377338877338885E-2</v>
      </c>
      <c r="AP507" s="9">
        <v>7.4339912842860123E-3</v>
      </c>
      <c r="AQ507" s="9">
        <v>8.6513994910941694E-3</v>
      </c>
      <c r="AR507" s="9">
        <v>-0.11150353178607464</v>
      </c>
      <c r="AS507" s="9">
        <v>-1.1357183418512218E-2</v>
      </c>
      <c r="AT507" s="9">
        <v>1.0913268236645512E-2</v>
      </c>
      <c r="AU507" s="33">
        <v>1.0227272727272751E-2</v>
      </c>
      <c r="AV507" s="87">
        <v>4.1338582677165281E-2</v>
      </c>
      <c r="AW507" s="270">
        <v>8.8576829597623474E-2</v>
      </c>
      <c r="AX507" s="35">
        <v>6.9798301486199588E-2</v>
      </c>
      <c r="AY507" s="793"/>
      <c r="AZ507" s="779"/>
      <c r="BA507" s="21">
        <v>6993</v>
      </c>
      <c r="BB507" s="87">
        <v>0.88420912951167729</v>
      </c>
      <c r="BC507" s="795"/>
    </row>
    <row r="508" spans="1:55" ht="19">
      <c r="A508" s="156" t="s">
        <v>34</v>
      </c>
      <c r="B508" s="153" t="s">
        <v>133</v>
      </c>
      <c r="C508" s="797" t="s">
        <v>38</v>
      </c>
      <c r="D508" s="15" t="s">
        <v>39</v>
      </c>
      <c r="E508" s="21">
        <v>85860</v>
      </c>
      <c r="F508" s="7">
        <v>87910</v>
      </c>
      <c r="G508" s="7">
        <v>89020</v>
      </c>
      <c r="H508" s="7">
        <v>89740</v>
      </c>
      <c r="I508" s="7">
        <v>90590</v>
      </c>
      <c r="J508" s="7">
        <v>90740</v>
      </c>
      <c r="K508" s="7">
        <v>89820</v>
      </c>
      <c r="L508" s="7">
        <v>90840</v>
      </c>
      <c r="M508" s="22">
        <v>91810</v>
      </c>
      <c r="N508" s="22">
        <v>95760</v>
      </c>
      <c r="O508" s="284">
        <v>104360</v>
      </c>
      <c r="P508" s="18">
        <v>750</v>
      </c>
      <c r="Q508" s="7">
        <v>770</v>
      </c>
      <c r="R508" s="7">
        <v>780</v>
      </c>
      <c r="S508" s="7">
        <v>780</v>
      </c>
      <c r="T508" s="7">
        <v>790</v>
      </c>
      <c r="U508" s="7">
        <v>790</v>
      </c>
      <c r="V508" s="7">
        <v>780</v>
      </c>
      <c r="W508" s="7">
        <v>790</v>
      </c>
      <c r="X508" s="25">
        <v>810</v>
      </c>
      <c r="Y508" s="25">
        <v>840</v>
      </c>
      <c r="Z508" s="262">
        <v>920</v>
      </c>
      <c r="AA508" s="20" t="s">
        <v>70</v>
      </c>
      <c r="AB508" s="8">
        <v>2050</v>
      </c>
      <c r="AC508" s="8">
        <v>1110</v>
      </c>
      <c r="AD508" s="8">
        <v>720</v>
      </c>
      <c r="AE508" s="8">
        <v>850</v>
      </c>
      <c r="AF508" s="8">
        <v>150</v>
      </c>
      <c r="AG508" s="8">
        <v>-920</v>
      </c>
      <c r="AH508" s="8">
        <v>1020</v>
      </c>
      <c r="AI508" s="29">
        <v>970</v>
      </c>
      <c r="AJ508" s="29">
        <v>3950</v>
      </c>
      <c r="AK508" s="276">
        <v>8600</v>
      </c>
      <c r="AL508" s="31">
        <v>18500</v>
      </c>
      <c r="AM508" s="17" t="s">
        <v>70</v>
      </c>
      <c r="AN508" s="9">
        <v>2.3876077335196921E-2</v>
      </c>
      <c r="AO508" s="9">
        <v>1.2626549880559557E-2</v>
      </c>
      <c r="AP508" s="9">
        <v>8.0880700966075025E-3</v>
      </c>
      <c r="AQ508" s="9">
        <v>9.4718074437263322E-3</v>
      </c>
      <c r="AR508" s="9">
        <v>1.6558118997682669E-3</v>
      </c>
      <c r="AS508" s="9">
        <v>-1.0138858276394047E-2</v>
      </c>
      <c r="AT508" s="9">
        <v>1.1356045424181671E-2</v>
      </c>
      <c r="AU508" s="33">
        <v>1.0678115367679375E-2</v>
      </c>
      <c r="AV508" s="87">
        <v>4.3023635769523949E-2</v>
      </c>
      <c r="AW508" s="270">
        <v>8.9807852965747781E-2</v>
      </c>
      <c r="AX508" s="35">
        <v>0.21546703936641043</v>
      </c>
      <c r="AY508" s="793"/>
      <c r="AZ508" s="779"/>
      <c r="BA508" s="21">
        <v>17388</v>
      </c>
      <c r="BB508" s="87">
        <v>1.0129513160959702</v>
      </c>
      <c r="BC508" s="795"/>
    </row>
    <row r="509" spans="1:55" ht="19.5" thickBot="1">
      <c r="A509" s="158" t="s">
        <v>34</v>
      </c>
      <c r="B509" s="154" t="s">
        <v>133</v>
      </c>
      <c r="C509" s="798"/>
      <c r="D509" s="16" t="s">
        <v>40</v>
      </c>
      <c r="E509" s="23">
        <v>150150</v>
      </c>
      <c r="F509" s="12">
        <v>154000</v>
      </c>
      <c r="G509" s="12">
        <v>155790</v>
      </c>
      <c r="H509" s="12">
        <v>157100</v>
      </c>
      <c r="I509" s="12">
        <v>158660</v>
      </c>
      <c r="J509" s="12">
        <v>158910</v>
      </c>
      <c r="K509" s="12">
        <v>157040</v>
      </c>
      <c r="L509" s="12">
        <v>158860</v>
      </c>
      <c r="M509" s="24">
        <v>160640</v>
      </c>
      <c r="N509" s="24">
        <v>167850</v>
      </c>
      <c r="O509" s="260">
        <v>183620</v>
      </c>
      <c r="P509" s="19">
        <v>1390</v>
      </c>
      <c r="Q509" s="12">
        <v>1430</v>
      </c>
      <c r="R509" s="12">
        <v>1450</v>
      </c>
      <c r="S509" s="12">
        <v>1460</v>
      </c>
      <c r="T509" s="12">
        <v>1470</v>
      </c>
      <c r="U509" s="12">
        <v>1470</v>
      </c>
      <c r="V509" s="12">
        <v>1450</v>
      </c>
      <c r="W509" s="12">
        <v>1470</v>
      </c>
      <c r="X509" s="26">
        <v>1490</v>
      </c>
      <c r="Y509" s="26">
        <v>1560</v>
      </c>
      <c r="Z509" s="265">
        <v>1710</v>
      </c>
      <c r="AA509" s="28" t="s">
        <v>70</v>
      </c>
      <c r="AB509" s="13">
        <v>3850</v>
      </c>
      <c r="AC509" s="13">
        <v>1790</v>
      </c>
      <c r="AD509" s="13">
        <v>1310</v>
      </c>
      <c r="AE509" s="13">
        <v>1560</v>
      </c>
      <c r="AF509" s="13">
        <v>250</v>
      </c>
      <c r="AG509" s="13">
        <v>-1870</v>
      </c>
      <c r="AH509" s="13">
        <v>1820</v>
      </c>
      <c r="AI509" s="30">
        <v>1780</v>
      </c>
      <c r="AJ509" s="30">
        <v>7210</v>
      </c>
      <c r="AK509" s="279">
        <v>15770</v>
      </c>
      <c r="AL509" s="32">
        <v>33470</v>
      </c>
      <c r="AM509" s="27" t="s">
        <v>70</v>
      </c>
      <c r="AN509" s="14">
        <v>2.564102564102555E-2</v>
      </c>
      <c r="AO509" s="14">
        <v>1.1623376623376647E-2</v>
      </c>
      <c r="AP509" s="14">
        <v>8.4087553758265265E-3</v>
      </c>
      <c r="AQ509" s="14">
        <v>9.9299809038828624E-3</v>
      </c>
      <c r="AR509" s="14">
        <v>1.5756964578343968E-3</v>
      </c>
      <c r="AS509" s="14">
        <v>-1.1767667233025025E-2</v>
      </c>
      <c r="AT509" s="14">
        <v>1.1589403973509826E-2</v>
      </c>
      <c r="AU509" s="34">
        <v>1.1204834445423639E-2</v>
      </c>
      <c r="AV509" s="88">
        <v>4.4882968127490042E-2</v>
      </c>
      <c r="AW509" s="274">
        <v>9.3952934167411462E-2</v>
      </c>
      <c r="AX509" s="36">
        <v>0.22291042291042285</v>
      </c>
      <c r="AY509" s="794"/>
      <c r="AZ509" s="802"/>
      <c r="BA509" s="23">
        <v>32319.000000000004</v>
      </c>
      <c r="BB509" s="88">
        <v>1.0076656676656677</v>
      </c>
      <c r="BC509" s="796"/>
    </row>
    <row r="510" spans="1:55" ht="18.75" customHeight="1">
      <c r="A510" s="155" t="s">
        <v>111</v>
      </c>
      <c r="B510" s="150" t="s">
        <v>36</v>
      </c>
      <c r="C510" s="776" t="s">
        <v>37</v>
      </c>
      <c r="D510" s="68" t="s">
        <v>11</v>
      </c>
      <c r="E510" s="69">
        <v>206220</v>
      </c>
      <c r="F510" s="70">
        <v>211070</v>
      </c>
      <c r="G510" s="70">
        <v>213180</v>
      </c>
      <c r="H510" s="70">
        <v>214730</v>
      </c>
      <c r="I510" s="70">
        <v>216630</v>
      </c>
      <c r="J510" s="70">
        <v>212430</v>
      </c>
      <c r="K510" s="70">
        <v>209650</v>
      </c>
      <c r="L510" s="70">
        <v>212050</v>
      </c>
      <c r="M510" s="71">
        <v>214050</v>
      </c>
      <c r="N510" s="71">
        <v>222350</v>
      </c>
      <c r="O510" s="258">
        <v>241540</v>
      </c>
      <c r="P510" s="72">
        <v>1990</v>
      </c>
      <c r="Q510" s="70">
        <v>2040</v>
      </c>
      <c r="R510" s="70">
        <v>2060</v>
      </c>
      <c r="S510" s="70">
        <v>2070</v>
      </c>
      <c r="T510" s="70">
        <v>2090</v>
      </c>
      <c r="U510" s="70">
        <v>2090</v>
      </c>
      <c r="V510" s="70">
        <v>2070</v>
      </c>
      <c r="W510" s="70">
        <v>2100</v>
      </c>
      <c r="X510" s="73">
        <v>2120</v>
      </c>
      <c r="Y510" s="73">
        <v>2200</v>
      </c>
      <c r="Z510" s="261">
        <v>2390</v>
      </c>
      <c r="AA510" s="74" t="s">
        <v>70</v>
      </c>
      <c r="AB510" s="75">
        <v>4850</v>
      </c>
      <c r="AC510" s="75">
        <v>2110</v>
      </c>
      <c r="AD510" s="75">
        <v>1550</v>
      </c>
      <c r="AE510" s="75">
        <v>1900</v>
      </c>
      <c r="AF510" s="75">
        <v>-4200</v>
      </c>
      <c r="AG510" s="75">
        <v>-2780</v>
      </c>
      <c r="AH510" s="75">
        <v>2400</v>
      </c>
      <c r="AI510" s="76">
        <v>2000</v>
      </c>
      <c r="AJ510" s="76">
        <v>8300</v>
      </c>
      <c r="AK510" s="275">
        <v>19190</v>
      </c>
      <c r="AL510" s="77">
        <v>35320</v>
      </c>
      <c r="AM510" s="78" t="s">
        <v>70</v>
      </c>
      <c r="AN510" s="79">
        <v>2.3518572398409487E-2</v>
      </c>
      <c r="AO510" s="79">
        <v>9.9966835646940755E-3</v>
      </c>
      <c r="AP510" s="79">
        <v>7.2708509241017349E-3</v>
      </c>
      <c r="AQ510" s="79">
        <v>8.848321147487459E-3</v>
      </c>
      <c r="AR510" s="79">
        <v>-1.9387896413239125E-2</v>
      </c>
      <c r="AS510" s="79">
        <v>-1.3086663842206803E-2</v>
      </c>
      <c r="AT510" s="79">
        <v>1.1447650846649227E-2</v>
      </c>
      <c r="AU510" s="80">
        <v>9.4317377976891326E-3</v>
      </c>
      <c r="AV510" s="89">
        <v>3.8775986918944128E-2</v>
      </c>
      <c r="AW510" s="271">
        <v>8.6305374409714419E-2</v>
      </c>
      <c r="AX510" s="81">
        <v>0.17127339734264369</v>
      </c>
      <c r="AY510" s="760">
        <v>0.18842381925840107</v>
      </c>
      <c r="AZ510" s="801">
        <v>0.15609861942198922</v>
      </c>
      <c r="BA510" s="69">
        <v>45171</v>
      </c>
      <c r="BB510" s="89">
        <v>0.95223062748520992</v>
      </c>
      <c r="BC510" s="762">
        <v>0.96936873524615497</v>
      </c>
    </row>
    <row r="511" spans="1:55">
      <c r="A511" s="155" t="s">
        <v>111</v>
      </c>
      <c r="B511" s="159" t="s">
        <v>116</v>
      </c>
      <c r="C511" s="758"/>
      <c r="D511" s="15" t="s">
        <v>12</v>
      </c>
      <c r="E511" s="21">
        <v>212480</v>
      </c>
      <c r="F511" s="7">
        <v>217500</v>
      </c>
      <c r="G511" s="7">
        <v>219680</v>
      </c>
      <c r="H511" s="7">
        <v>221290</v>
      </c>
      <c r="I511" s="7">
        <v>223260</v>
      </c>
      <c r="J511" s="7">
        <v>219070</v>
      </c>
      <c r="K511" s="7">
        <v>216190</v>
      </c>
      <c r="L511" s="7">
        <v>218670</v>
      </c>
      <c r="M511" s="22">
        <v>220750</v>
      </c>
      <c r="N511" s="22">
        <v>229370</v>
      </c>
      <c r="O511" s="284">
        <v>249250</v>
      </c>
      <c r="P511" s="18">
        <v>2050</v>
      </c>
      <c r="Q511" s="7">
        <v>2100</v>
      </c>
      <c r="R511" s="7">
        <v>2120</v>
      </c>
      <c r="S511" s="7">
        <v>2130</v>
      </c>
      <c r="T511" s="7">
        <v>2150</v>
      </c>
      <c r="U511" s="7">
        <v>2150</v>
      </c>
      <c r="V511" s="7">
        <v>2130</v>
      </c>
      <c r="W511" s="7">
        <v>2160</v>
      </c>
      <c r="X511" s="25">
        <v>2180</v>
      </c>
      <c r="Y511" s="25">
        <v>2270</v>
      </c>
      <c r="Z511" s="262">
        <v>2460</v>
      </c>
      <c r="AA511" s="20" t="s">
        <v>70</v>
      </c>
      <c r="AB511" s="8">
        <v>5020</v>
      </c>
      <c r="AC511" s="8">
        <v>2180</v>
      </c>
      <c r="AD511" s="8">
        <v>1610</v>
      </c>
      <c r="AE511" s="8">
        <v>1970</v>
      </c>
      <c r="AF511" s="8">
        <v>-4190</v>
      </c>
      <c r="AG511" s="8">
        <v>-2880</v>
      </c>
      <c r="AH511" s="8">
        <v>2480</v>
      </c>
      <c r="AI511" s="29">
        <v>2080</v>
      </c>
      <c r="AJ511" s="29">
        <v>8620</v>
      </c>
      <c r="AK511" s="276">
        <v>19880</v>
      </c>
      <c r="AL511" s="31">
        <v>36770</v>
      </c>
      <c r="AM511" s="17" t="s">
        <v>70</v>
      </c>
      <c r="AN511" s="9">
        <v>2.3625753012048278E-2</v>
      </c>
      <c r="AO511" s="9">
        <v>1.0022988505747232E-2</v>
      </c>
      <c r="AP511" s="9">
        <v>7.3288419519301762E-3</v>
      </c>
      <c r="AQ511" s="9">
        <v>8.9023453386958273E-3</v>
      </c>
      <c r="AR511" s="9">
        <v>-1.8767356445399952E-2</v>
      </c>
      <c r="AS511" s="9">
        <v>-1.3146482859360042E-2</v>
      </c>
      <c r="AT511" s="9">
        <v>1.1471390906147461E-2</v>
      </c>
      <c r="AU511" s="33">
        <v>9.5120501211871655E-3</v>
      </c>
      <c r="AV511" s="87">
        <v>3.9048697621744122E-2</v>
      </c>
      <c r="AW511" s="270">
        <v>8.6672189039542991E-2</v>
      </c>
      <c r="AX511" s="35">
        <v>0.1730515813253013</v>
      </c>
      <c r="AY511" s="793"/>
      <c r="AZ511" s="779"/>
      <c r="BA511" s="21">
        <v>46494</v>
      </c>
      <c r="BB511" s="87">
        <v>0.95423569277108433</v>
      </c>
      <c r="BC511" s="795"/>
    </row>
    <row r="512" spans="1:55">
      <c r="A512" s="155" t="s">
        <v>111</v>
      </c>
      <c r="B512" s="159" t="s">
        <v>116</v>
      </c>
      <c r="C512" s="797" t="s">
        <v>38</v>
      </c>
      <c r="D512" s="15" t="s">
        <v>39</v>
      </c>
      <c r="E512" s="21">
        <v>259500</v>
      </c>
      <c r="F512" s="7">
        <v>265740</v>
      </c>
      <c r="G512" s="7">
        <v>268480</v>
      </c>
      <c r="H512" s="7">
        <v>270510</v>
      </c>
      <c r="I512" s="7">
        <v>272980</v>
      </c>
      <c r="J512" s="7">
        <v>273360</v>
      </c>
      <c r="K512" s="7">
        <v>269990</v>
      </c>
      <c r="L512" s="7">
        <v>273090</v>
      </c>
      <c r="M512" s="22">
        <v>275760</v>
      </c>
      <c r="N512" s="22">
        <v>286790</v>
      </c>
      <c r="O512" s="284">
        <v>311850</v>
      </c>
      <c r="P512" s="18">
        <v>2490</v>
      </c>
      <c r="Q512" s="7">
        <v>2550</v>
      </c>
      <c r="R512" s="7">
        <v>2580</v>
      </c>
      <c r="S512" s="7">
        <v>2590</v>
      </c>
      <c r="T512" s="7">
        <v>2620</v>
      </c>
      <c r="U512" s="7">
        <v>2620</v>
      </c>
      <c r="V512" s="7">
        <v>2590</v>
      </c>
      <c r="W512" s="7">
        <v>2620</v>
      </c>
      <c r="X512" s="25">
        <v>2640</v>
      </c>
      <c r="Y512" s="25">
        <v>2750</v>
      </c>
      <c r="Z512" s="262">
        <v>2990</v>
      </c>
      <c r="AA512" s="20" t="s">
        <v>70</v>
      </c>
      <c r="AB512" s="8">
        <v>6240</v>
      </c>
      <c r="AC512" s="8">
        <v>2740</v>
      </c>
      <c r="AD512" s="8">
        <v>2030</v>
      </c>
      <c r="AE512" s="8">
        <v>2470</v>
      </c>
      <c r="AF512" s="8">
        <v>380</v>
      </c>
      <c r="AG512" s="8">
        <v>-3370</v>
      </c>
      <c r="AH512" s="8">
        <v>3100</v>
      </c>
      <c r="AI512" s="29">
        <v>2670</v>
      </c>
      <c r="AJ512" s="29">
        <v>11030</v>
      </c>
      <c r="AK512" s="276">
        <v>25060</v>
      </c>
      <c r="AL512" s="31">
        <v>52350</v>
      </c>
      <c r="AM512" s="17" t="s">
        <v>70</v>
      </c>
      <c r="AN512" s="9">
        <v>2.4046242774566462E-2</v>
      </c>
      <c r="AO512" s="9">
        <v>1.0310830134718119E-2</v>
      </c>
      <c r="AP512" s="9">
        <v>7.5610846245530716E-3</v>
      </c>
      <c r="AQ512" s="9">
        <v>9.1309008909097322E-3</v>
      </c>
      <c r="AR512" s="9">
        <v>1.3920433731409165E-3</v>
      </c>
      <c r="AS512" s="9">
        <v>-1.2328065554579992E-2</v>
      </c>
      <c r="AT512" s="9">
        <v>1.1481906737286662E-2</v>
      </c>
      <c r="AU512" s="33">
        <v>9.7769965945293524E-3</v>
      </c>
      <c r="AV512" s="87">
        <v>3.9998549463301503E-2</v>
      </c>
      <c r="AW512" s="270">
        <v>8.7381010495484412E-2</v>
      </c>
      <c r="AX512" s="35">
        <v>0.20173410404624281</v>
      </c>
      <c r="AY512" s="793"/>
      <c r="AZ512" s="779"/>
      <c r="BA512" s="21">
        <v>56511.000000000007</v>
      </c>
      <c r="BB512" s="87">
        <v>0.98396531791907516</v>
      </c>
      <c r="BC512" s="795"/>
    </row>
    <row r="513" spans="1:55">
      <c r="A513" s="155" t="s">
        <v>111</v>
      </c>
      <c r="B513" s="159" t="s">
        <v>116</v>
      </c>
      <c r="C513" s="797"/>
      <c r="D513" s="15" t="s">
        <v>40</v>
      </c>
      <c r="E513" s="21">
        <v>322150</v>
      </c>
      <c r="F513" s="7">
        <v>330130</v>
      </c>
      <c r="G513" s="7">
        <v>333530</v>
      </c>
      <c r="H513" s="7">
        <v>336130</v>
      </c>
      <c r="I513" s="7">
        <v>339290</v>
      </c>
      <c r="J513" s="7">
        <v>339770</v>
      </c>
      <c r="K513" s="7">
        <v>335470</v>
      </c>
      <c r="L513" s="7">
        <v>339350</v>
      </c>
      <c r="M513" s="22">
        <v>342810</v>
      </c>
      <c r="N513" s="22">
        <v>357010</v>
      </c>
      <c r="O513" s="284">
        <v>389040</v>
      </c>
      <c r="P513" s="18">
        <v>3110</v>
      </c>
      <c r="Q513" s="7">
        <v>3190</v>
      </c>
      <c r="R513" s="7">
        <v>3230</v>
      </c>
      <c r="S513" s="7">
        <v>3250</v>
      </c>
      <c r="T513" s="7">
        <v>3280</v>
      </c>
      <c r="U513" s="7">
        <v>3280</v>
      </c>
      <c r="V513" s="7">
        <v>3240</v>
      </c>
      <c r="W513" s="7">
        <v>3280</v>
      </c>
      <c r="X513" s="25">
        <v>3310</v>
      </c>
      <c r="Y513" s="25">
        <v>3450</v>
      </c>
      <c r="Z513" s="262">
        <v>3760</v>
      </c>
      <c r="AA513" s="20" t="s">
        <v>70</v>
      </c>
      <c r="AB513" s="8">
        <v>7980</v>
      </c>
      <c r="AC513" s="8">
        <v>3400</v>
      </c>
      <c r="AD513" s="8">
        <v>2600</v>
      </c>
      <c r="AE513" s="8">
        <v>3160</v>
      </c>
      <c r="AF513" s="8">
        <v>480</v>
      </c>
      <c r="AG513" s="8">
        <v>-4300</v>
      </c>
      <c r="AH513" s="8">
        <v>3880</v>
      </c>
      <c r="AI513" s="29">
        <v>3460</v>
      </c>
      <c r="AJ513" s="29">
        <v>14200</v>
      </c>
      <c r="AK513" s="276">
        <v>32030</v>
      </c>
      <c r="AL513" s="31">
        <v>66890</v>
      </c>
      <c r="AM513" s="17" t="s">
        <v>70</v>
      </c>
      <c r="AN513" s="9">
        <v>2.4771069377619082E-2</v>
      </c>
      <c r="AO513" s="9">
        <v>1.0298973131796618E-2</v>
      </c>
      <c r="AP513" s="9">
        <v>7.7954007135789816E-3</v>
      </c>
      <c r="AQ513" s="9">
        <v>9.4011245649003872E-3</v>
      </c>
      <c r="AR513" s="9">
        <v>1.4147189719708742E-3</v>
      </c>
      <c r="AS513" s="9">
        <v>-1.2655619978220511E-2</v>
      </c>
      <c r="AT513" s="9">
        <v>1.1565862819328032E-2</v>
      </c>
      <c r="AU513" s="33">
        <v>1.0195962870193087E-2</v>
      </c>
      <c r="AV513" s="87">
        <v>4.1422362241474886E-2</v>
      </c>
      <c r="AW513" s="270">
        <v>8.9717374863449217E-2</v>
      </c>
      <c r="AX513" s="35">
        <v>0.20763619431941649</v>
      </c>
      <c r="AY513" s="793"/>
      <c r="AZ513" s="779"/>
      <c r="BA513" s="21">
        <v>71064</v>
      </c>
      <c r="BB513" s="87">
        <v>0.98704330280925034</v>
      </c>
      <c r="BC513" s="795"/>
    </row>
    <row r="514" spans="1:55" ht="21" customHeight="1">
      <c r="A514" s="155" t="s">
        <v>111</v>
      </c>
      <c r="B514" s="148" t="s">
        <v>41</v>
      </c>
      <c r="C514" s="758" t="s">
        <v>37</v>
      </c>
      <c r="D514" s="15" t="s">
        <v>11</v>
      </c>
      <c r="E514" s="21">
        <v>113780</v>
      </c>
      <c r="F514" s="7">
        <v>116400</v>
      </c>
      <c r="G514" s="7">
        <v>117650</v>
      </c>
      <c r="H514" s="7">
        <v>118490</v>
      </c>
      <c r="I514" s="7">
        <v>119530</v>
      </c>
      <c r="J514" s="7">
        <v>115210</v>
      </c>
      <c r="K514" s="7">
        <v>113720</v>
      </c>
      <c r="L514" s="7">
        <v>115020</v>
      </c>
      <c r="M514" s="22">
        <v>116110</v>
      </c>
      <c r="N514" s="22">
        <v>120570</v>
      </c>
      <c r="O514" s="284">
        <v>130890</v>
      </c>
      <c r="P514" s="18">
        <v>1070</v>
      </c>
      <c r="Q514" s="7">
        <v>1090</v>
      </c>
      <c r="R514" s="7">
        <v>1100</v>
      </c>
      <c r="S514" s="7">
        <v>1110</v>
      </c>
      <c r="T514" s="7">
        <v>1120</v>
      </c>
      <c r="U514" s="7">
        <v>1120</v>
      </c>
      <c r="V514" s="7">
        <v>1110</v>
      </c>
      <c r="W514" s="7">
        <v>1130</v>
      </c>
      <c r="X514" s="25">
        <v>1140</v>
      </c>
      <c r="Y514" s="25">
        <v>1180</v>
      </c>
      <c r="Z514" s="262">
        <v>1280</v>
      </c>
      <c r="AA514" s="20" t="s">
        <v>70</v>
      </c>
      <c r="AB514" s="8">
        <v>2620</v>
      </c>
      <c r="AC514" s="8">
        <v>1250</v>
      </c>
      <c r="AD514" s="8">
        <v>840</v>
      </c>
      <c r="AE514" s="8">
        <v>1040</v>
      </c>
      <c r="AF514" s="8">
        <v>-4320</v>
      </c>
      <c r="AG514" s="8">
        <v>-1490</v>
      </c>
      <c r="AH514" s="8">
        <v>1300</v>
      </c>
      <c r="AI514" s="29">
        <v>1090</v>
      </c>
      <c r="AJ514" s="29">
        <v>4460</v>
      </c>
      <c r="AK514" s="276">
        <v>10320</v>
      </c>
      <c r="AL514" s="31">
        <v>17110</v>
      </c>
      <c r="AM514" s="17" t="s">
        <v>70</v>
      </c>
      <c r="AN514" s="9">
        <v>2.302689400597635E-2</v>
      </c>
      <c r="AO514" s="9">
        <v>1.0738831615120237E-2</v>
      </c>
      <c r="AP514" s="9">
        <v>7.1398215044624624E-3</v>
      </c>
      <c r="AQ514" s="9">
        <v>8.7771119925732499E-3</v>
      </c>
      <c r="AR514" s="9">
        <v>-3.6141554421484146E-2</v>
      </c>
      <c r="AS514" s="9">
        <v>-1.2932905129763084E-2</v>
      </c>
      <c r="AT514" s="9">
        <v>1.1431586352444567E-2</v>
      </c>
      <c r="AU514" s="33">
        <v>9.4766127629977159E-3</v>
      </c>
      <c r="AV514" s="87">
        <v>3.8411850831108429E-2</v>
      </c>
      <c r="AW514" s="270">
        <v>8.5593431201791415E-2</v>
      </c>
      <c r="AX514" s="35">
        <v>0.15037792230620495</v>
      </c>
      <c r="AY514" s="793">
        <v>0.18031753574819842</v>
      </c>
      <c r="AZ514" s="779"/>
      <c r="BA514" s="21">
        <v>24192</v>
      </c>
      <c r="BB514" s="87">
        <v>0.9377570750571278</v>
      </c>
      <c r="BC514" s="795">
        <v>0.96585380119824438</v>
      </c>
    </row>
    <row r="515" spans="1:55">
      <c r="A515" s="155" t="s">
        <v>111</v>
      </c>
      <c r="B515" s="159" t="s">
        <v>117</v>
      </c>
      <c r="C515" s="758"/>
      <c r="D515" s="15" t="s">
        <v>12</v>
      </c>
      <c r="E515" s="21">
        <v>120040</v>
      </c>
      <c r="F515" s="7">
        <v>122830</v>
      </c>
      <c r="G515" s="7">
        <v>124150</v>
      </c>
      <c r="H515" s="7">
        <v>125050</v>
      </c>
      <c r="I515" s="7">
        <v>126160</v>
      </c>
      <c r="J515" s="7">
        <v>121850</v>
      </c>
      <c r="K515" s="7">
        <v>120260</v>
      </c>
      <c r="L515" s="7">
        <v>121640</v>
      </c>
      <c r="M515" s="22">
        <v>122810</v>
      </c>
      <c r="N515" s="22">
        <v>127590</v>
      </c>
      <c r="O515" s="284">
        <v>138600</v>
      </c>
      <c r="P515" s="18">
        <v>1130</v>
      </c>
      <c r="Q515" s="7">
        <v>1150</v>
      </c>
      <c r="R515" s="7">
        <v>1160</v>
      </c>
      <c r="S515" s="7">
        <v>1170</v>
      </c>
      <c r="T515" s="7">
        <v>1180</v>
      </c>
      <c r="U515" s="7">
        <v>1180</v>
      </c>
      <c r="V515" s="7">
        <v>1170</v>
      </c>
      <c r="W515" s="7">
        <v>1190</v>
      </c>
      <c r="X515" s="25">
        <v>1200</v>
      </c>
      <c r="Y515" s="25">
        <v>1250</v>
      </c>
      <c r="Z515" s="262">
        <v>1350</v>
      </c>
      <c r="AA515" s="20" t="s">
        <v>70</v>
      </c>
      <c r="AB515" s="8">
        <v>2790</v>
      </c>
      <c r="AC515" s="8">
        <v>1320</v>
      </c>
      <c r="AD515" s="8">
        <v>900</v>
      </c>
      <c r="AE515" s="8">
        <v>1110</v>
      </c>
      <c r="AF515" s="8">
        <v>-4310</v>
      </c>
      <c r="AG515" s="8">
        <v>-1590</v>
      </c>
      <c r="AH515" s="8">
        <v>1380</v>
      </c>
      <c r="AI515" s="29">
        <v>1170</v>
      </c>
      <c r="AJ515" s="29">
        <v>4780</v>
      </c>
      <c r="AK515" s="276">
        <v>11010</v>
      </c>
      <c r="AL515" s="31">
        <v>18560</v>
      </c>
      <c r="AM515" s="17" t="s">
        <v>70</v>
      </c>
      <c r="AN515" s="9">
        <v>2.3242252582472478E-2</v>
      </c>
      <c r="AO515" s="9">
        <v>1.0746560286574836E-2</v>
      </c>
      <c r="AP515" s="9">
        <v>7.2492952074103556E-3</v>
      </c>
      <c r="AQ515" s="9">
        <v>8.8764494202318023E-3</v>
      </c>
      <c r="AR515" s="9">
        <v>-3.4162967660114174E-2</v>
      </c>
      <c r="AS515" s="9">
        <v>-1.3048830529339361E-2</v>
      </c>
      <c r="AT515" s="9">
        <v>1.1475137202727526E-2</v>
      </c>
      <c r="AU515" s="33">
        <v>9.6185465307465634E-3</v>
      </c>
      <c r="AV515" s="87">
        <v>3.8921911896425465E-2</v>
      </c>
      <c r="AW515" s="270">
        <v>8.629202915588996E-2</v>
      </c>
      <c r="AX515" s="35">
        <v>0.15461512829056989</v>
      </c>
      <c r="AY515" s="793"/>
      <c r="AZ515" s="779"/>
      <c r="BA515" s="21">
        <v>25515</v>
      </c>
      <c r="BB515" s="87">
        <v>0.94206097967344216</v>
      </c>
      <c r="BC515" s="795"/>
    </row>
    <row r="516" spans="1:55">
      <c r="A516" s="155" t="s">
        <v>111</v>
      </c>
      <c r="B516" s="159" t="s">
        <v>117</v>
      </c>
      <c r="C516" s="797" t="s">
        <v>38</v>
      </c>
      <c r="D516" s="15" t="s">
        <v>39</v>
      </c>
      <c r="E516" s="21">
        <v>167060</v>
      </c>
      <c r="F516" s="7">
        <v>171070</v>
      </c>
      <c r="G516" s="7">
        <v>172950</v>
      </c>
      <c r="H516" s="7">
        <v>174270</v>
      </c>
      <c r="I516" s="7">
        <v>175880</v>
      </c>
      <c r="J516" s="7">
        <v>176140</v>
      </c>
      <c r="K516" s="7">
        <v>174060</v>
      </c>
      <c r="L516" s="7">
        <v>176060</v>
      </c>
      <c r="M516" s="22">
        <v>177820</v>
      </c>
      <c r="N516" s="22">
        <v>185010</v>
      </c>
      <c r="O516" s="284">
        <v>201200</v>
      </c>
      <c r="P516" s="18">
        <v>1570</v>
      </c>
      <c r="Q516" s="7">
        <v>1600</v>
      </c>
      <c r="R516" s="7">
        <v>1620</v>
      </c>
      <c r="S516" s="7">
        <v>1630</v>
      </c>
      <c r="T516" s="7">
        <v>1650</v>
      </c>
      <c r="U516" s="7">
        <v>1650</v>
      </c>
      <c r="V516" s="7">
        <v>1630</v>
      </c>
      <c r="W516" s="7">
        <v>1650</v>
      </c>
      <c r="X516" s="25">
        <v>1660</v>
      </c>
      <c r="Y516" s="25">
        <v>1740</v>
      </c>
      <c r="Z516" s="262">
        <v>1890</v>
      </c>
      <c r="AA516" s="20" t="s">
        <v>70</v>
      </c>
      <c r="AB516" s="8">
        <v>4010</v>
      </c>
      <c r="AC516" s="8">
        <v>1880</v>
      </c>
      <c r="AD516" s="8">
        <v>1320</v>
      </c>
      <c r="AE516" s="8">
        <v>1610</v>
      </c>
      <c r="AF516" s="8">
        <v>260</v>
      </c>
      <c r="AG516" s="8">
        <v>-2080</v>
      </c>
      <c r="AH516" s="8">
        <v>2000</v>
      </c>
      <c r="AI516" s="29">
        <v>1760</v>
      </c>
      <c r="AJ516" s="29">
        <v>7190</v>
      </c>
      <c r="AK516" s="276">
        <v>16190</v>
      </c>
      <c r="AL516" s="31">
        <v>34140</v>
      </c>
      <c r="AM516" s="17" t="s">
        <v>70</v>
      </c>
      <c r="AN516" s="9">
        <v>2.4003352089069896E-2</v>
      </c>
      <c r="AO516" s="9">
        <v>1.0989653358274287E-2</v>
      </c>
      <c r="AP516" s="9">
        <v>7.6322636600172356E-3</v>
      </c>
      <c r="AQ516" s="9">
        <v>9.2385379009582991E-3</v>
      </c>
      <c r="AR516" s="9">
        <v>1.4782806458948361E-3</v>
      </c>
      <c r="AS516" s="9">
        <v>-1.180878846372202E-2</v>
      </c>
      <c r="AT516" s="9">
        <v>1.1490290704354811E-2</v>
      </c>
      <c r="AU516" s="33">
        <v>9.9965920708848799E-3</v>
      </c>
      <c r="AV516" s="87">
        <v>4.0434146890113487E-2</v>
      </c>
      <c r="AW516" s="270">
        <v>8.7508783309010241E-2</v>
      </c>
      <c r="AX516" s="35">
        <v>0.20435771579073392</v>
      </c>
      <c r="AY516" s="793"/>
      <c r="AZ516" s="779"/>
      <c r="BA516" s="21">
        <v>35721</v>
      </c>
      <c r="BB516" s="87">
        <v>0.99053633425116727</v>
      </c>
      <c r="BC516" s="795"/>
    </row>
    <row r="517" spans="1:55">
      <c r="A517" s="155" t="s">
        <v>111</v>
      </c>
      <c r="B517" s="159" t="s">
        <v>117</v>
      </c>
      <c r="C517" s="797"/>
      <c r="D517" s="15" t="s">
        <v>40</v>
      </c>
      <c r="E517" s="21">
        <v>229710</v>
      </c>
      <c r="F517" s="7">
        <v>235460</v>
      </c>
      <c r="G517" s="7">
        <v>238000</v>
      </c>
      <c r="H517" s="7">
        <v>239890</v>
      </c>
      <c r="I517" s="7">
        <v>242190</v>
      </c>
      <c r="J517" s="7">
        <v>242550</v>
      </c>
      <c r="K517" s="7">
        <v>239540</v>
      </c>
      <c r="L517" s="7">
        <v>242320</v>
      </c>
      <c r="M517" s="22">
        <v>244870</v>
      </c>
      <c r="N517" s="22">
        <v>255230</v>
      </c>
      <c r="O517" s="284">
        <v>278390</v>
      </c>
      <c r="P517" s="18">
        <v>2190</v>
      </c>
      <c r="Q517" s="7">
        <v>2240</v>
      </c>
      <c r="R517" s="7">
        <v>2270</v>
      </c>
      <c r="S517" s="7">
        <v>2290</v>
      </c>
      <c r="T517" s="7">
        <v>2310</v>
      </c>
      <c r="U517" s="7">
        <v>2310</v>
      </c>
      <c r="V517" s="7">
        <v>2280</v>
      </c>
      <c r="W517" s="7">
        <v>2310</v>
      </c>
      <c r="X517" s="25">
        <v>2330</v>
      </c>
      <c r="Y517" s="25">
        <v>2440</v>
      </c>
      <c r="Z517" s="262">
        <v>2660</v>
      </c>
      <c r="AA517" s="20" t="s">
        <v>70</v>
      </c>
      <c r="AB517" s="8">
        <v>5750</v>
      </c>
      <c r="AC517" s="8">
        <v>2540</v>
      </c>
      <c r="AD517" s="8">
        <v>1890</v>
      </c>
      <c r="AE517" s="8">
        <v>2300</v>
      </c>
      <c r="AF517" s="8">
        <v>360</v>
      </c>
      <c r="AG517" s="8">
        <v>-3010</v>
      </c>
      <c r="AH517" s="8">
        <v>2780</v>
      </c>
      <c r="AI517" s="29">
        <v>2550</v>
      </c>
      <c r="AJ517" s="29">
        <v>10360</v>
      </c>
      <c r="AK517" s="276">
        <v>23160</v>
      </c>
      <c r="AL517" s="31">
        <v>48680</v>
      </c>
      <c r="AM517" s="17" t="s">
        <v>70</v>
      </c>
      <c r="AN517" s="9">
        <v>2.5031561534108127E-2</v>
      </c>
      <c r="AO517" s="9">
        <v>1.0787394886604851E-2</v>
      </c>
      <c r="AP517" s="9">
        <v>7.9411764705883403E-3</v>
      </c>
      <c r="AQ517" s="9">
        <v>9.5877277085330004E-3</v>
      </c>
      <c r="AR517" s="9">
        <v>1.4864362690449884E-3</v>
      </c>
      <c r="AS517" s="9">
        <v>-1.2409812409812426E-2</v>
      </c>
      <c r="AT517" s="9">
        <v>1.1605577356600172E-2</v>
      </c>
      <c r="AU517" s="33">
        <v>1.0523275008253563E-2</v>
      </c>
      <c r="AV517" s="87">
        <v>4.2308163515334618E-2</v>
      </c>
      <c r="AW517" s="270">
        <v>9.0741683971319986E-2</v>
      </c>
      <c r="AX517" s="35">
        <v>0.21191937660528493</v>
      </c>
      <c r="AY517" s="793"/>
      <c r="AZ517" s="779"/>
      <c r="BA517" s="21">
        <v>50274</v>
      </c>
      <c r="BB517" s="87">
        <v>0.99306081581124028</v>
      </c>
      <c r="BC517" s="795"/>
    </row>
    <row r="518" spans="1:55" ht="21" customHeight="1">
      <c r="A518" s="155" t="s">
        <v>111</v>
      </c>
      <c r="B518" s="148" t="s">
        <v>42</v>
      </c>
      <c r="C518" s="758" t="s">
        <v>37</v>
      </c>
      <c r="D518" s="15" t="s">
        <v>11</v>
      </c>
      <c r="E518" s="21">
        <v>82880</v>
      </c>
      <c r="F518" s="7">
        <v>84750</v>
      </c>
      <c r="G518" s="7">
        <v>85710</v>
      </c>
      <c r="H518" s="7">
        <v>86320</v>
      </c>
      <c r="I518" s="7">
        <v>87070</v>
      </c>
      <c r="J518" s="7">
        <v>82700</v>
      </c>
      <c r="K518" s="7">
        <v>81650</v>
      </c>
      <c r="L518" s="7">
        <v>82590</v>
      </c>
      <c r="M518" s="22">
        <v>83370</v>
      </c>
      <c r="N518" s="22">
        <v>86540</v>
      </c>
      <c r="O518" s="284">
        <v>93890</v>
      </c>
      <c r="P518" s="18">
        <v>760</v>
      </c>
      <c r="Q518" s="7">
        <v>780</v>
      </c>
      <c r="R518" s="7">
        <v>780</v>
      </c>
      <c r="S518" s="7">
        <v>790</v>
      </c>
      <c r="T518" s="7">
        <v>800</v>
      </c>
      <c r="U518" s="7">
        <v>800</v>
      </c>
      <c r="V518" s="7">
        <v>790</v>
      </c>
      <c r="W518" s="7">
        <v>800</v>
      </c>
      <c r="X518" s="25">
        <v>810</v>
      </c>
      <c r="Y518" s="25">
        <v>840</v>
      </c>
      <c r="Z518" s="262">
        <v>910</v>
      </c>
      <c r="AA518" s="20" t="s">
        <v>70</v>
      </c>
      <c r="AB518" s="8">
        <v>1870</v>
      </c>
      <c r="AC518" s="8">
        <v>960</v>
      </c>
      <c r="AD518" s="8">
        <v>610</v>
      </c>
      <c r="AE518" s="8">
        <v>750</v>
      </c>
      <c r="AF518" s="8">
        <v>-4370</v>
      </c>
      <c r="AG518" s="8">
        <v>-1050</v>
      </c>
      <c r="AH518" s="8">
        <v>940</v>
      </c>
      <c r="AI518" s="29">
        <v>780</v>
      </c>
      <c r="AJ518" s="29">
        <v>3170</v>
      </c>
      <c r="AK518" s="276">
        <v>7350</v>
      </c>
      <c r="AL518" s="31">
        <v>11010</v>
      </c>
      <c r="AM518" s="17" t="s">
        <v>70</v>
      </c>
      <c r="AN518" s="9">
        <v>2.2562741312741386E-2</v>
      </c>
      <c r="AO518" s="9">
        <v>1.1327433628318673E-2</v>
      </c>
      <c r="AP518" s="9">
        <v>7.1170225177925595E-3</v>
      </c>
      <c r="AQ518" s="9">
        <v>8.6886005560704582E-3</v>
      </c>
      <c r="AR518" s="9">
        <v>-5.0189502698977817E-2</v>
      </c>
      <c r="AS518" s="9">
        <v>-1.2696493349455884E-2</v>
      </c>
      <c r="AT518" s="9">
        <v>1.1512553582363694E-2</v>
      </c>
      <c r="AU518" s="33">
        <v>9.4442426443879235E-3</v>
      </c>
      <c r="AV518" s="87">
        <v>3.802326976130499E-2</v>
      </c>
      <c r="AW518" s="270">
        <v>8.4931823434249987E-2</v>
      </c>
      <c r="AX518" s="35">
        <v>0.1328426640926641</v>
      </c>
      <c r="AY518" s="793">
        <v>0.17318282940549995</v>
      </c>
      <c r="AZ518" s="779"/>
      <c r="BA518" s="21">
        <v>17199.000000000004</v>
      </c>
      <c r="BB518" s="87">
        <v>0.92532577220077217</v>
      </c>
      <c r="BC518" s="795">
        <v>0.96218538221709593</v>
      </c>
    </row>
    <row r="519" spans="1:55">
      <c r="A519" s="155" t="s">
        <v>111</v>
      </c>
      <c r="B519" s="159" t="s">
        <v>118</v>
      </c>
      <c r="C519" s="758"/>
      <c r="D519" s="15" t="s">
        <v>12</v>
      </c>
      <c r="E519" s="21">
        <v>89140</v>
      </c>
      <c r="F519" s="7">
        <v>91180</v>
      </c>
      <c r="G519" s="7">
        <v>92210</v>
      </c>
      <c r="H519" s="7">
        <v>92880</v>
      </c>
      <c r="I519" s="7">
        <v>93700</v>
      </c>
      <c r="J519" s="7">
        <v>89340</v>
      </c>
      <c r="K519" s="7">
        <v>88190</v>
      </c>
      <c r="L519" s="7">
        <v>89210</v>
      </c>
      <c r="M519" s="22">
        <v>90070</v>
      </c>
      <c r="N519" s="22">
        <v>93560</v>
      </c>
      <c r="O519" s="284">
        <v>101600</v>
      </c>
      <c r="P519" s="18">
        <v>820</v>
      </c>
      <c r="Q519" s="7">
        <v>840</v>
      </c>
      <c r="R519" s="7">
        <v>840</v>
      </c>
      <c r="S519" s="7">
        <v>850</v>
      </c>
      <c r="T519" s="7">
        <v>860</v>
      </c>
      <c r="U519" s="7">
        <v>860</v>
      </c>
      <c r="V519" s="7">
        <v>850</v>
      </c>
      <c r="W519" s="7">
        <v>860</v>
      </c>
      <c r="X519" s="25">
        <v>870</v>
      </c>
      <c r="Y519" s="25">
        <v>910</v>
      </c>
      <c r="Z519" s="262">
        <v>980</v>
      </c>
      <c r="AA519" s="20" t="s">
        <v>70</v>
      </c>
      <c r="AB519" s="8">
        <v>2040</v>
      </c>
      <c r="AC519" s="8">
        <v>1030</v>
      </c>
      <c r="AD519" s="8">
        <v>670</v>
      </c>
      <c r="AE519" s="8">
        <v>820</v>
      </c>
      <c r="AF519" s="8">
        <v>-4360</v>
      </c>
      <c r="AG519" s="8">
        <v>-1150</v>
      </c>
      <c r="AH519" s="8">
        <v>1020</v>
      </c>
      <c r="AI519" s="29">
        <v>860</v>
      </c>
      <c r="AJ519" s="29">
        <v>3490</v>
      </c>
      <c r="AK519" s="276">
        <v>8040</v>
      </c>
      <c r="AL519" s="31">
        <v>12460</v>
      </c>
      <c r="AM519" s="17" t="s">
        <v>70</v>
      </c>
      <c r="AN519" s="9">
        <v>2.2885348889387425E-2</v>
      </c>
      <c r="AO519" s="9">
        <v>1.1296336915990413E-2</v>
      </c>
      <c r="AP519" s="9">
        <v>7.2660232078949338E-3</v>
      </c>
      <c r="AQ519" s="9">
        <v>8.8285960378984285E-3</v>
      </c>
      <c r="AR519" s="9">
        <v>-4.6531483457844192E-2</v>
      </c>
      <c r="AS519" s="9">
        <v>-1.2872173718379232E-2</v>
      </c>
      <c r="AT519" s="9">
        <v>1.1565937181086339E-2</v>
      </c>
      <c r="AU519" s="33">
        <v>9.640174868288387E-3</v>
      </c>
      <c r="AV519" s="87">
        <v>3.8747640723881371E-2</v>
      </c>
      <c r="AW519" s="270">
        <v>8.5934159897391948E-2</v>
      </c>
      <c r="AX519" s="35">
        <v>0.13978012115772942</v>
      </c>
      <c r="AY519" s="793"/>
      <c r="AZ519" s="779"/>
      <c r="BA519" s="21">
        <v>18522</v>
      </c>
      <c r="BB519" s="87">
        <v>0.93199461521202598</v>
      </c>
      <c r="BC519" s="795"/>
    </row>
    <row r="520" spans="1:55">
      <c r="A520" s="155" t="s">
        <v>111</v>
      </c>
      <c r="B520" s="159" t="s">
        <v>118</v>
      </c>
      <c r="C520" s="797" t="s">
        <v>38</v>
      </c>
      <c r="D520" s="15" t="s">
        <v>39</v>
      </c>
      <c r="E520" s="21">
        <v>136160</v>
      </c>
      <c r="F520" s="7">
        <v>139420</v>
      </c>
      <c r="G520" s="7">
        <v>141010</v>
      </c>
      <c r="H520" s="7">
        <v>142100</v>
      </c>
      <c r="I520" s="7">
        <v>143420</v>
      </c>
      <c r="J520" s="7">
        <v>143630</v>
      </c>
      <c r="K520" s="7">
        <v>141990</v>
      </c>
      <c r="L520" s="7">
        <v>143630</v>
      </c>
      <c r="M520" s="22">
        <v>145080</v>
      </c>
      <c r="N520" s="22">
        <v>150980</v>
      </c>
      <c r="O520" s="284">
        <v>164200</v>
      </c>
      <c r="P520" s="18">
        <v>1260</v>
      </c>
      <c r="Q520" s="7">
        <v>1290</v>
      </c>
      <c r="R520" s="7">
        <v>1300</v>
      </c>
      <c r="S520" s="7">
        <v>1310</v>
      </c>
      <c r="T520" s="7">
        <v>1330</v>
      </c>
      <c r="U520" s="7">
        <v>1330</v>
      </c>
      <c r="V520" s="7">
        <v>1310</v>
      </c>
      <c r="W520" s="7">
        <v>1330</v>
      </c>
      <c r="X520" s="25">
        <v>1330</v>
      </c>
      <c r="Y520" s="25">
        <v>1390</v>
      </c>
      <c r="Z520" s="262">
        <v>1520</v>
      </c>
      <c r="AA520" s="20" t="s">
        <v>70</v>
      </c>
      <c r="AB520" s="8">
        <v>3260</v>
      </c>
      <c r="AC520" s="8">
        <v>1590</v>
      </c>
      <c r="AD520" s="8">
        <v>1090</v>
      </c>
      <c r="AE520" s="8">
        <v>1320</v>
      </c>
      <c r="AF520" s="8">
        <v>210</v>
      </c>
      <c r="AG520" s="8">
        <v>-1640</v>
      </c>
      <c r="AH520" s="8">
        <v>1640</v>
      </c>
      <c r="AI520" s="29">
        <v>1450</v>
      </c>
      <c r="AJ520" s="29">
        <v>5900</v>
      </c>
      <c r="AK520" s="276">
        <v>13220</v>
      </c>
      <c r="AL520" s="31">
        <v>28040</v>
      </c>
      <c r="AM520" s="17" t="s">
        <v>70</v>
      </c>
      <c r="AN520" s="9">
        <v>2.3942420681551058E-2</v>
      </c>
      <c r="AO520" s="9">
        <v>1.1404389614115606E-2</v>
      </c>
      <c r="AP520" s="9">
        <v>7.729948230621897E-3</v>
      </c>
      <c r="AQ520" s="9">
        <v>9.2892329345530822E-3</v>
      </c>
      <c r="AR520" s="9">
        <v>1.4642309301353684E-3</v>
      </c>
      <c r="AS520" s="9">
        <v>-1.1418227389821123E-2</v>
      </c>
      <c r="AT520" s="9">
        <v>1.1550109162617117E-2</v>
      </c>
      <c r="AU520" s="33">
        <v>1.0095383972707594E-2</v>
      </c>
      <c r="AV520" s="87">
        <v>4.0667218086573031E-2</v>
      </c>
      <c r="AW520" s="270">
        <v>8.7561266392899739E-2</v>
      </c>
      <c r="AX520" s="35">
        <v>0.20593419506462984</v>
      </c>
      <c r="AY520" s="793"/>
      <c r="AZ520" s="779"/>
      <c r="BA520" s="21">
        <v>28728.000000000004</v>
      </c>
      <c r="BB520" s="87">
        <v>0.99494712103407756</v>
      </c>
      <c r="BC520" s="795"/>
    </row>
    <row r="521" spans="1:55">
      <c r="A521" s="155" t="s">
        <v>111</v>
      </c>
      <c r="B521" s="159" t="s">
        <v>118</v>
      </c>
      <c r="C521" s="797"/>
      <c r="D521" s="15" t="s">
        <v>40</v>
      </c>
      <c r="E521" s="21">
        <v>198810</v>
      </c>
      <c r="F521" s="7">
        <v>203810</v>
      </c>
      <c r="G521" s="7">
        <v>206060</v>
      </c>
      <c r="H521" s="7">
        <v>207720</v>
      </c>
      <c r="I521" s="7">
        <v>209730</v>
      </c>
      <c r="J521" s="7">
        <v>210040</v>
      </c>
      <c r="K521" s="7">
        <v>207470</v>
      </c>
      <c r="L521" s="7">
        <v>209890</v>
      </c>
      <c r="M521" s="22">
        <v>212130</v>
      </c>
      <c r="N521" s="22">
        <v>221200</v>
      </c>
      <c r="O521" s="284">
        <v>241390</v>
      </c>
      <c r="P521" s="18">
        <v>1880</v>
      </c>
      <c r="Q521" s="7">
        <v>1930</v>
      </c>
      <c r="R521" s="7">
        <v>1950</v>
      </c>
      <c r="S521" s="7">
        <v>1970</v>
      </c>
      <c r="T521" s="7">
        <v>1990</v>
      </c>
      <c r="U521" s="7">
        <v>1990</v>
      </c>
      <c r="V521" s="7">
        <v>1960</v>
      </c>
      <c r="W521" s="7">
        <v>1990</v>
      </c>
      <c r="X521" s="25">
        <v>2000</v>
      </c>
      <c r="Y521" s="25">
        <v>2090</v>
      </c>
      <c r="Z521" s="262">
        <v>2290</v>
      </c>
      <c r="AA521" s="20" t="s">
        <v>70</v>
      </c>
      <c r="AB521" s="8">
        <v>5000</v>
      </c>
      <c r="AC521" s="8">
        <v>2250</v>
      </c>
      <c r="AD521" s="8">
        <v>1660</v>
      </c>
      <c r="AE521" s="8">
        <v>2010</v>
      </c>
      <c r="AF521" s="8">
        <v>310</v>
      </c>
      <c r="AG521" s="8">
        <v>-2570</v>
      </c>
      <c r="AH521" s="8">
        <v>2420</v>
      </c>
      <c r="AI521" s="29">
        <v>2240</v>
      </c>
      <c r="AJ521" s="29">
        <v>9070</v>
      </c>
      <c r="AK521" s="276">
        <v>20190</v>
      </c>
      <c r="AL521" s="31">
        <v>42580</v>
      </c>
      <c r="AM521" s="17" t="s">
        <v>70</v>
      </c>
      <c r="AN521" s="9">
        <v>2.5149640360142778E-2</v>
      </c>
      <c r="AO521" s="9">
        <v>1.1039693832491038E-2</v>
      </c>
      <c r="AP521" s="9">
        <v>8.0559060467824128E-3</v>
      </c>
      <c r="AQ521" s="9">
        <v>9.6764875794339567E-3</v>
      </c>
      <c r="AR521" s="9">
        <v>1.4780908787488389E-3</v>
      </c>
      <c r="AS521" s="9">
        <v>-1.2235764616263523E-2</v>
      </c>
      <c r="AT521" s="9">
        <v>1.1664337012580184E-2</v>
      </c>
      <c r="AU521" s="33">
        <v>1.0672256896469667E-2</v>
      </c>
      <c r="AV521" s="87">
        <v>4.2756800075425483E-2</v>
      </c>
      <c r="AW521" s="270">
        <v>9.1274864376130305E-2</v>
      </c>
      <c r="AX521" s="35">
        <v>0.21417433730697644</v>
      </c>
      <c r="AY521" s="793"/>
      <c r="AZ521" s="779"/>
      <c r="BA521" s="21">
        <v>43281</v>
      </c>
      <c r="BB521" s="87">
        <v>0.99647402042150801</v>
      </c>
      <c r="BC521" s="795"/>
    </row>
    <row r="522" spans="1:55" ht="21" customHeight="1">
      <c r="A522" s="155" t="s">
        <v>111</v>
      </c>
      <c r="B522" s="148" t="s">
        <v>43</v>
      </c>
      <c r="C522" s="758" t="s">
        <v>37</v>
      </c>
      <c r="D522" s="15" t="s">
        <v>11</v>
      </c>
      <c r="E522" s="21">
        <v>67430</v>
      </c>
      <c r="F522" s="7">
        <v>68970</v>
      </c>
      <c r="G522" s="7">
        <v>69790</v>
      </c>
      <c r="H522" s="7">
        <v>70300</v>
      </c>
      <c r="I522" s="7">
        <v>70920</v>
      </c>
      <c r="J522" s="7">
        <v>66540</v>
      </c>
      <c r="K522" s="7">
        <v>65690</v>
      </c>
      <c r="L522" s="7">
        <v>66450</v>
      </c>
      <c r="M522" s="22">
        <v>67100</v>
      </c>
      <c r="N522" s="22">
        <v>69730</v>
      </c>
      <c r="O522" s="284">
        <v>75750</v>
      </c>
      <c r="P522" s="18">
        <v>600</v>
      </c>
      <c r="Q522" s="7">
        <v>620</v>
      </c>
      <c r="R522" s="7">
        <v>620</v>
      </c>
      <c r="S522" s="7">
        <v>630</v>
      </c>
      <c r="T522" s="7">
        <v>640</v>
      </c>
      <c r="U522" s="7">
        <v>640</v>
      </c>
      <c r="V522" s="7">
        <v>630</v>
      </c>
      <c r="W522" s="7">
        <v>640</v>
      </c>
      <c r="X522" s="25">
        <v>650</v>
      </c>
      <c r="Y522" s="25">
        <v>670</v>
      </c>
      <c r="Z522" s="262">
        <v>730</v>
      </c>
      <c r="AA522" s="20" t="s">
        <v>70</v>
      </c>
      <c r="AB522" s="8">
        <v>1540</v>
      </c>
      <c r="AC522" s="8">
        <v>820</v>
      </c>
      <c r="AD522" s="8">
        <v>510</v>
      </c>
      <c r="AE522" s="8">
        <v>620</v>
      </c>
      <c r="AF522" s="8">
        <v>-4380</v>
      </c>
      <c r="AG522" s="8">
        <v>-850</v>
      </c>
      <c r="AH522" s="8">
        <v>760</v>
      </c>
      <c r="AI522" s="29">
        <v>650</v>
      </c>
      <c r="AJ522" s="29">
        <v>2630</v>
      </c>
      <c r="AK522" s="276">
        <v>6020</v>
      </c>
      <c r="AL522" s="31">
        <v>8320</v>
      </c>
      <c r="AM522" s="17" t="s">
        <v>70</v>
      </c>
      <c r="AN522" s="9">
        <v>2.2838499184339334E-2</v>
      </c>
      <c r="AO522" s="9">
        <v>1.1889227200232E-2</v>
      </c>
      <c r="AP522" s="9">
        <v>7.3076371973062049E-3</v>
      </c>
      <c r="AQ522" s="9">
        <v>8.819345661450928E-3</v>
      </c>
      <c r="AR522" s="9">
        <v>-6.1759729272419572E-2</v>
      </c>
      <c r="AS522" s="9">
        <v>-1.2774271115118752E-2</v>
      </c>
      <c r="AT522" s="9">
        <v>1.1569493073527282E-2</v>
      </c>
      <c r="AU522" s="33">
        <v>9.7817908201656145E-3</v>
      </c>
      <c r="AV522" s="87">
        <v>3.9195230998509745E-2</v>
      </c>
      <c r="AW522" s="270">
        <v>8.6332998709307329E-2</v>
      </c>
      <c r="AX522" s="35">
        <v>0.12338721637253447</v>
      </c>
      <c r="AY522" s="793">
        <v>0.17088182168243971</v>
      </c>
      <c r="AZ522" s="779"/>
      <c r="BA522" s="21">
        <v>13797.000000000002</v>
      </c>
      <c r="BB522" s="87">
        <v>0.91877502595284</v>
      </c>
      <c r="BC522" s="795">
        <v>0.96160810059882595</v>
      </c>
    </row>
    <row r="523" spans="1:55">
      <c r="A523" s="155" t="s">
        <v>111</v>
      </c>
      <c r="B523" s="159" t="s">
        <v>119</v>
      </c>
      <c r="C523" s="758"/>
      <c r="D523" s="15" t="s">
        <v>12</v>
      </c>
      <c r="E523" s="21">
        <v>73690</v>
      </c>
      <c r="F523" s="7">
        <v>75400</v>
      </c>
      <c r="G523" s="7">
        <v>76290</v>
      </c>
      <c r="H523" s="7">
        <v>76860</v>
      </c>
      <c r="I523" s="7">
        <v>77550</v>
      </c>
      <c r="J523" s="7">
        <v>73180</v>
      </c>
      <c r="K523" s="7">
        <v>72230</v>
      </c>
      <c r="L523" s="7">
        <v>73070</v>
      </c>
      <c r="M523" s="22">
        <v>73800</v>
      </c>
      <c r="N523" s="22">
        <v>76750</v>
      </c>
      <c r="O523" s="284">
        <v>83460</v>
      </c>
      <c r="P523" s="18">
        <v>660</v>
      </c>
      <c r="Q523" s="7">
        <v>680</v>
      </c>
      <c r="R523" s="7">
        <v>680</v>
      </c>
      <c r="S523" s="7">
        <v>690</v>
      </c>
      <c r="T523" s="7">
        <v>700</v>
      </c>
      <c r="U523" s="7">
        <v>700</v>
      </c>
      <c r="V523" s="7">
        <v>690</v>
      </c>
      <c r="W523" s="7">
        <v>700</v>
      </c>
      <c r="X523" s="25">
        <v>710</v>
      </c>
      <c r="Y523" s="25">
        <v>740</v>
      </c>
      <c r="Z523" s="262">
        <v>800</v>
      </c>
      <c r="AA523" s="20" t="s">
        <v>70</v>
      </c>
      <c r="AB523" s="8">
        <v>1710</v>
      </c>
      <c r="AC523" s="8">
        <v>890</v>
      </c>
      <c r="AD523" s="8">
        <v>570</v>
      </c>
      <c r="AE523" s="8">
        <v>690</v>
      </c>
      <c r="AF523" s="8">
        <v>-4370</v>
      </c>
      <c r="AG523" s="8">
        <v>-950</v>
      </c>
      <c r="AH523" s="8">
        <v>840</v>
      </c>
      <c r="AI523" s="29">
        <v>730</v>
      </c>
      <c r="AJ523" s="29">
        <v>2950</v>
      </c>
      <c r="AK523" s="276">
        <v>6710</v>
      </c>
      <c r="AL523" s="31">
        <v>9770</v>
      </c>
      <c r="AM523" s="17" t="s">
        <v>70</v>
      </c>
      <c r="AN523" s="9">
        <v>2.3205319582032757E-2</v>
      </c>
      <c r="AO523" s="9">
        <v>1.1803713527851478E-2</v>
      </c>
      <c r="AP523" s="9">
        <v>7.4714903657098208E-3</v>
      </c>
      <c r="AQ523" s="9">
        <v>8.9773614363777288E-3</v>
      </c>
      <c r="AR523" s="9">
        <v>-5.6350741457124487E-2</v>
      </c>
      <c r="AS523" s="9">
        <v>-1.2981688986061779E-2</v>
      </c>
      <c r="AT523" s="9">
        <v>1.1629516821265451E-2</v>
      </c>
      <c r="AU523" s="33">
        <v>9.9904201450664587E-3</v>
      </c>
      <c r="AV523" s="87">
        <v>3.9972899728997202E-2</v>
      </c>
      <c r="AW523" s="270">
        <v>8.7426710097719962E-2</v>
      </c>
      <c r="AX523" s="35">
        <v>0.1325824399511466</v>
      </c>
      <c r="AY523" s="793"/>
      <c r="AZ523" s="779"/>
      <c r="BA523" s="21">
        <v>15120.000000000002</v>
      </c>
      <c r="BB523" s="87">
        <v>0.92739856154159317</v>
      </c>
      <c r="BC523" s="795"/>
    </row>
    <row r="524" spans="1:55">
      <c r="A524" s="155" t="s">
        <v>111</v>
      </c>
      <c r="B524" s="159" t="s">
        <v>119</v>
      </c>
      <c r="C524" s="797" t="s">
        <v>38</v>
      </c>
      <c r="D524" s="15" t="s">
        <v>39</v>
      </c>
      <c r="E524" s="21">
        <v>120710</v>
      </c>
      <c r="F524" s="7">
        <v>123640</v>
      </c>
      <c r="G524" s="7">
        <v>125090</v>
      </c>
      <c r="H524" s="7">
        <v>126080</v>
      </c>
      <c r="I524" s="7">
        <v>127270</v>
      </c>
      <c r="J524" s="7">
        <v>127470</v>
      </c>
      <c r="K524" s="7">
        <v>126030</v>
      </c>
      <c r="L524" s="7">
        <v>127490</v>
      </c>
      <c r="M524" s="22">
        <v>128810</v>
      </c>
      <c r="N524" s="22">
        <v>134170</v>
      </c>
      <c r="O524" s="284">
        <v>146060</v>
      </c>
      <c r="P524" s="18">
        <v>1100</v>
      </c>
      <c r="Q524" s="7">
        <v>1130</v>
      </c>
      <c r="R524" s="7">
        <v>1140</v>
      </c>
      <c r="S524" s="7">
        <v>1150</v>
      </c>
      <c r="T524" s="7">
        <v>1170</v>
      </c>
      <c r="U524" s="7">
        <v>1170</v>
      </c>
      <c r="V524" s="7">
        <v>1150</v>
      </c>
      <c r="W524" s="7">
        <v>1160</v>
      </c>
      <c r="X524" s="25">
        <v>1170</v>
      </c>
      <c r="Y524" s="25">
        <v>1230</v>
      </c>
      <c r="Z524" s="262">
        <v>1340</v>
      </c>
      <c r="AA524" s="20" t="s">
        <v>70</v>
      </c>
      <c r="AB524" s="8">
        <v>2930</v>
      </c>
      <c r="AC524" s="8">
        <v>1450</v>
      </c>
      <c r="AD524" s="8">
        <v>990</v>
      </c>
      <c r="AE524" s="8">
        <v>1190</v>
      </c>
      <c r="AF524" s="8">
        <v>200</v>
      </c>
      <c r="AG524" s="8">
        <v>-1440</v>
      </c>
      <c r="AH524" s="8">
        <v>1460</v>
      </c>
      <c r="AI524" s="29">
        <v>1320</v>
      </c>
      <c r="AJ524" s="29">
        <v>5360</v>
      </c>
      <c r="AK524" s="276">
        <v>11890</v>
      </c>
      <c r="AL524" s="31">
        <v>25350</v>
      </c>
      <c r="AM524" s="17" t="s">
        <v>70</v>
      </c>
      <c r="AN524" s="9">
        <v>2.4273051114240829E-2</v>
      </c>
      <c r="AO524" s="9">
        <v>1.1727596247169236E-2</v>
      </c>
      <c r="AP524" s="9">
        <v>7.9143017027740736E-3</v>
      </c>
      <c r="AQ524" s="9">
        <v>9.4384517766497034E-3</v>
      </c>
      <c r="AR524" s="9">
        <v>1.5714622456195482E-3</v>
      </c>
      <c r="AS524" s="9">
        <v>-1.1296775711932217E-2</v>
      </c>
      <c r="AT524" s="9">
        <v>1.1584543362691324E-2</v>
      </c>
      <c r="AU524" s="33">
        <v>1.0353753235547991E-2</v>
      </c>
      <c r="AV524" s="87">
        <v>4.1611676112103035E-2</v>
      </c>
      <c r="AW524" s="270">
        <v>8.8618916300216233E-2</v>
      </c>
      <c r="AX524" s="35">
        <v>0.21000745588600789</v>
      </c>
      <c r="AY524" s="793"/>
      <c r="AZ524" s="779"/>
      <c r="BA524" s="21">
        <v>25326.000000000004</v>
      </c>
      <c r="BB524" s="87">
        <v>1.0001988236268744</v>
      </c>
      <c r="BC524" s="795"/>
    </row>
    <row r="525" spans="1:55">
      <c r="A525" s="155" t="s">
        <v>111</v>
      </c>
      <c r="B525" s="159" t="s">
        <v>119</v>
      </c>
      <c r="C525" s="797"/>
      <c r="D525" s="15" t="s">
        <v>40</v>
      </c>
      <c r="E525" s="21">
        <v>183360</v>
      </c>
      <c r="F525" s="7">
        <v>188030</v>
      </c>
      <c r="G525" s="7">
        <v>190140</v>
      </c>
      <c r="H525" s="7">
        <v>191700</v>
      </c>
      <c r="I525" s="7">
        <v>193580</v>
      </c>
      <c r="J525" s="7">
        <v>193880</v>
      </c>
      <c r="K525" s="7">
        <v>191510</v>
      </c>
      <c r="L525" s="7">
        <v>193750</v>
      </c>
      <c r="M525" s="22">
        <v>195860</v>
      </c>
      <c r="N525" s="22">
        <v>204390</v>
      </c>
      <c r="O525" s="284">
        <v>223250</v>
      </c>
      <c r="P525" s="18">
        <v>1720</v>
      </c>
      <c r="Q525" s="7">
        <v>1770</v>
      </c>
      <c r="R525" s="7">
        <v>1790</v>
      </c>
      <c r="S525" s="7">
        <v>1810</v>
      </c>
      <c r="T525" s="7">
        <v>1830</v>
      </c>
      <c r="U525" s="7">
        <v>1830</v>
      </c>
      <c r="V525" s="7">
        <v>1800</v>
      </c>
      <c r="W525" s="7">
        <v>1820</v>
      </c>
      <c r="X525" s="25">
        <v>1840</v>
      </c>
      <c r="Y525" s="25">
        <v>1930</v>
      </c>
      <c r="Z525" s="262">
        <v>2110</v>
      </c>
      <c r="AA525" s="20" t="s">
        <v>70</v>
      </c>
      <c r="AB525" s="8">
        <v>4670</v>
      </c>
      <c r="AC525" s="8">
        <v>2110</v>
      </c>
      <c r="AD525" s="8">
        <v>1560</v>
      </c>
      <c r="AE525" s="8">
        <v>1880</v>
      </c>
      <c r="AF525" s="8">
        <v>300</v>
      </c>
      <c r="AG525" s="8">
        <v>-2370</v>
      </c>
      <c r="AH525" s="8">
        <v>2240</v>
      </c>
      <c r="AI525" s="29">
        <v>2110</v>
      </c>
      <c r="AJ525" s="29">
        <v>8530</v>
      </c>
      <c r="AK525" s="276">
        <v>18860</v>
      </c>
      <c r="AL525" s="31">
        <v>39890</v>
      </c>
      <c r="AM525" s="17" t="s">
        <v>70</v>
      </c>
      <c r="AN525" s="9">
        <v>2.5469022687609089E-2</v>
      </c>
      <c r="AO525" s="9">
        <v>1.1221613572302225E-2</v>
      </c>
      <c r="AP525" s="9">
        <v>8.2044809088039905E-3</v>
      </c>
      <c r="AQ525" s="9">
        <v>9.8069900886801342E-3</v>
      </c>
      <c r="AR525" s="9">
        <v>1.549746874677238E-3</v>
      </c>
      <c r="AS525" s="9">
        <v>-1.2224056117185911E-2</v>
      </c>
      <c r="AT525" s="9">
        <v>1.1696517153151342E-2</v>
      </c>
      <c r="AU525" s="33">
        <v>1.0890322580645151E-2</v>
      </c>
      <c r="AV525" s="87">
        <v>4.3551516389257694E-2</v>
      </c>
      <c r="AW525" s="270">
        <v>9.2274573120015635E-2</v>
      </c>
      <c r="AX525" s="35">
        <v>0.21755017452006986</v>
      </c>
      <c r="AY525" s="793"/>
      <c r="AZ525" s="779"/>
      <c r="BA525" s="21">
        <v>39879</v>
      </c>
      <c r="BB525" s="87">
        <v>1.0000599912739965</v>
      </c>
      <c r="BC525" s="795"/>
    </row>
    <row r="526" spans="1:55" ht="21" customHeight="1">
      <c r="A526" s="155" t="s">
        <v>111</v>
      </c>
      <c r="B526" s="148" t="s">
        <v>44</v>
      </c>
      <c r="C526" s="758" t="s">
        <v>37</v>
      </c>
      <c r="D526" s="15" t="s">
        <v>11</v>
      </c>
      <c r="E526" s="21">
        <v>62810</v>
      </c>
      <c r="F526" s="7">
        <v>64270</v>
      </c>
      <c r="G526" s="7">
        <v>65060</v>
      </c>
      <c r="H526" s="7">
        <v>65550</v>
      </c>
      <c r="I526" s="7">
        <v>66140</v>
      </c>
      <c r="J526" s="7">
        <v>61760</v>
      </c>
      <c r="K526" s="7">
        <v>60970</v>
      </c>
      <c r="L526" s="7">
        <v>61680</v>
      </c>
      <c r="M526" s="22">
        <v>62330</v>
      </c>
      <c r="N526" s="22">
        <v>64940</v>
      </c>
      <c r="O526" s="284">
        <v>70770</v>
      </c>
      <c r="P526" s="18">
        <v>560</v>
      </c>
      <c r="Q526" s="7">
        <v>570</v>
      </c>
      <c r="R526" s="7">
        <v>580</v>
      </c>
      <c r="S526" s="7">
        <v>580</v>
      </c>
      <c r="T526" s="7">
        <v>590</v>
      </c>
      <c r="U526" s="7">
        <v>590</v>
      </c>
      <c r="V526" s="7">
        <v>590</v>
      </c>
      <c r="W526" s="7">
        <v>590</v>
      </c>
      <c r="X526" s="25">
        <v>600</v>
      </c>
      <c r="Y526" s="25">
        <v>630</v>
      </c>
      <c r="Z526" s="262">
        <v>680</v>
      </c>
      <c r="AA526" s="20" t="s">
        <v>70</v>
      </c>
      <c r="AB526" s="8">
        <v>1460</v>
      </c>
      <c r="AC526" s="8">
        <v>790</v>
      </c>
      <c r="AD526" s="8">
        <v>490</v>
      </c>
      <c r="AE526" s="8">
        <v>590</v>
      </c>
      <c r="AF526" s="8">
        <v>-4380</v>
      </c>
      <c r="AG526" s="8">
        <v>-790</v>
      </c>
      <c r="AH526" s="8">
        <v>710</v>
      </c>
      <c r="AI526" s="29">
        <v>650</v>
      </c>
      <c r="AJ526" s="29">
        <v>2610</v>
      </c>
      <c r="AK526" s="276">
        <v>5830</v>
      </c>
      <c r="AL526" s="31">
        <v>7960</v>
      </c>
      <c r="AM526" s="17" t="s">
        <v>70</v>
      </c>
      <c r="AN526" s="9">
        <v>2.3244706256965397E-2</v>
      </c>
      <c r="AO526" s="9">
        <v>1.2291893573984858E-2</v>
      </c>
      <c r="AP526" s="9">
        <v>7.5315093759606988E-3</v>
      </c>
      <c r="AQ526" s="9">
        <v>9.0007627765065212E-3</v>
      </c>
      <c r="AR526" s="9">
        <v>-6.6223162987602002E-2</v>
      </c>
      <c r="AS526" s="9">
        <v>-1.2791450777202118E-2</v>
      </c>
      <c r="AT526" s="9">
        <v>1.1645071346563896E-2</v>
      </c>
      <c r="AU526" s="33">
        <v>1.0538261997405929E-2</v>
      </c>
      <c r="AV526" s="87">
        <v>4.1873896999839566E-2</v>
      </c>
      <c r="AW526" s="270">
        <v>8.9775177086541369E-2</v>
      </c>
      <c r="AX526" s="35">
        <v>0.12673141219551032</v>
      </c>
      <c r="AY526" s="793">
        <v>0.17484831392626743</v>
      </c>
      <c r="AZ526" s="779"/>
      <c r="BA526" s="21">
        <v>12852.000000000002</v>
      </c>
      <c r="BB526" s="87">
        <v>0.92211431300748292</v>
      </c>
      <c r="BC526" s="795">
        <v>0.96542667799026938</v>
      </c>
    </row>
    <row r="527" spans="1:55">
      <c r="A527" s="155" t="s">
        <v>111</v>
      </c>
      <c r="B527" s="159" t="s">
        <v>120</v>
      </c>
      <c r="C527" s="758"/>
      <c r="D527" s="15" t="s">
        <v>12</v>
      </c>
      <c r="E527" s="21">
        <v>69070</v>
      </c>
      <c r="F527" s="7">
        <v>70700</v>
      </c>
      <c r="G527" s="7">
        <v>71560</v>
      </c>
      <c r="H527" s="7">
        <v>72110</v>
      </c>
      <c r="I527" s="7">
        <v>72770</v>
      </c>
      <c r="J527" s="7">
        <v>68400</v>
      </c>
      <c r="K527" s="7">
        <v>67510</v>
      </c>
      <c r="L527" s="7">
        <v>68300</v>
      </c>
      <c r="M527" s="22">
        <v>69030</v>
      </c>
      <c r="N527" s="22">
        <v>71960</v>
      </c>
      <c r="O527" s="284">
        <v>78480</v>
      </c>
      <c r="P527" s="18">
        <v>620</v>
      </c>
      <c r="Q527" s="7">
        <v>630</v>
      </c>
      <c r="R527" s="7">
        <v>640</v>
      </c>
      <c r="S527" s="7">
        <v>640</v>
      </c>
      <c r="T527" s="7">
        <v>650</v>
      </c>
      <c r="U527" s="7">
        <v>650</v>
      </c>
      <c r="V527" s="7">
        <v>650</v>
      </c>
      <c r="W527" s="7">
        <v>650</v>
      </c>
      <c r="X527" s="25">
        <v>660</v>
      </c>
      <c r="Y527" s="25">
        <v>700</v>
      </c>
      <c r="Z527" s="262">
        <v>750</v>
      </c>
      <c r="AA527" s="20" t="s">
        <v>70</v>
      </c>
      <c r="AB527" s="8">
        <v>1630</v>
      </c>
      <c r="AC527" s="8">
        <v>860</v>
      </c>
      <c r="AD527" s="8">
        <v>550</v>
      </c>
      <c r="AE527" s="8">
        <v>660</v>
      </c>
      <c r="AF527" s="8">
        <v>-4370</v>
      </c>
      <c r="AG527" s="8">
        <v>-890</v>
      </c>
      <c r="AH527" s="8">
        <v>790</v>
      </c>
      <c r="AI527" s="29">
        <v>730</v>
      </c>
      <c r="AJ527" s="29">
        <v>2930</v>
      </c>
      <c r="AK527" s="276">
        <v>6520</v>
      </c>
      <c r="AL527" s="31">
        <v>9410</v>
      </c>
      <c r="AM527" s="17" t="s">
        <v>70</v>
      </c>
      <c r="AN527" s="9">
        <v>2.3599247140581925E-2</v>
      </c>
      <c r="AO527" s="9">
        <v>1.2164073550212207E-2</v>
      </c>
      <c r="AP527" s="9">
        <v>7.6858580212408878E-3</v>
      </c>
      <c r="AQ527" s="9">
        <v>9.1526834003605728E-3</v>
      </c>
      <c r="AR527" s="9">
        <v>-6.0052219321148792E-2</v>
      </c>
      <c r="AS527" s="9">
        <v>-1.3011695906432696E-2</v>
      </c>
      <c r="AT527" s="9">
        <v>1.1701970078506818E-2</v>
      </c>
      <c r="AU527" s="33">
        <v>1.0688140556369019E-2</v>
      </c>
      <c r="AV527" s="87">
        <v>4.2445313631754411E-2</v>
      </c>
      <c r="AW527" s="270">
        <v>9.0605892162312296E-2</v>
      </c>
      <c r="AX527" s="35">
        <v>0.13623859852323728</v>
      </c>
      <c r="AY527" s="793"/>
      <c r="AZ527" s="779"/>
      <c r="BA527" s="21">
        <v>14175.000000000002</v>
      </c>
      <c r="BB527" s="87">
        <v>0.93101201679455625</v>
      </c>
      <c r="BC527" s="795"/>
    </row>
    <row r="528" spans="1:55">
      <c r="A528" s="155" t="s">
        <v>111</v>
      </c>
      <c r="B528" s="159" t="s">
        <v>120</v>
      </c>
      <c r="C528" s="797" t="s">
        <v>38</v>
      </c>
      <c r="D528" s="15" t="s">
        <v>39</v>
      </c>
      <c r="E528" s="21">
        <v>116090</v>
      </c>
      <c r="F528" s="7">
        <v>118940</v>
      </c>
      <c r="G528" s="7">
        <v>120360</v>
      </c>
      <c r="H528" s="7">
        <v>121330</v>
      </c>
      <c r="I528" s="7">
        <v>122490</v>
      </c>
      <c r="J528" s="7">
        <v>122690</v>
      </c>
      <c r="K528" s="7">
        <v>121310</v>
      </c>
      <c r="L528" s="7">
        <v>122720</v>
      </c>
      <c r="M528" s="22">
        <v>124040</v>
      </c>
      <c r="N528" s="22">
        <v>129380</v>
      </c>
      <c r="O528" s="284">
        <v>141080</v>
      </c>
      <c r="P528" s="18">
        <v>1060</v>
      </c>
      <c r="Q528" s="7">
        <v>1080</v>
      </c>
      <c r="R528" s="7">
        <v>1100</v>
      </c>
      <c r="S528" s="7">
        <v>1100</v>
      </c>
      <c r="T528" s="7">
        <v>1120</v>
      </c>
      <c r="U528" s="7">
        <v>1120</v>
      </c>
      <c r="V528" s="7">
        <v>1100</v>
      </c>
      <c r="W528" s="7">
        <v>1120</v>
      </c>
      <c r="X528" s="25">
        <v>1120</v>
      </c>
      <c r="Y528" s="25">
        <v>1180</v>
      </c>
      <c r="Z528" s="262">
        <v>1290</v>
      </c>
      <c r="AA528" s="20" t="s">
        <v>70</v>
      </c>
      <c r="AB528" s="8">
        <v>2850</v>
      </c>
      <c r="AC528" s="8">
        <v>1420</v>
      </c>
      <c r="AD528" s="8">
        <v>970</v>
      </c>
      <c r="AE528" s="8">
        <v>1160</v>
      </c>
      <c r="AF528" s="8">
        <v>200</v>
      </c>
      <c r="AG528" s="8">
        <v>-1380</v>
      </c>
      <c r="AH528" s="8">
        <v>1410</v>
      </c>
      <c r="AI528" s="29">
        <v>1320</v>
      </c>
      <c r="AJ528" s="29">
        <v>5340</v>
      </c>
      <c r="AK528" s="276">
        <v>11700</v>
      </c>
      <c r="AL528" s="31">
        <v>24990</v>
      </c>
      <c r="AM528" s="17" t="s">
        <v>70</v>
      </c>
      <c r="AN528" s="9">
        <v>2.4549918166939522E-2</v>
      </c>
      <c r="AO528" s="9">
        <v>1.193879266857234E-2</v>
      </c>
      <c r="AP528" s="9">
        <v>8.059155865736134E-3</v>
      </c>
      <c r="AQ528" s="9">
        <v>9.5607022170938194E-3</v>
      </c>
      <c r="AR528" s="9">
        <v>1.6327863499061568E-3</v>
      </c>
      <c r="AS528" s="9">
        <v>-1.124786046132531E-2</v>
      </c>
      <c r="AT528" s="9">
        <v>1.1623114335174378E-2</v>
      </c>
      <c r="AU528" s="33">
        <v>1.0756192959582744E-2</v>
      </c>
      <c r="AV528" s="87">
        <v>4.3050628829409909E-2</v>
      </c>
      <c r="AW528" s="270">
        <v>9.0431287679703098E-2</v>
      </c>
      <c r="AX528" s="35">
        <v>0.21526401929537431</v>
      </c>
      <c r="AY528" s="793"/>
      <c r="AZ528" s="779"/>
      <c r="BA528" s="21">
        <v>24381.000000000004</v>
      </c>
      <c r="BB528" s="87">
        <v>1.005245929881988</v>
      </c>
      <c r="BC528" s="795"/>
    </row>
    <row r="529" spans="1:55">
      <c r="A529" s="155" t="s">
        <v>111</v>
      </c>
      <c r="B529" s="159" t="s">
        <v>120</v>
      </c>
      <c r="C529" s="797"/>
      <c r="D529" s="15" t="s">
        <v>40</v>
      </c>
      <c r="E529" s="21">
        <v>178740</v>
      </c>
      <c r="F529" s="7">
        <v>183330</v>
      </c>
      <c r="G529" s="7">
        <v>185410</v>
      </c>
      <c r="H529" s="7">
        <v>186950</v>
      </c>
      <c r="I529" s="7">
        <v>188800</v>
      </c>
      <c r="J529" s="7">
        <v>189100</v>
      </c>
      <c r="K529" s="7">
        <v>186790</v>
      </c>
      <c r="L529" s="7">
        <v>188980</v>
      </c>
      <c r="M529" s="22">
        <v>191090</v>
      </c>
      <c r="N529" s="22">
        <v>199600</v>
      </c>
      <c r="O529" s="284">
        <v>218270</v>
      </c>
      <c r="P529" s="18">
        <v>1680</v>
      </c>
      <c r="Q529" s="7">
        <v>1720</v>
      </c>
      <c r="R529" s="7">
        <v>1750</v>
      </c>
      <c r="S529" s="7">
        <v>1760</v>
      </c>
      <c r="T529" s="7">
        <v>1780</v>
      </c>
      <c r="U529" s="7">
        <v>1780</v>
      </c>
      <c r="V529" s="7">
        <v>1750</v>
      </c>
      <c r="W529" s="7">
        <v>1780</v>
      </c>
      <c r="X529" s="25">
        <v>1790</v>
      </c>
      <c r="Y529" s="25">
        <v>1880</v>
      </c>
      <c r="Z529" s="262">
        <v>2060</v>
      </c>
      <c r="AA529" s="20" t="s">
        <v>70</v>
      </c>
      <c r="AB529" s="8">
        <v>4590</v>
      </c>
      <c r="AC529" s="8">
        <v>2080</v>
      </c>
      <c r="AD529" s="8">
        <v>1540</v>
      </c>
      <c r="AE529" s="8">
        <v>1850</v>
      </c>
      <c r="AF529" s="8">
        <v>300</v>
      </c>
      <c r="AG529" s="8">
        <v>-2310</v>
      </c>
      <c r="AH529" s="8">
        <v>2190</v>
      </c>
      <c r="AI529" s="29">
        <v>2110</v>
      </c>
      <c r="AJ529" s="29">
        <v>8510</v>
      </c>
      <c r="AK529" s="276">
        <v>18670</v>
      </c>
      <c r="AL529" s="31">
        <v>39530</v>
      </c>
      <c r="AM529" s="17" t="s">
        <v>70</v>
      </c>
      <c r="AN529" s="9">
        <v>2.5679758308157163E-2</v>
      </c>
      <c r="AO529" s="9">
        <v>1.1345660830196946E-2</v>
      </c>
      <c r="AP529" s="9">
        <v>8.305916617226794E-3</v>
      </c>
      <c r="AQ529" s="9">
        <v>9.8956940358385648E-3</v>
      </c>
      <c r="AR529" s="9">
        <v>1.5889830508475367E-3</v>
      </c>
      <c r="AS529" s="9">
        <v>-1.2215758857747172E-2</v>
      </c>
      <c r="AT529" s="9">
        <v>1.1724396380962565E-2</v>
      </c>
      <c r="AU529" s="33">
        <v>1.116520266694887E-2</v>
      </c>
      <c r="AV529" s="87">
        <v>4.4533989219739389E-2</v>
      </c>
      <c r="AW529" s="270">
        <v>9.3537074148296595E-2</v>
      </c>
      <c r="AX529" s="35">
        <v>0.22115922569094781</v>
      </c>
      <c r="AY529" s="793"/>
      <c r="AZ529" s="779"/>
      <c r="BA529" s="21">
        <v>38934</v>
      </c>
      <c r="BB529" s="87">
        <v>1.0033344522770504</v>
      </c>
      <c r="BC529" s="795"/>
    </row>
    <row r="530" spans="1:55" ht="21" customHeight="1">
      <c r="A530" s="155" t="s">
        <v>111</v>
      </c>
      <c r="B530" s="148" t="s">
        <v>45</v>
      </c>
      <c r="C530" s="758" t="s">
        <v>37</v>
      </c>
      <c r="D530" s="15" t="s">
        <v>11</v>
      </c>
      <c r="E530" s="21">
        <v>55450</v>
      </c>
      <c r="F530" s="7">
        <v>56730</v>
      </c>
      <c r="G530" s="7">
        <v>57440</v>
      </c>
      <c r="H530" s="7">
        <v>57880</v>
      </c>
      <c r="I530" s="7">
        <v>58400</v>
      </c>
      <c r="J530" s="7">
        <v>54000</v>
      </c>
      <c r="K530" s="7">
        <v>53320</v>
      </c>
      <c r="L530" s="7">
        <v>53940</v>
      </c>
      <c r="M530" s="22">
        <v>54510</v>
      </c>
      <c r="N530" s="22">
        <v>56800</v>
      </c>
      <c r="O530" s="284">
        <v>61900</v>
      </c>
      <c r="P530" s="18">
        <v>480</v>
      </c>
      <c r="Q530" s="7">
        <v>500</v>
      </c>
      <c r="R530" s="7">
        <v>500</v>
      </c>
      <c r="S530" s="7">
        <v>500</v>
      </c>
      <c r="T530" s="7">
        <v>510</v>
      </c>
      <c r="U530" s="7">
        <v>510</v>
      </c>
      <c r="V530" s="7">
        <v>510</v>
      </c>
      <c r="W530" s="7">
        <v>520</v>
      </c>
      <c r="X530" s="25">
        <v>520</v>
      </c>
      <c r="Y530" s="25">
        <v>540</v>
      </c>
      <c r="Z530" s="262">
        <v>590</v>
      </c>
      <c r="AA530" s="20" t="s">
        <v>70</v>
      </c>
      <c r="AB530" s="8">
        <v>1280</v>
      </c>
      <c r="AC530" s="8">
        <v>710</v>
      </c>
      <c r="AD530" s="8">
        <v>440</v>
      </c>
      <c r="AE530" s="8">
        <v>520</v>
      </c>
      <c r="AF530" s="8">
        <v>-4400</v>
      </c>
      <c r="AG530" s="8">
        <v>-680</v>
      </c>
      <c r="AH530" s="8">
        <v>620</v>
      </c>
      <c r="AI530" s="29">
        <v>570</v>
      </c>
      <c r="AJ530" s="29">
        <v>2290</v>
      </c>
      <c r="AK530" s="276">
        <v>5100</v>
      </c>
      <c r="AL530" s="31">
        <v>6450</v>
      </c>
      <c r="AM530" s="17" t="s">
        <v>70</v>
      </c>
      <c r="AN530" s="9">
        <v>2.3083859332732271E-2</v>
      </c>
      <c r="AO530" s="9">
        <v>1.2515423937951686E-2</v>
      </c>
      <c r="AP530" s="9">
        <v>7.6601671309193264E-3</v>
      </c>
      <c r="AQ530" s="9">
        <v>8.9841050449204207E-3</v>
      </c>
      <c r="AR530" s="9">
        <v>-7.5342465753424626E-2</v>
      </c>
      <c r="AS530" s="9">
        <v>-1.25925925925926E-2</v>
      </c>
      <c r="AT530" s="9">
        <v>1.1627906976744207E-2</v>
      </c>
      <c r="AU530" s="33">
        <v>1.0567296996663034E-2</v>
      </c>
      <c r="AV530" s="87">
        <v>4.2010640249495523E-2</v>
      </c>
      <c r="AW530" s="270">
        <v>8.9788732394366244E-2</v>
      </c>
      <c r="AX530" s="35">
        <v>0.11632100991884586</v>
      </c>
      <c r="AY530" s="793">
        <v>0.1705332773972032</v>
      </c>
      <c r="AZ530" s="779"/>
      <c r="BA530" s="21">
        <v>11151</v>
      </c>
      <c r="BB530" s="87">
        <v>0.91522091974752029</v>
      </c>
      <c r="BC530" s="795">
        <v>0.96326246028392193</v>
      </c>
    </row>
    <row r="531" spans="1:55">
      <c r="A531" s="155" t="s">
        <v>111</v>
      </c>
      <c r="B531" s="159" t="s">
        <v>121</v>
      </c>
      <c r="C531" s="758"/>
      <c r="D531" s="15" t="s">
        <v>12</v>
      </c>
      <c r="E531" s="21">
        <v>61710</v>
      </c>
      <c r="F531" s="7">
        <v>63160</v>
      </c>
      <c r="G531" s="7">
        <v>63940</v>
      </c>
      <c r="H531" s="7">
        <v>64440</v>
      </c>
      <c r="I531" s="7">
        <v>65030</v>
      </c>
      <c r="J531" s="7">
        <v>60640</v>
      </c>
      <c r="K531" s="7">
        <v>59860</v>
      </c>
      <c r="L531" s="7">
        <v>60560</v>
      </c>
      <c r="M531" s="22">
        <v>61210</v>
      </c>
      <c r="N531" s="22">
        <v>63820</v>
      </c>
      <c r="O531" s="284">
        <v>69610</v>
      </c>
      <c r="P531" s="18">
        <v>540</v>
      </c>
      <c r="Q531" s="7">
        <v>560</v>
      </c>
      <c r="R531" s="7">
        <v>560</v>
      </c>
      <c r="S531" s="7">
        <v>560</v>
      </c>
      <c r="T531" s="7">
        <v>570</v>
      </c>
      <c r="U531" s="7">
        <v>570</v>
      </c>
      <c r="V531" s="7">
        <v>570</v>
      </c>
      <c r="W531" s="7">
        <v>580</v>
      </c>
      <c r="X531" s="25">
        <v>580</v>
      </c>
      <c r="Y531" s="25">
        <v>610</v>
      </c>
      <c r="Z531" s="262">
        <v>660</v>
      </c>
      <c r="AA531" s="20" t="s">
        <v>70</v>
      </c>
      <c r="AB531" s="8">
        <v>1450</v>
      </c>
      <c r="AC531" s="8">
        <v>780</v>
      </c>
      <c r="AD531" s="8">
        <v>500</v>
      </c>
      <c r="AE531" s="8">
        <v>590</v>
      </c>
      <c r="AF531" s="8">
        <v>-4390</v>
      </c>
      <c r="AG531" s="8">
        <v>-780</v>
      </c>
      <c r="AH531" s="8">
        <v>700</v>
      </c>
      <c r="AI531" s="29">
        <v>650</v>
      </c>
      <c r="AJ531" s="29">
        <v>2610</v>
      </c>
      <c r="AK531" s="276">
        <v>5790</v>
      </c>
      <c r="AL531" s="31">
        <v>7900</v>
      </c>
      <c r="AM531" s="17" t="s">
        <v>70</v>
      </c>
      <c r="AN531" s="9">
        <v>2.3497002106627862E-2</v>
      </c>
      <c r="AO531" s="9">
        <v>1.2349588347055018E-2</v>
      </c>
      <c r="AP531" s="9">
        <v>7.8198310916484104E-3</v>
      </c>
      <c r="AQ531" s="9">
        <v>9.1558038485413107E-3</v>
      </c>
      <c r="AR531" s="9">
        <v>-6.750730432108254E-2</v>
      </c>
      <c r="AS531" s="9">
        <v>-1.2862796833773116E-2</v>
      </c>
      <c r="AT531" s="9">
        <v>1.1693952555963838E-2</v>
      </c>
      <c r="AU531" s="33">
        <v>1.0733157199471544E-2</v>
      </c>
      <c r="AV531" s="87">
        <v>4.2640091488318932E-2</v>
      </c>
      <c r="AW531" s="270">
        <v>9.0723910999686685E-2</v>
      </c>
      <c r="AX531" s="35">
        <v>0.12801814940852374</v>
      </c>
      <c r="AY531" s="793"/>
      <c r="AZ531" s="779"/>
      <c r="BA531" s="21">
        <v>12474.000000000002</v>
      </c>
      <c r="BB531" s="87">
        <v>0.92587911197536865</v>
      </c>
      <c r="BC531" s="795"/>
    </row>
    <row r="532" spans="1:55">
      <c r="A532" s="155" t="s">
        <v>111</v>
      </c>
      <c r="B532" s="159" t="s">
        <v>121</v>
      </c>
      <c r="C532" s="797" t="s">
        <v>38</v>
      </c>
      <c r="D532" s="15" t="s">
        <v>39</v>
      </c>
      <c r="E532" s="21">
        <v>108730</v>
      </c>
      <c r="F532" s="7">
        <v>111400</v>
      </c>
      <c r="G532" s="7">
        <v>112740</v>
      </c>
      <c r="H532" s="7">
        <v>113660</v>
      </c>
      <c r="I532" s="7">
        <v>114750</v>
      </c>
      <c r="J532" s="7">
        <v>114930</v>
      </c>
      <c r="K532" s="7">
        <v>113660</v>
      </c>
      <c r="L532" s="7">
        <v>114980</v>
      </c>
      <c r="M532" s="22">
        <v>116220</v>
      </c>
      <c r="N532" s="22">
        <v>121240</v>
      </c>
      <c r="O532" s="284">
        <v>132210</v>
      </c>
      <c r="P532" s="18">
        <v>980</v>
      </c>
      <c r="Q532" s="7">
        <v>1010</v>
      </c>
      <c r="R532" s="7">
        <v>1020</v>
      </c>
      <c r="S532" s="7">
        <v>1020</v>
      </c>
      <c r="T532" s="7">
        <v>1040</v>
      </c>
      <c r="U532" s="7">
        <v>1040</v>
      </c>
      <c r="V532" s="7">
        <v>1020</v>
      </c>
      <c r="W532" s="7">
        <v>1040</v>
      </c>
      <c r="X532" s="25">
        <v>1050</v>
      </c>
      <c r="Y532" s="25">
        <v>1100</v>
      </c>
      <c r="Z532" s="262">
        <v>1200</v>
      </c>
      <c r="AA532" s="20" t="s">
        <v>70</v>
      </c>
      <c r="AB532" s="8">
        <v>2670</v>
      </c>
      <c r="AC532" s="8">
        <v>1340</v>
      </c>
      <c r="AD532" s="8">
        <v>920</v>
      </c>
      <c r="AE532" s="8">
        <v>1090</v>
      </c>
      <c r="AF532" s="8">
        <v>180</v>
      </c>
      <c r="AG532" s="8">
        <v>-1270</v>
      </c>
      <c r="AH532" s="8">
        <v>1320</v>
      </c>
      <c r="AI532" s="29">
        <v>1240</v>
      </c>
      <c r="AJ532" s="29">
        <v>5020</v>
      </c>
      <c r="AK532" s="276">
        <v>10970</v>
      </c>
      <c r="AL532" s="31">
        <v>23480</v>
      </c>
      <c r="AM532" s="17" t="s">
        <v>70</v>
      </c>
      <c r="AN532" s="9">
        <v>2.4556240228087889E-2</v>
      </c>
      <c r="AO532" s="9">
        <v>1.2028725314183086E-2</v>
      </c>
      <c r="AP532" s="9">
        <v>8.1603689905977994E-3</v>
      </c>
      <c r="AQ532" s="9">
        <v>9.5900052789019696E-3</v>
      </c>
      <c r="AR532" s="9">
        <v>1.5686274509802978E-3</v>
      </c>
      <c r="AS532" s="9">
        <v>-1.1050204472287439E-2</v>
      </c>
      <c r="AT532" s="9">
        <v>1.1613584374450037E-2</v>
      </c>
      <c r="AU532" s="33">
        <v>1.0784484258131943E-2</v>
      </c>
      <c r="AV532" s="87">
        <v>4.319394252280162E-2</v>
      </c>
      <c r="AW532" s="270">
        <v>9.0481689211481253E-2</v>
      </c>
      <c r="AX532" s="35">
        <v>0.21594776050767961</v>
      </c>
      <c r="AY532" s="793"/>
      <c r="AZ532" s="779"/>
      <c r="BA532" s="21">
        <v>22680.000000000004</v>
      </c>
      <c r="BB532" s="87">
        <v>1.007357674974708</v>
      </c>
      <c r="BC532" s="795"/>
    </row>
    <row r="533" spans="1:55">
      <c r="A533" s="155" t="s">
        <v>111</v>
      </c>
      <c r="B533" s="159" t="s">
        <v>121</v>
      </c>
      <c r="C533" s="797"/>
      <c r="D533" s="15" t="s">
        <v>40</v>
      </c>
      <c r="E533" s="21">
        <v>171380</v>
      </c>
      <c r="F533" s="7">
        <v>175790</v>
      </c>
      <c r="G533" s="7">
        <v>177790</v>
      </c>
      <c r="H533" s="7">
        <v>179280</v>
      </c>
      <c r="I533" s="7">
        <v>181060</v>
      </c>
      <c r="J533" s="7">
        <v>181340</v>
      </c>
      <c r="K533" s="7">
        <v>179140</v>
      </c>
      <c r="L533" s="7">
        <v>181240</v>
      </c>
      <c r="M533" s="22">
        <v>183270</v>
      </c>
      <c r="N533" s="22">
        <v>191460</v>
      </c>
      <c r="O533" s="284">
        <v>209400</v>
      </c>
      <c r="P533" s="18">
        <v>1600</v>
      </c>
      <c r="Q533" s="7">
        <v>1650</v>
      </c>
      <c r="R533" s="7">
        <v>1670</v>
      </c>
      <c r="S533" s="7">
        <v>1680</v>
      </c>
      <c r="T533" s="7">
        <v>1700</v>
      </c>
      <c r="U533" s="7">
        <v>1700</v>
      </c>
      <c r="V533" s="7">
        <v>1670</v>
      </c>
      <c r="W533" s="7">
        <v>1700</v>
      </c>
      <c r="X533" s="25">
        <v>1720</v>
      </c>
      <c r="Y533" s="25">
        <v>1800</v>
      </c>
      <c r="Z533" s="262">
        <v>1970</v>
      </c>
      <c r="AA533" s="20" t="s">
        <v>70</v>
      </c>
      <c r="AB533" s="8">
        <v>4410</v>
      </c>
      <c r="AC533" s="8">
        <v>2000</v>
      </c>
      <c r="AD533" s="8">
        <v>1490</v>
      </c>
      <c r="AE533" s="8">
        <v>1780</v>
      </c>
      <c r="AF533" s="8">
        <v>280</v>
      </c>
      <c r="AG533" s="8">
        <v>-2200</v>
      </c>
      <c r="AH533" s="8">
        <v>2100</v>
      </c>
      <c r="AI533" s="29">
        <v>2030</v>
      </c>
      <c r="AJ533" s="29">
        <v>8190</v>
      </c>
      <c r="AK533" s="276">
        <v>17940</v>
      </c>
      <c r="AL533" s="31">
        <v>38020</v>
      </c>
      <c r="AM533" s="17" t="s">
        <v>70</v>
      </c>
      <c r="AN533" s="9">
        <v>2.573229081573114E-2</v>
      </c>
      <c r="AO533" s="9">
        <v>1.1377211445474655E-2</v>
      </c>
      <c r="AP533" s="9">
        <v>8.3806738286742455E-3</v>
      </c>
      <c r="AQ533" s="9">
        <v>9.9286033020973274E-3</v>
      </c>
      <c r="AR533" s="9">
        <v>1.5464486910417019E-3</v>
      </c>
      <c r="AS533" s="9">
        <v>-1.2131906915186952E-2</v>
      </c>
      <c r="AT533" s="9">
        <v>1.1722675002791005E-2</v>
      </c>
      <c r="AU533" s="33">
        <v>1.1200617965129167E-2</v>
      </c>
      <c r="AV533" s="87">
        <v>4.4688165002455316E-2</v>
      </c>
      <c r="AW533" s="270">
        <v>9.3701034158570895E-2</v>
      </c>
      <c r="AX533" s="35">
        <v>0.22184618975376358</v>
      </c>
      <c r="AY533" s="793"/>
      <c r="AZ533" s="779"/>
      <c r="BA533" s="21">
        <v>37233.000000000007</v>
      </c>
      <c r="BB533" s="87">
        <v>1.0045921344380908</v>
      </c>
      <c r="BC533" s="795"/>
    </row>
    <row r="534" spans="1:55" ht="21" customHeight="1">
      <c r="A534" s="155" t="s">
        <v>111</v>
      </c>
      <c r="B534" s="148" t="s">
        <v>46</v>
      </c>
      <c r="C534" s="758" t="s">
        <v>37</v>
      </c>
      <c r="D534" s="15" t="s">
        <v>11</v>
      </c>
      <c r="E534" s="21">
        <v>50270</v>
      </c>
      <c r="F534" s="7">
        <v>51420</v>
      </c>
      <c r="G534" s="7">
        <v>52080</v>
      </c>
      <c r="H534" s="7">
        <v>52470</v>
      </c>
      <c r="I534" s="7">
        <v>52940</v>
      </c>
      <c r="J534" s="7">
        <v>48540</v>
      </c>
      <c r="K534" s="7">
        <v>47940</v>
      </c>
      <c r="L534" s="7">
        <v>48490</v>
      </c>
      <c r="M534" s="22">
        <v>49000</v>
      </c>
      <c r="N534" s="22">
        <v>51060</v>
      </c>
      <c r="O534" s="284">
        <v>55640</v>
      </c>
      <c r="P534" s="18">
        <v>430</v>
      </c>
      <c r="Q534" s="7">
        <v>440</v>
      </c>
      <c r="R534" s="7">
        <v>450</v>
      </c>
      <c r="S534" s="7">
        <v>450</v>
      </c>
      <c r="T534" s="7">
        <v>460</v>
      </c>
      <c r="U534" s="7">
        <v>460</v>
      </c>
      <c r="V534" s="7">
        <v>460</v>
      </c>
      <c r="W534" s="7">
        <v>460</v>
      </c>
      <c r="X534" s="25">
        <v>470</v>
      </c>
      <c r="Y534" s="25">
        <v>490</v>
      </c>
      <c r="Z534" s="262">
        <v>530</v>
      </c>
      <c r="AA534" s="20" t="s">
        <v>70</v>
      </c>
      <c r="AB534" s="8">
        <v>1150</v>
      </c>
      <c r="AC534" s="8">
        <v>660</v>
      </c>
      <c r="AD534" s="8">
        <v>390</v>
      </c>
      <c r="AE534" s="8">
        <v>470</v>
      </c>
      <c r="AF534" s="8">
        <v>-4400</v>
      </c>
      <c r="AG534" s="8">
        <v>-600</v>
      </c>
      <c r="AH534" s="8">
        <v>550</v>
      </c>
      <c r="AI534" s="29">
        <v>510</v>
      </c>
      <c r="AJ534" s="29">
        <v>2060</v>
      </c>
      <c r="AK534" s="276">
        <v>4580</v>
      </c>
      <c r="AL534" s="31">
        <v>5370</v>
      </c>
      <c r="AM534" s="17" t="s">
        <v>70</v>
      </c>
      <c r="AN534" s="9">
        <v>2.2876467077779905E-2</v>
      </c>
      <c r="AO534" s="9">
        <v>1.2835472578763163E-2</v>
      </c>
      <c r="AP534" s="9">
        <v>7.4884792626728203E-3</v>
      </c>
      <c r="AQ534" s="9">
        <v>8.9574995235373045E-3</v>
      </c>
      <c r="AR534" s="9">
        <v>-8.3112958065734821E-2</v>
      </c>
      <c r="AS534" s="9">
        <v>-1.2360939431396822E-2</v>
      </c>
      <c r="AT534" s="9">
        <v>1.1472674176053355E-2</v>
      </c>
      <c r="AU534" s="33">
        <v>1.0517632501546803E-2</v>
      </c>
      <c r="AV534" s="87">
        <v>4.2040816326530672E-2</v>
      </c>
      <c r="AW534" s="270">
        <v>8.9698394046220153E-2</v>
      </c>
      <c r="AX534" s="35">
        <v>0.10682315496319883</v>
      </c>
      <c r="AY534" s="793">
        <v>0.16651250336237194</v>
      </c>
      <c r="AZ534" s="779"/>
      <c r="BA534" s="21">
        <v>10017.000000000002</v>
      </c>
      <c r="BB534" s="87">
        <v>0.90755918042570116</v>
      </c>
      <c r="BC534" s="795">
        <v>0.96022725694859223</v>
      </c>
    </row>
    <row r="535" spans="1:55">
      <c r="A535" s="155" t="s">
        <v>111</v>
      </c>
      <c r="B535" s="159" t="s">
        <v>122</v>
      </c>
      <c r="C535" s="758"/>
      <c r="D535" s="15" t="s">
        <v>12</v>
      </c>
      <c r="E535" s="21">
        <v>56530</v>
      </c>
      <c r="F535" s="7">
        <v>57850</v>
      </c>
      <c r="G535" s="7">
        <v>58580</v>
      </c>
      <c r="H535" s="7">
        <v>59030</v>
      </c>
      <c r="I535" s="7">
        <v>59570</v>
      </c>
      <c r="J535" s="7">
        <v>55180</v>
      </c>
      <c r="K535" s="7">
        <v>54480</v>
      </c>
      <c r="L535" s="7">
        <v>55110</v>
      </c>
      <c r="M535" s="22">
        <v>55700</v>
      </c>
      <c r="N535" s="22">
        <v>58080</v>
      </c>
      <c r="O535" s="284">
        <v>63350</v>
      </c>
      <c r="P535" s="18">
        <v>490</v>
      </c>
      <c r="Q535" s="7">
        <v>500</v>
      </c>
      <c r="R535" s="7">
        <v>510</v>
      </c>
      <c r="S535" s="7">
        <v>510</v>
      </c>
      <c r="T535" s="7">
        <v>520</v>
      </c>
      <c r="U535" s="7">
        <v>520</v>
      </c>
      <c r="V535" s="7">
        <v>520</v>
      </c>
      <c r="W535" s="7">
        <v>520</v>
      </c>
      <c r="X535" s="25">
        <v>530</v>
      </c>
      <c r="Y535" s="25">
        <v>560</v>
      </c>
      <c r="Z535" s="262">
        <v>600</v>
      </c>
      <c r="AA535" s="20" t="s">
        <v>70</v>
      </c>
      <c r="AB535" s="8">
        <v>1320</v>
      </c>
      <c r="AC535" s="8">
        <v>730</v>
      </c>
      <c r="AD535" s="8">
        <v>450</v>
      </c>
      <c r="AE535" s="8">
        <v>540</v>
      </c>
      <c r="AF535" s="8">
        <v>-4390</v>
      </c>
      <c r="AG535" s="8">
        <v>-700</v>
      </c>
      <c r="AH535" s="8">
        <v>630</v>
      </c>
      <c r="AI535" s="29">
        <v>590</v>
      </c>
      <c r="AJ535" s="29">
        <v>2380</v>
      </c>
      <c r="AK535" s="276">
        <v>5270</v>
      </c>
      <c r="AL535" s="31">
        <v>6820</v>
      </c>
      <c r="AM535" s="17" t="s">
        <v>70</v>
      </c>
      <c r="AN535" s="9">
        <v>2.3350433398195758E-2</v>
      </c>
      <c r="AO535" s="9">
        <v>1.2618841832324978E-2</v>
      </c>
      <c r="AP535" s="9">
        <v>7.6818026630249836E-3</v>
      </c>
      <c r="AQ535" s="9">
        <v>9.1478909029307776E-3</v>
      </c>
      <c r="AR535" s="9">
        <v>-7.3694812825247591E-2</v>
      </c>
      <c r="AS535" s="9">
        <v>-1.2685755708590096E-2</v>
      </c>
      <c r="AT535" s="9">
        <v>1.156387665198233E-2</v>
      </c>
      <c r="AU535" s="33">
        <v>1.0705861005262163E-2</v>
      </c>
      <c r="AV535" s="87">
        <v>4.2728904847396665E-2</v>
      </c>
      <c r="AW535" s="270">
        <v>9.0736914600551E-2</v>
      </c>
      <c r="AX535" s="35">
        <v>0.12064390589067742</v>
      </c>
      <c r="AY535" s="793"/>
      <c r="AZ535" s="779"/>
      <c r="BA535" s="21">
        <v>11340.000000000002</v>
      </c>
      <c r="BB535" s="87">
        <v>0.9200424553334513</v>
      </c>
      <c r="BC535" s="795"/>
    </row>
    <row r="536" spans="1:55">
      <c r="A536" s="155" t="s">
        <v>111</v>
      </c>
      <c r="B536" s="159" t="s">
        <v>122</v>
      </c>
      <c r="C536" s="797" t="s">
        <v>38</v>
      </c>
      <c r="D536" s="15" t="s">
        <v>39</v>
      </c>
      <c r="E536" s="21">
        <v>103550</v>
      </c>
      <c r="F536" s="7">
        <v>106090</v>
      </c>
      <c r="G536" s="7">
        <v>107380</v>
      </c>
      <c r="H536" s="7">
        <v>108250</v>
      </c>
      <c r="I536" s="7">
        <v>109290</v>
      </c>
      <c r="J536" s="7">
        <v>109470</v>
      </c>
      <c r="K536" s="7">
        <v>108280</v>
      </c>
      <c r="L536" s="7">
        <v>109530</v>
      </c>
      <c r="M536" s="22">
        <v>110710</v>
      </c>
      <c r="N536" s="22">
        <v>115500</v>
      </c>
      <c r="O536" s="284">
        <v>125950</v>
      </c>
      <c r="P536" s="18">
        <v>930</v>
      </c>
      <c r="Q536" s="7">
        <v>950</v>
      </c>
      <c r="R536" s="7">
        <v>970</v>
      </c>
      <c r="S536" s="7">
        <v>970</v>
      </c>
      <c r="T536" s="7">
        <v>990</v>
      </c>
      <c r="U536" s="7">
        <v>990</v>
      </c>
      <c r="V536" s="7">
        <v>970</v>
      </c>
      <c r="W536" s="7">
        <v>980</v>
      </c>
      <c r="X536" s="25">
        <v>990</v>
      </c>
      <c r="Y536" s="25">
        <v>1040</v>
      </c>
      <c r="Z536" s="262">
        <v>1140</v>
      </c>
      <c r="AA536" s="20" t="s">
        <v>70</v>
      </c>
      <c r="AB536" s="8">
        <v>2540</v>
      </c>
      <c r="AC536" s="8">
        <v>1290</v>
      </c>
      <c r="AD536" s="8">
        <v>870</v>
      </c>
      <c r="AE536" s="8">
        <v>1040</v>
      </c>
      <c r="AF536" s="8">
        <v>180</v>
      </c>
      <c r="AG536" s="8">
        <v>-1190</v>
      </c>
      <c r="AH536" s="8">
        <v>1250</v>
      </c>
      <c r="AI536" s="29">
        <v>1180</v>
      </c>
      <c r="AJ536" s="29">
        <v>4790</v>
      </c>
      <c r="AK536" s="276">
        <v>10450</v>
      </c>
      <c r="AL536" s="31">
        <v>22400</v>
      </c>
      <c r="AM536" s="17" t="s">
        <v>70</v>
      </c>
      <c r="AN536" s="9">
        <v>2.4529212940608502E-2</v>
      </c>
      <c r="AO536" s="9">
        <v>1.215948722782545E-2</v>
      </c>
      <c r="AP536" s="9">
        <v>8.1020674241012447E-3</v>
      </c>
      <c r="AQ536" s="9">
        <v>9.6073903002309446E-3</v>
      </c>
      <c r="AR536" s="9">
        <v>1.6469942355201717E-3</v>
      </c>
      <c r="AS536" s="9">
        <v>-1.0870558143783682E-2</v>
      </c>
      <c r="AT536" s="9">
        <v>1.154414480975241E-2</v>
      </c>
      <c r="AU536" s="33">
        <v>1.0773304117593252E-2</v>
      </c>
      <c r="AV536" s="87">
        <v>4.3266190949327044E-2</v>
      </c>
      <c r="AW536" s="270">
        <v>9.0476190476190377E-2</v>
      </c>
      <c r="AX536" s="35">
        <v>0.21632061805890879</v>
      </c>
      <c r="AY536" s="793"/>
      <c r="AZ536" s="779"/>
      <c r="BA536" s="21">
        <v>21546.000000000004</v>
      </c>
      <c r="BB536" s="87">
        <v>1.0082472235634958</v>
      </c>
      <c r="BC536" s="795"/>
    </row>
    <row r="537" spans="1:55">
      <c r="A537" s="155" t="s">
        <v>111</v>
      </c>
      <c r="B537" s="159" t="s">
        <v>122</v>
      </c>
      <c r="C537" s="797"/>
      <c r="D537" s="15" t="s">
        <v>40</v>
      </c>
      <c r="E537" s="21">
        <v>166200</v>
      </c>
      <c r="F537" s="7">
        <v>170480</v>
      </c>
      <c r="G537" s="7">
        <v>172430</v>
      </c>
      <c r="H537" s="7">
        <v>173870</v>
      </c>
      <c r="I537" s="7">
        <v>175600</v>
      </c>
      <c r="J537" s="7">
        <v>175880</v>
      </c>
      <c r="K537" s="7">
        <v>173760</v>
      </c>
      <c r="L537" s="7">
        <v>175790</v>
      </c>
      <c r="M537" s="22">
        <v>177760</v>
      </c>
      <c r="N537" s="22">
        <v>185720</v>
      </c>
      <c r="O537" s="284">
        <v>203140</v>
      </c>
      <c r="P537" s="18">
        <v>1550</v>
      </c>
      <c r="Q537" s="7">
        <v>1590</v>
      </c>
      <c r="R537" s="7">
        <v>1620</v>
      </c>
      <c r="S537" s="7">
        <v>1630</v>
      </c>
      <c r="T537" s="7">
        <v>1650</v>
      </c>
      <c r="U537" s="7">
        <v>1650</v>
      </c>
      <c r="V537" s="7">
        <v>1620</v>
      </c>
      <c r="W537" s="7">
        <v>1640</v>
      </c>
      <c r="X537" s="25">
        <v>1660</v>
      </c>
      <c r="Y537" s="25">
        <v>1740</v>
      </c>
      <c r="Z537" s="262">
        <v>1910</v>
      </c>
      <c r="AA537" s="20" t="s">
        <v>70</v>
      </c>
      <c r="AB537" s="8">
        <v>4280</v>
      </c>
      <c r="AC537" s="8">
        <v>1950</v>
      </c>
      <c r="AD537" s="8">
        <v>1440</v>
      </c>
      <c r="AE537" s="8">
        <v>1730</v>
      </c>
      <c r="AF537" s="8">
        <v>280</v>
      </c>
      <c r="AG537" s="8">
        <v>-2120</v>
      </c>
      <c r="AH537" s="8">
        <v>2030</v>
      </c>
      <c r="AI537" s="29">
        <v>1970</v>
      </c>
      <c r="AJ537" s="29">
        <v>7960</v>
      </c>
      <c r="AK537" s="276">
        <v>17420</v>
      </c>
      <c r="AL537" s="31">
        <v>36940</v>
      </c>
      <c r="AM537" s="17" t="s">
        <v>70</v>
      </c>
      <c r="AN537" s="9">
        <v>2.5752105896510225E-2</v>
      </c>
      <c r="AO537" s="9">
        <v>1.1438291881745721E-2</v>
      </c>
      <c r="AP537" s="9">
        <v>8.3512149857913887E-3</v>
      </c>
      <c r="AQ537" s="9">
        <v>9.9499626157473209E-3</v>
      </c>
      <c r="AR537" s="9">
        <v>1.5945330296127658E-3</v>
      </c>
      <c r="AS537" s="9">
        <v>-1.2053672958835526E-2</v>
      </c>
      <c r="AT537" s="9">
        <v>1.168278084714558E-2</v>
      </c>
      <c r="AU537" s="33">
        <v>1.1206553273792608E-2</v>
      </c>
      <c r="AV537" s="87">
        <v>4.4779477947794799E-2</v>
      </c>
      <c r="AW537" s="270">
        <v>9.3797113934955823E-2</v>
      </c>
      <c r="AX537" s="35">
        <v>0.22226233453670274</v>
      </c>
      <c r="AY537" s="793"/>
      <c r="AZ537" s="779"/>
      <c r="BA537" s="21">
        <v>36099</v>
      </c>
      <c r="BB537" s="87">
        <v>1.0050601684717209</v>
      </c>
      <c r="BC537" s="795"/>
    </row>
    <row r="538" spans="1:55" ht="21" customHeight="1">
      <c r="A538" s="155" t="s">
        <v>111</v>
      </c>
      <c r="B538" s="148" t="s">
        <v>47</v>
      </c>
      <c r="C538" s="758" t="s">
        <v>37</v>
      </c>
      <c r="D538" s="15" t="s">
        <v>11</v>
      </c>
      <c r="E538" s="21">
        <v>46440</v>
      </c>
      <c r="F538" s="7">
        <v>47480</v>
      </c>
      <c r="G538" s="7">
        <v>48100</v>
      </c>
      <c r="H538" s="7">
        <v>48470</v>
      </c>
      <c r="I538" s="7">
        <v>48900</v>
      </c>
      <c r="J538" s="7">
        <v>44490</v>
      </c>
      <c r="K538" s="7">
        <v>43940</v>
      </c>
      <c r="L538" s="7">
        <v>44450</v>
      </c>
      <c r="M538" s="22">
        <v>44920</v>
      </c>
      <c r="N538" s="22">
        <v>46810</v>
      </c>
      <c r="O538" s="284">
        <v>51000</v>
      </c>
      <c r="P538" s="18">
        <v>390</v>
      </c>
      <c r="Q538" s="7">
        <v>400</v>
      </c>
      <c r="R538" s="7">
        <v>410</v>
      </c>
      <c r="S538" s="7">
        <v>410</v>
      </c>
      <c r="T538" s="7">
        <v>410</v>
      </c>
      <c r="U538" s="7">
        <v>420</v>
      </c>
      <c r="V538" s="7">
        <v>420</v>
      </c>
      <c r="W538" s="7">
        <v>420</v>
      </c>
      <c r="X538" s="25">
        <v>430</v>
      </c>
      <c r="Y538" s="25">
        <v>440</v>
      </c>
      <c r="Z538" s="262">
        <v>490</v>
      </c>
      <c r="AA538" s="20" t="s">
        <v>70</v>
      </c>
      <c r="AB538" s="8">
        <v>1040</v>
      </c>
      <c r="AC538" s="8">
        <v>620</v>
      </c>
      <c r="AD538" s="8">
        <v>370</v>
      </c>
      <c r="AE538" s="8">
        <v>430</v>
      </c>
      <c r="AF538" s="8">
        <v>-4410</v>
      </c>
      <c r="AG538" s="8">
        <v>-550</v>
      </c>
      <c r="AH538" s="8">
        <v>510</v>
      </c>
      <c r="AI538" s="29">
        <v>470</v>
      </c>
      <c r="AJ538" s="29">
        <v>1890</v>
      </c>
      <c r="AK538" s="276">
        <v>4190</v>
      </c>
      <c r="AL538" s="31">
        <v>4560</v>
      </c>
      <c r="AM538" s="17" t="s">
        <v>70</v>
      </c>
      <c r="AN538" s="9">
        <v>2.239448751076667E-2</v>
      </c>
      <c r="AO538" s="9">
        <v>1.3058129738837465E-2</v>
      </c>
      <c r="AP538" s="9">
        <v>7.692307692307665E-3</v>
      </c>
      <c r="AQ538" s="9">
        <v>8.8714668867340141E-3</v>
      </c>
      <c r="AR538" s="9">
        <v>-9.0184049079754636E-2</v>
      </c>
      <c r="AS538" s="9">
        <v>-1.2362328613171547E-2</v>
      </c>
      <c r="AT538" s="9">
        <v>1.1606736458807498E-2</v>
      </c>
      <c r="AU538" s="33">
        <v>1.0573678290213717E-2</v>
      </c>
      <c r="AV538" s="87">
        <v>4.2074799643811112E-2</v>
      </c>
      <c r="AW538" s="270">
        <v>8.9510788293099663E-2</v>
      </c>
      <c r="AX538" s="35">
        <v>9.8191214470284338E-2</v>
      </c>
      <c r="AY538" s="793">
        <v>0.16281391308195381</v>
      </c>
      <c r="AZ538" s="779"/>
      <c r="BA538" s="21">
        <v>9261</v>
      </c>
      <c r="BB538" s="87">
        <v>0.89877260981912144</v>
      </c>
      <c r="BC538" s="795">
        <v>0.95697704332755684</v>
      </c>
    </row>
    <row r="539" spans="1:55">
      <c r="A539" s="155" t="s">
        <v>111</v>
      </c>
      <c r="B539" s="159" t="s">
        <v>123</v>
      </c>
      <c r="C539" s="758"/>
      <c r="D539" s="15" t="s">
        <v>12</v>
      </c>
      <c r="E539" s="21">
        <v>52700</v>
      </c>
      <c r="F539" s="7">
        <v>53910</v>
      </c>
      <c r="G539" s="7">
        <v>54600</v>
      </c>
      <c r="H539" s="7">
        <v>55030</v>
      </c>
      <c r="I539" s="7">
        <v>55530</v>
      </c>
      <c r="J539" s="7">
        <v>51130</v>
      </c>
      <c r="K539" s="7">
        <v>50480</v>
      </c>
      <c r="L539" s="7">
        <v>51070</v>
      </c>
      <c r="M539" s="22">
        <v>51620</v>
      </c>
      <c r="N539" s="22">
        <v>53830</v>
      </c>
      <c r="O539" s="284">
        <v>58710</v>
      </c>
      <c r="P539" s="18">
        <v>450</v>
      </c>
      <c r="Q539" s="7">
        <v>460</v>
      </c>
      <c r="R539" s="7">
        <v>470</v>
      </c>
      <c r="S539" s="7">
        <v>470</v>
      </c>
      <c r="T539" s="7">
        <v>470</v>
      </c>
      <c r="U539" s="7">
        <v>480</v>
      </c>
      <c r="V539" s="7">
        <v>480</v>
      </c>
      <c r="W539" s="7">
        <v>480</v>
      </c>
      <c r="X539" s="25">
        <v>490</v>
      </c>
      <c r="Y539" s="25">
        <v>510</v>
      </c>
      <c r="Z539" s="262">
        <v>560</v>
      </c>
      <c r="AA539" s="20" t="s">
        <v>70</v>
      </c>
      <c r="AB539" s="8">
        <v>1210</v>
      </c>
      <c r="AC539" s="8">
        <v>690</v>
      </c>
      <c r="AD539" s="8">
        <v>430</v>
      </c>
      <c r="AE539" s="8">
        <v>500</v>
      </c>
      <c r="AF539" s="8">
        <v>-4400</v>
      </c>
      <c r="AG539" s="8">
        <v>-650</v>
      </c>
      <c r="AH539" s="8">
        <v>590</v>
      </c>
      <c r="AI539" s="29">
        <v>550</v>
      </c>
      <c r="AJ539" s="29">
        <v>2210</v>
      </c>
      <c r="AK539" s="276">
        <v>4880</v>
      </c>
      <c r="AL539" s="31">
        <v>6010</v>
      </c>
      <c r="AM539" s="17" t="s">
        <v>70</v>
      </c>
      <c r="AN539" s="9">
        <v>2.2960151802656537E-2</v>
      </c>
      <c r="AO539" s="9">
        <v>1.2799109627156469E-2</v>
      </c>
      <c r="AP539" s="9">
        <v>7.8754578754578475E-3</v>
      </c>
      <c r="AQ539" s="9">
        <v>9.0859531164819707E-3</v>
      </c>
      <c r="AR539" s="9">
        <v>-7.9236448766432543E-2</v>
      </c>
      <c r="AS539" s="9">
        <v>-1.271269313514567E-2</v>
      </c>
      <c r="AT539" s="9">
        <v>1.1687797147384993E-2</v>
      </c>
      <c r="AU539" s="33">
        <v>1.0769532014881511E-2</v>
      </c>
      <c r="AV539" s="87">
        <v>4.281286323130562E-2</v>
      </c>
      <c r="AW539" s="270">
        <v>9.0655768159019212E-2</v>
      </c>
      <c r="AX539" s="35">
        <v>0.11404174573055026</v>
      </c>
      <c r="AY539" s="793"/>
      <c r="AZ539" s="779"/>
      <c r="BA539" s="21">
        <v>10584</v>
      </c>
      <c r="BB539" s="87">
        <v>0.91320683111954459</v>
      </c>
      <c r="BC539" s="795"/>
    </row>
    <row r="540" spans="1:55">
      <c r="A540" s="155" t="s">
        <v>111</v>
      </c>
      <c r="B540" s="159" t="s">
        <v>123</v>
      </c>
      <c r="C540" s="797" t="s">
        <v>38</v>
      </c>
      <c r="D540" s="15" t="s">
        <v>39</v>
      </c>
      <c r="E540" s="21">
        <v>99720</v>
      </c>
      <c r="F540" s="7">
        <v>102150</v>
      </c>
      <c r="G540" s="7">
        <v>103400</v>
      </c>
      <c r="H540" s="7">
        <v>104250</v>
      </c>
      <c r="I540" s="7">
        <v>105250</v>
      </c>
      <c r="J540" s="7">
        <v>105420</v>
      </c>
      <c r="K540" s="7">
        <v>104280</v>
      </c>
      <c r="L540" s="7">
        <v>105490</v>
      </c>
      <c r="M540" s="22">
        <v>106630</v>
      </c>
      <c r="N540" s="22">
        <v>111250</v>
      </c>
      <c r="O540" s="284">
        <v>121310</v>
      </c>
      <c r="P540" s="18">
        <v>890</v>
      </c>
      <c r="Q540" s="7">
        <v>910</v>
      </c>
      <c r="R540" s="7">
        <v>930</v>
      </c>
      <c r="S540" s="7">
        <v>930</v>
      </c>
      <c r="T540" s="7">
        <v>940</v>
      </c>
      <c r="U540" s="7">
        <v>950</v>
      </c>
      <c r="V540" s="7">
        <v>930</v>
      </c>
      <c r="W540" s="7">
        <v>940</v>
      </c>
      <c r="X540" s="25">
        <v>950</v>
      </c>
      <c r="Y540" s="25">
        <v>1000</v>
      </c>
      <c r="Z540" s="262">
        <v>1090</v>
      </c>
      <c r="AA540" s="20" t="s">
        <v>70</v>
      </c>
      <c r="AB540" s="8">
        <v>2430</v>
      </c>
      <c r="AC540" s="8">
        <v>1250</v>
      </c>
      <c r="AD540" s="8">
        <v>850</v>
      </c>
      <c r="AE540" s="8">
        <v>1000</v>
      </c>
      <c r="AF540" s="8">
        <v>170</v>
      </c>
      <c r="AG540" s="8">
        <v>-1140</v>
      </c>
      <c r="AH540" s="8">
        <v>1210</v>
      </c>
      <c r="AI540" s="29">
        <v>1140</v>
      </c>
      <c r="AJ540" s="29">
        <v>4620</v>
      </c>
      <c r="AK540" s="276">
        <v>10060</v>
      </c>
      <c r="AL540" s="31">
        <v>21590</v>
      </c>
      <c r="AM540" s="17" t="s">
        <v>70</v>
      </c>
      <c r="AN540" s="9">
        <v>2.436823104693131E-2</v>
      </c>
      <c r="AO540" s="9">
        <v>1.2236906510034284E-2</v>
      </c>
      <c r="AP540" s="9">
        <v>8.2205029013540099E-3</v>
      </c>
      <c r="AQ540" s="9">
        <v>9.5923261390886694E-3</v>
      </c>
      <c r="AR540" s="9">
        <v>1.6152019002375617E-3</v>
      </c>
      <c r="AS540" s="9">
        <v>-1.0813887307911219E-2</v>
      </c>
      <c r="AT540" s="9">
        <v>1.1603375527426074E-2</v>
      </c>
      <c r="AU540" s="33">
        <v>1.0806711536638591E-2</v>
      </c>
      <c r="AV540" s="87">
        <v>4.3327393791615876E-2</v>
      </c>
      <c r="AW540" s="270">
        <v>9.0426966292134869E-2</v>
      </c>
      <c r="AX540" s="35">
        <v>0.21650621740874443</v>
      </c>
      <c r="AY540" s="793"/>
      <c r="AZ540" s="779"/>
      <c r="BA540" s="21">
        <v>20601.000000000004</v>
      </c>
      <c r="BB540" s="87">
        <v>1.0099177697553148</v>
      </c>
      <c r="BC540" s="795"/>
    </row>
    <row r="541" spans="1:55">
      <c r="A541" s="155" t="s">
        <v>111</v>
      </c>
      <c r="B541" s="159" t="s">
        <v>123</v>
      </c>
      <c r="C541" s="797"/>
      <c r="D541" s="15" t="s">
        <v>40</v>
      </c>
      <c r="E541" s="21">
        <v>162370</v>
      </c>
      <c r="F541" s="7">
        <v>166540</v>
      </c>
      <c r="G541" s="7">
        <v>168450</v>
      </c>
      <c r="H541" s="7">
        <v>169870</v>
      </c>
      <c r="I541" s="7">
        <v>171560</v>
      </c>
      <c r="J541" s="7">
        <v>171830</v>
      </c>
      <c r="K541" s="7">
        <v>169760</v>
      </c>
      <c r="L541" s="7">
        <v>171750</v>
      </c>
      <c r="M541" s="22">
        <v>173680</v>
      </c>
      <c r="N541" s="22">
        <v>181470</v>
      </c>
      <c r="O541" s="284">
        <v>198500</v>
      </c>
      <c r="P541" s="18">
        <v>1510</v>
      </c>
      <c r="Q541" s="7">
        <v>1550</v>
      </c>
      <c r="R541" s="7">
        <v>1580</v>
      </c>
      <c r="S541" s="7">
        <v>1590</v>
      </c>
      <c r="T541" s="7">
        <v>1600</v>
      </c>
      <c r="U541" s="7">
        <v>1610</v>
      </c>
      <c r="V541" s="7">
        <v>1580</v>
      </c>
      <c r="W541" s="7">
        <v>1600</v>
      </c>
      <c r="X541" s="25">
        <v>1620</v>
      </c>
      <c r="Y541" s="25">
        <v>1700</v>
      </c>
      <c r="Z541" s="262">
        <v>1860</v>
      </c>
      <c r="AA541" s="20" t="s">
        <v>70</v>
      </c>
      <c r="AB541" s="8">
        <v>4170</v>
      </c>
      <c r="AC541" s="8">
        <v>1910</v>
      </c>
      <c r="AD541" s="8">
        <v>1420</v>
      </c>
      <c r="AE541" s="8">
        <v>1690</v>
      </c>
      <c r="AF541" s="8">
        <v>270</v>
      </c>
      <c r="AG541" s="8">
        <v>-2070</v>
      </c>
      <c r="AH541" s="8">
        <v>1990</v>
      </c>
      <c r="AI541" s="29">
        <v>1930</v>
      </c>
      <c r="AJ541" s="29">
        <v>7790</v>
      </c>
      <c r="AK541" s="276">
        <v>17030</v>
      </c>
      <c r="AL541" s="31">
        <v>36130</v>
      </c>
      <c r="AM541" s="17" t="s">
        <v>70</v>
      </c>
      <c r="AN541" s="9">
        <v>2.5682084128841431E-2</v>
      </c>
      <c r="AO541" s="9">
        <v>1.1468716224330544E-2</v>
      </c>
      <c r="AP541" s="9">
        <v>8.4298011279311247E-3</v>
      </c>
      <c r="AQ541" s="9">
        <v>9.9487843645140739E-3</v>
      </c>
      <c r="AR541" s="9">
        <v>1.5737934250408259E-3</v>
      </c>
      <c r="AS541" s="9">
        <v>-1.2046790432404086E-2</v>
      </c>
      <c r="AT541" s="9">
        <v>1.172243166823761E-2</v>
      </c>
      <c r="AU541" s="33">
        <v>1.1237263464337621E-2</v>
      </c>
      <c r="AV541" s="87">
        <v>4.4852602487333026E-2</v>
      </c>
      <c r="AW541" s="270">
        <v>9.3844712624676196E-2</v>
      </c>
      <c r="AX541" s="35">
        <v>0.22251647471823621</v>
      </c>
      <c r="AY541" s="793"/>
      <c r="AZ541" s="779"/>
      <c r="BA541" s="21">
        <v>35154</v>
      </c>
      <c r="BB541" s="87">
        <v>1.0060109626162468</v>
      </c>
      <c r="BC541" s="795"/>
    </row>
    <row r="542" spans="1:55" ht="21" customHeight="1">
      <c r="A542" s="155" t="s">
        <v>111</v>
      </c>
      <c r="B542" s="148" t="s">
        <v>48</v>
      </c>
      <c r="C542" s="758" t="s">
        <v>37</v>
      </c>
      <c r="D542" s="15" t="s">
        <v>11</v>
      </c>
      <c r="E542" s="21">
        <v>43410</v>
      </c>
      <c r="F542" s="7">
        <v>44380</v>
      </c>
      <c r="G542" s="7">
        <v>44970</v>
      </c>
      <c r="H542" s="7">
        <v>45310</v>
      </c>
      <c r="I542" s="7">
        <v>45710</v>
      </c>
      <c r="J542" s="7">
        <v>41300</v>
      </c>
      <c r="K542" s="7">
        <v>40800</v>
      </c>
      <c r="L542" s="7">
        <v>41270</v>
      </c>
      <c r="M542" s="22">
        <v>41700</v>
      </c>
      <c r="N542" s="22">
        <v>43450</v>
      </c>
      <c r="O542" s="284">
        <v>47340</v>
      </c>
      <c r="P542" s="18">
        <v>360</v>
      </c>
      <c r="Q542" s="7">
        <v>370</v>
      </c>
      <c r="R542" s="7">
        <v>380</v>
      </c>
      <c r="S542" s="7">
        <v>380</v>
      </c>
      <c r="T542" s="7">
        <v>380</v>
      </c>
      <c r="U542" s="7">
        <v>380</v>
      </c>
      <c r="V542" s="7">
        <v>390</v>
      </c>
      <c r="W542" s="7">
        <v>390</v>
      </c>
      <c r="X542" s="25">
        <v>390</v>
      </c>
      <c r="Y542" s="25">
        <v>410</v>
      </c>
      <c r="Z542" s="262">
        <v>450</v>
      </c>
      <c r="AA542" s="20" t="s">
        <v>70</v>
      </c>
      <c r="AB542" s="8">
        <v>970</v>
      </c>
      <c r="AC542" s="8">
        <v>590</v>
      </c>
      <c r="AD542" s="8">
        <v>340</v>
      </c>
      <c r="AE542" s="8">
        <v>400</v>
      </c>
      <c r="AF542" s="8">
        <v>-4410</v>
      </c>
      <c r="AG542" s="8">
        <v>-500</v>
      </c>
      <c r="AH542" s="8">
        <v>470</v>
      </c>
      <c r="AI542" s="29">
        <v>430</v>
      </c>
      <c r="AJ542" s="29">
        <v>1750</v>
      </c>
      <c r="AK542" s="276">
        <v>3890</v>
      </c>
      <c r="AL542" s="31">
        <v>3930</v>
      </c>
      <c r="AM542" s="17" t="s">
        <v>70</v>
      </c>
      <c r="AN542" s="9">
        <v>2.2345081778392117E-2</v>
      </c>
      <c r="AO542" s="9">
        <v>1.3294276701216745E-2</v>
      </c>
      <c r="AP542" s="9">
        <v>7.5605959528575184E-3</v>
      </c>
      <c r="AQ542" s="9">
        <v>8.8280732730081635E-3</v>
      </c>
      <c r="AR542" s="9">
        <v>-9.6477794793261906E-2</v>
      </c>
      <c r="AS542" s="9">
        <v>-1.2106537530266359E-2</v>
      </c>
      <c r="AT542" s="9">
        <v>1.1519607843137214E-2</v>
      </c>
      <c r="AU542" s="33">
        <v>1.04191906954203E-2</v>
      </c>
      <c r="AV542" s="87">
        <v>4.1966426858513151E-2</v>
      </c>
      <c r="AW542" s="270">
        <v>8.9528193325661753E-2</v>
      </c>
      <c r="AX542" s="35">
        <v>9.05321354526607E-2</v>
      </c>
      <c r="AY542" s="793">
        <v>0.15960407503680113</v>
      </c>
      <c r="AZ542" s="779"/>
      <c r="BA542" s="21">
        <v>8505.0000000000018</v>
      </c>
      <c r="BB542" s="87">
        <v>0.89460953697304768</v>
      </c>
      <c r="BC542" s="795">
        <v>0.95587655699823548</v>
      </c>
    </row>
    <row r="543" spans="1:55">
      <c r="A543" s="155" t="s">
        <v>111</v>
      </c>
      <c r="B543" s="159" t="s">
        <v>124</v>
      </c>
      <c r="C543" s="758"/>
      <c r="D543" s="15" t="s">
        <v>12</v>
      </c>
      <c r="E543" s="21">
        <v>49670</v>
      </c>
      <c r="F543" s="7">
        <v>50810</v>
      </c>
      <c r="G543" s="7">
        <v>51470</v>
      </c>
      <c r="H543" s="7">
        <v>51870</v>
      </c>
      <c r="I543" s="7">
        <v>52340</v>
      </c>
      <c r="J543" s="7">
        <v>47940</v>
      </c>
      <c r="K543" s="7">
        <v>47340</v>
      </c>
      <c r="L543" s="7">
        <v>47890</v>
      </c>
      <c r="M543" s="22">
        <v>48400</v>
      </c>
      <c r="N543" s="22">
        <v>50470</v>
      </c>
      <c r="O543" s="284">
        <v>55050</v>
      </c>
      <c r="P543" s="18">
        <v>420</v>
      </c>
      <c r="Q543" s="7">
        <v>430</v>
      </c>
      <c r="R543" s="7">
        <v>440</v>
      </c>
      <c r="S543" s="7">
        <v>440</v>
      </c>
      <c r="T543" s="7">
        <v>440</v>
      </c>
      <c r="U543" s="7">
        <v>440</v>
      </c>
      <c r="V543" s="7">
        <v>450</v>
      </c>
      <c r="W543" s="7">
        <v>450</v>
      </c>
      <c r="X543" s="25">
        <v>450</v>
      </c>
      <c r="Y543" s="25">
        <v>480</v>
      </c>
      <c r="Z543" s="262">
        <v>520</v>
      </c>
      <c r="AA543" s="20" t="s">
        <v>70</v>
      </c>
      <c r="AB543" s="8">
        <v>1140</v>
      </c>
      <c r="AC543" s="8">
        <v>660</v>
      </c>
      <c r="AD543" s="8">
        <v>400</v>
      </c>
      <c r="AE543" s="8">
        <v>470</v>
      </c>
      <c r="AF543" s="8">
        <v>-4400</v>
      </c>
      <c r="AG543" s="8">
        <v>-600</v>
      </c>
      <c r="AH543" s="8">
        <v>550</v>
      </c>
      <c r="AI543" s="29">
        <v>510</v>
      </c>
      <c r="AJ543" s="29">
        <v>2070</v>
      </c>
      <c r="AK543" s="276">
        <v>4580</v>
      </c>
      <c r="AL543" s="31">
        <v>5380</v>
      </c>
      <c r="AM543" s="17" t="s">
        <v>70</v>
      </c>
      <c r="AN543" s="9">
        <v>2.2951479766458727E-2</v>
      </c>
      <c r="AO543" s="9">
        <v>1.2989568982483712E-2</v>
      </c>
      <c r="AP543" s="9">
        <v>7.7715173887702438E-3</v>
      </c>
      <c r="AQ543" s="9">
        <v>9.0611143242722569E-3</v>
      </c>
      <c r="AR543" s="9">
        <v>-8.4065724111578088E-2</v>
      </c>
      <c r="AS543" s="9">
        <v>-1.2515644555694649E-2</v>
      </c>
      <c r="AT543" s="9">
        <v>1.1618081960287352E-2</v>
      </c>
      <c r="AU543" s="33">
        <v>1.0649404886197589E-2</v>
      </c>
      <c r="AV543" s="87">
        <v>4.2768595041322355E-2</v>
      </c>
      <c r="AW543" s="270">
        <v>9.0746978403011713E-2</v>
      </c>
      <c r="AX543" s="35">
        <v>0.10831487819609431</v>
      </c>
      <c r="AY543" s="793"/>
      <c r="AZ543" s="779"/>
      <c r="BA543" s="21">
        <v>9828.0000000000018</v>
      </c>
      <c r="BB543" s="87">
        <v>0.9104489631568351</v>
      </c>
      <c r="BC543" s="795"/>
    </row>
    <row r="544" spans="1:55">
      <c r="A544" s="155" t="s">
        <v>111</v>
      </c>
      <c r="B544" s="159" t="s">
        <v>124</v>
      </c>
      <c r="C544" s="797" t="s">
        <v>38</v>
      </c>
      <c r="D544" s="15" t="s">
        <v>39</v>
      </c>
      <c r="E544" s="21">
        <v>96690</v>
      </c>
      <c r="F544" s="7">
        <v>99050</v>
      </c>
      <c r="G544" s="7">
        <v>100270</v>
      </c>
      <c r="H544" s="7">
        <v>101090</v>
      </c>
      <c r="I544" s="7">
        <v>102060</v>
      </c>
      <c r="J544" s="7">
        <v>102230</v>
      </c>
      <c r="K544" s="7">
        <v>101140</v>
      </c>
      <c r="L544" s="7">
        <v>102310</v>
      </c>
      <c r="M544" s="22">
        <v>103410</v>
      </c>
      <c r="N544" s="22">
        <v>107890</v>
      </c>
      <c r="O544" s="284">
        <v>117650</v>
      </c>
      <c r="P544" s="18">
        <v>860</v>
      </c>
      <c r="Q544" s="7">
        <v>880</v>
      </c>
      <c r="R544" s="7">
        <v>900</v>
      </c>
      <c r="S544" s="7">
        <v>900</v>
      </c>
      <c r="T544" s="7">
        <v>910</v>
      </c>
      <c r="U544" s="7">
        <v>910</v>
      </c>
      <c r="V544" s="7">
        <v>900</v>
      </c>
      <c r="W544" s="7">
        <v>910</v>
      </c>
      <c r="X544" s="25">
        <v>920</v>
      </c>
      <c r="Y544" s="25">
        <v>960</v>
      </c>
      <c r="Z544" s="262">
        <v>1050</v>
      </c>
      <c r="AA544" s="20" t="s">
        <v>70</v>
      </c>
      <c r="AB544" s="8">
        <v>2360</v>
      </c>
      <c r="AC544" s="8">
        <v>1220</v>
      </c>
      <c r="AD544" s="8">
        <v>820</v>
      </c>
      <c r="AE544" s="8">
        <v>970</v>
      </c>
      <c r="AF544" s="8">
        <v>170</v>
      </c>
      <c r="AG544" s="8">
        <v>-1090</v>
      </c>
      <c r="AH544" s="8">
        <v>1170</v>
      </c>
      <c r="AI544" s="29">
        <v>1100</v>
      </c>
      <c r="AJ544" s="29">
        <v>4480</v>
      </c>
      <c r="AK544" s="276">
        <v>9760</v>
      </c>
      <c r="AL544" s="31">
        <v>20960</v>
      </c>
      <c r="AM544" s="17" t="s">
        <v>70</v>
      </c>
      <c r="AN544" s="9">
        <v>2.4407901541007249E-2</v>
      </c>
      <c r="AO544" s="9">
        <v>1.2317011610297746E-2</v>
      </c>
      <c r="AP544" s="9">
        <v>8.1779196170339574E-3</v>
      </c>
      <c r="AQ544" s="9">
        <v>9.5954100306656631E-3</v>
      </c>
      <c r="AR544" s="9">
        <v>1.6656868508719835E-3</v>
      </c>
      <c r="AS544" s="9">
        <v>-1.0662232221461454E-2</v>
      </c>
      <c r="AT544" s="9">
        <v>1.1568123393316254E-2</v>
      </c>
      <c r="AU544" s="33">
        <v>1.0751637181116269E-2</v>
      </c>
      <c r="AV544" s="87">
        <v>4.3322696064210353E-2</v>
      </c>
      <c r="AW544" s="270">
        <v>9.046250811011225E-2</v>
      </c>
      <c r="AX544" s="35">
        <v>0.21677526114386181</v>
      </c>
      <c r="AY544" s="793"/>
      <c r="AZ544" s="779"/>
      <c r="BA544" s="21">
        <v>19845.000000000004</v>
      </c>
      <c r="BB544" s="87">
        <v>1.0115316992450099</v>
      </c>
      <c r="BC544" s="795"/>
    </row>
    <row r="545" spans="1:55">
      <c r="A545" s="155" t="s">
        <v>111</v>
      </c>
      <c r="B545" s="159" t="s">
        <v>124</v>
      </c>
      <c r="C545" s="797"/>
      <c r="D545" s="15" t="s">
        <v>40</v>
      </c>
      <c r="E545" s="21">
        <v>159340</v>
      </c>
      <c r="F545" s="7">
        <v>163440</v>
      </c>
      <c r="G545" s="7">
        <v>165320</v>
      </c>
      <c r="H545" s="7">
        <v>166710</v>
      </c>
      <c r="I545" s="7">
        <v>168370</v>
      </c>
      <c r="J545" s="7">
        <v>168640</v>
      </c>
      <c r="K545" s="7">
        <v>166620</v>
      </c>
      <c r="L545" s="7">
        <v>168570</v>
      </c>
      <c r="M545" s="22">
        <v>170460</v>
      </c>
      <c r="N545" s="22">
        <v>178110</v>
      </c>
      <c r="O545" s="284">
        <v>194840</v>
      </c>
      <c r="P545" s="18">
        <v>1480</v>
      </c>
      <c r="Q545" s="7">
        <v>1520</v>
      </c>
      <c r="R545" s="7">
        <v>1550</v>
      </c>
      <c r="S545" s="7">
        <v>1560</v>
      </c>
      <c r="T545" s="7">
        <v>1570</v>
      </c>
      <c r="U545" s="7">
        <v>1570</v>
      </c>
      <c r="V545" s="7">
        <v>1550</v>
      </c>
      <c r="W545" s="7">
        <v>1570</v>
      </c>
      <c r="X545" s="25">
        <v>1590</v>
      </c>
      <c r="Y545" s="25">
        <v>1660</v>
      </c>
      <c r="Z545" s="262">
        <v>1820</v>
      </c>
      <c r="AA545" s="20" t="s">
        <v>70</v>
      </c>
      <c r="AB545" s="8">
        <v>4100</v>
      </c>
      <c r="AC545" s="8">
        <v>1880</v>
      </c>
      <c r="AD545" s="8">
        <v>1390</v>
      </c>
      <c r="AE545" s="8">
        <v>1660</v>
      </c>
      <c r="AF545" s="8">
        <v>270</v>
      </c>
      <c r="AG545" s="8">
        <v>-2020</v>
      </c>
      <c r="AH545" s="8">
        <v>1950</v>
      </c>
      <c r="AI545" s="29">
        <v>1890</v>
      </c>
      <c r="AJ545" s="29">
        <v>7650</v>
      </c>
      <c r="AK545" s="276">
        <v>16730</v>
      </c>
      <c r="AL545" s="31">
        <v>35500</v>
      </c>
      <c r="AM545" s="17" t="s">
        <v>70</v>
      </c>
      <c r="AN545" s="9">
        <v>2.5731140956445353E-2</v>
      </c>
      <c r="AO545" s="9">
        <v>1.1502692119432112E-2</v>
      </c>
      <c r="AP545" s="9">
        <v>8.4079361238809103E-3</v>
      </c>
      <c r="AQ545" s="9">
        <v>9.9574110731210919E-3</v>
      </c>
      <c r="AR545" s="9">
        <v>1.6036110946131554E-3</v>
      </c>
      <c r="AS545" s="9">
        <v>-1.1978178368121428E-2</v>
      </c>
      <c r="AT545" s="9">
        <v>1.170327691753692E-2</v>
      </c>
      <c r="AU545" s="33">
        <v>1.1211959423385043E-2</v>
      </c>
      <c r="AV545" s="87">
        <v>4.487856388595568E-2</v>
      </c>
      <c r="AW545" s="270">
        <v>9.3930716972657313E-2</v>
      </c>
      <c r="AX545" s="35">
        <v>0.2227940253545877</v>
      </c>
      <c r="AY545" s="793"/>
      <c r="AZ545" s="779"/>
      <c r="BA545" s="21">
        <v>34398.000000000007</v>
      </c>
      <c r="BB545" s="87">
        <v>1.0069160286180494</v>
      </c>
      <c r="BC545" s="795"/>
    </row>
    <row r="546" spans="1:55" ht="21" customHeight="1">
      <c r="A546" s="155" t="s">
        <v>111</v>
      </c>
      <c r="B546" s="148" t="s">
        <v>49</v>
      </c>
      <c r="C546" s="758" t="s">
        <v>37</v>
      </c>
      <c r="D546" s="15" t="s">
        <v>11</v>
      </c>
      <c r="E546" s="21">
        <v>38410</v>
      </c>
      <c r="F546" s="7">
        <v>39210</v>
      </c>
      <c r="G546" s="7">
        <v>39740</v>
      </c>
      <c r="H546" s="7">
        <v>40020</v>
      </c>
      <c r="I546" s="7">
        <v>40360</v>
      </c>
      <c r="J546" s="7">
        <v>35940</v>
      </c>
      <c r="K546" s="7">
        <v>35530</v>
      </c>
      <c r="L546" s="7">
        <v>35920</v>
      </c>
      <c r="M546" s="22">
        <v>36280</v>
      </c>
      <c r="N546" s="22">
        <v>37730</v>
      </c>
      <c r="O546" s="284">
        <v>41000</v>
      </c>
      <c r="P546" s="18">
        <v>310</v>
      </c>
      <c r="Q546" s="7">
        <v>320</v>
      </c>
      <c r="R546" s="7">
        <v>320</v>
      </c>
      <c r="S546" s="7">
        <v>330</v>
      </c>
      <c r="T546" s="7">
        <v>330</v>
      </c>
      <c r="U546" s="7">
        <v>330</v>
      </c>
      <c r="V546" s="7">
        <v>330</v>
      </c>
      <c r="W546" s="7">
        <v>340</v>
      </c>
      <c r="X546" s="25">
        <v>340</v>
      </c>
      <c r="Y546" s="25">
        <v>350</v>
      </c>
      <c r="Z546" s="262">
        <v>390</v>
      </c>
      <c r="AA546" s="20" t="s">
        <v>70</v>
      </c>
      <c r="AB546" s="8">
        <v>800</v>
      </c>
      <c r="AC546" s="8">
        <v>530</v>
      </c>
      <c r="AD546" s="8">
        <v>280</v>
      </c>
      <c r="AE546" s="8">
        <v>340</v>
      </c>
      <c r="AF546" s="8">
        <v>-4420</v>
      </c>
      <c r="AG546" s="8">
        <v>-410</v>
      </c>
      <c r="AH546" s="8">
        <v>390</v>
      </c>
      <c r="AI546" s="29">
        <v>360</v>
      </c>
      <c r="AJ546" s="29">
        <v>1450</v>
      </c>
      <c r="AK546" s="276">
        <v>3270</v>
      </c>
      <c r="AL546" s="31">
        <v>2590</v>
      </c>
      <c r="AM546" s="17" t="s">
        <v>70</v>
      </c>
      <c r="AN546" s="9">
        <v>2.0827909398594135E-2</v>
      </c>
      <c r="AO546" s="9">
        <v>1.3516959959193997E-2</v>
      </c>
      <c r="AP546" s="9">
        <v>7.0457976849522819E-3</v>
      </c>
      <c r="AQ546" s="9">
        <v>8.4957521239379385E-3</v>
      </c>
      <c r="AR546" s="9">
        <v>-0.10951437066402381</v>
      </c>
      <c r="AS546" s="9">
        <v>-1.1407902058987229E-2</v>
      </c>
      <c r="AT546" s="9">
        <v>1.0976639459611581E-2</v>
      </c>
      <c r="AU546" s="33">
        <v>1.0022271714922093E-2</v>
      </c>
      <c r="AV546" s="87">
        <v>3.9966923925027542E-2</v>
      </c>
      <c r="AW546" s="270">
        <v>8.6668433607209217E-2</v>
      </c>
      <c r="AX546" s="35">
        <v>6.7430356677948389E-2</v>
      </c>
      <c r="AY546" s="793">
        <v>0.14829569906546797</v>
      </c>
      <c r="AZ546" s="779"/>
      <c r="BA546" s="21">
        <v>7371.0000000000009</v>
      </c>
      <c r="BB546" s="87">
        <v>0.87552720645665194</v>
      </c>
      <c r="BC546" s="795">
        <v>0.94676503914800736</v>
      </c>
    </row>
    <row r="547" spans="1:55">
      <c r="A547" s="155" t="s">
        <v>111</v>
      </c>
      <c r="B547" s="159" t="s">
        <v>125</v>
      </c>
      <c r="C547" s="758"/>
      <c r="D547" s="15" t="s">
        <v>12</v>
      </c>
      <c r="E547" s="21">
        <v>44670</v>
      </c>
      <c r="F547" s="7">
        <v>45640</v>
      </c>
      <c r="G547" s="7">
        <v>46240</v>
      </c>
      <c r="H547" s="7">
        <v>46580</v>
      </c>
      <c r="I547" s="7">
        <v>46990</v>
      </c>
      <c r="J547" s="7">
        <v>42580</v>
      </c>
      <c r="K547" s="7">
        <v>42070</v>
      </c>
      <c r="L547" s="7">
        <v>42540</v>
      </c>
      <c r="M547" s="22">
        <v>42980</v>
      </c>
      <c r="N547" s="22">
        <v>44750</v>
      </c>
      <c r="O547" s="284">
        <v>48710</v>
      </c>
      <c r="P547" s="18">
        <v>370</v>
      </c>
      <c r="Q547" s="7">
        <v>380</v>
      </c>
      <c r="R547" s="7">
        <v>380</v>
      </c>
      <c r="S547" s="7">
        <v>390</v>
      </c>
      <c r="T547" s="7">
        <v>390</v>
      </c>
      <c r="U547" s="7">
        <v>390</v>
      </c>
      <c r="V547" s="7">
        <v>390</v>
      </c>
      <c r="W547" s="7">
        <v>400</v>
      </c>
      <c r="X547" s="25">
        <v>400</v>
      </c>
      <c r="Y547" s="25">
        <v>420</v>
      </c>
      <c r="Z547" s="262">
        <v>460</v>
      </c>
      <c r="AA547" s="20" t="s">
        <v>70</v>
      </c>
      <c r="AB547" s="8">
        <v>970</v>
      </c>
      <c r="AC547" s="8">
        <v>600</v>
      </c>
      <c r="AD547" s="8">
        <v>340</v>
      </c>
      <c r="AE547" s="8">
        <v>410</v>
      </c>
      <c r="AF547" s="8">
        <v>-4410</v>
      </c>
      <c r="AG547" s="8">
        <v>-510</v>
      </c>
      <c r="AH547" s="8">
        <v>470</v>
      </c>
      <c r="AI547" s="29">
        <v>440</v>
      </c>
      <c r="AJ547" s="29">
        <v>1770</v>
      </c>
      <c r="AK547" s="276">
        <v>3960</v>
      </c>
      <c r="AL547" s="31">
        <v>4040</v>
      </c>
      <c r="AM547" s="17" t="s">
        <v>70</v>
      </c>
      <c r="AN547" s="9">
        <v>2.1714797403178832E-2</v>
      </c>
      <c r="AO547" s="9">
        <v>1.3146362839614456E-2</v>
      </c>
      <c r="AP547" s="9">
        <v>7.3529411764705621E-3</v>
      </c>
      <c r="AQ547" s="9">
        <v>8.8020609703736152E-3</v>
      </c>
      <c r="AR547" s="9">
        <v>-9.3849755267078061E-2</v>
      </c>
      <c r="AS547" s="9">
        <v>-1.1977454203851545E-2</v>
      </c>
      <c r="AT547" s="9">
        <v>1.1171856429759819E-2</v>
      </c>
      <c r="AU547" s="33">
        <v>1.0343206393982118E-2</v>
      </c>
      <c r="AV547" s="87">
        <v>4.1181945090739802E-2</v>
      </c>
      <c r="AW547" s="270">
        <v>8.8491620111731839E-2</v>
      </c>
      <c r="AX547" s="35">
        <v>9.0441011864786258E-2</v>
      </c>
      <c r="AY547" s="793"/>
      <c r="AZ547" s="779"/>
      <c r="BA547" s="21">
        <v>8694</v>
      </c>
      <c r="BB547" s="87">
        <v>0.89581374524289237</v>
      </c>
      <c r="BC547" s="795"/>
    </row>
    <row r="548" spans="1:55">
      <c r="A548" s="155" t="s">
        <v>111</v>
      </c>
      <c r="B548" s="159" t="s">
        <v>125</v>
      </c>
      <c r="C548" s="797" t="s">
        <v>38</v>
      </c>
      <c r="D548" s="15" t="s">
        <v>39</v>
      </c>
      <c r="E548" s="21">
        <v>91690</v>
      </c>
      <c r="F548" s="7">
        <v>93880</v>
      </c>
      <c r="G548" s="7">
        <v>95040</v>
      </c>
      <c r="H548" s="7">
        <v>95800</v>
      </c>
      <c r="I548" s="7">
        <v>96710</v>
      </c>
      <c r="J548" s="7">
        <v>96870</v>
      </c>
      <c r="K548" s="7">
        <v>95870</v>
      </c>
      <c r="L548" s="7">
        <v>96960</v>
      </c>
      <c r="M548" s="22">
        <v>97990</v>
      </c>
      <c r="N548" s="22">
        <v>102170</v>
      </c>
      <c r="O548" s="284">
        <v>111310</v>
      </c>
      <c r="P548" s="18">
        <v>810</v>
      </c>
      <c r="Q548" s="7">
        <v>830</v>
      </c>
      <c r="R548" s="7">
        <v>840</v>
      </c>
      <c r="S548" s="7">
        <v>850</v>
      </c>
      <c r="T548" s="7">
        <v>860</v>
      </c>
      <c r="U548" s="7">
        <v>860</v>
      </c>
      <c r="V548" s="7">
        <v>850</v>
      </c>
      <c r="W548" s="7">
        <v>860</v>
      </c>
      <c r="X548" s="25">
        <v>860</v>
      </c>
      <c r="Y548" s="25">
        <v>910</v>
      </c>
      <c r="Z548" s="262">
        <v>990</v>
      </c>
      <c r="AA548" s="20" t="s">
        <v>70</v>
      </c>
      <c r="AB548" s="8">
        <v>2190</v>
      </c>
      <c r="AC548" s="8">
        <v>1160</v>
      </c>
      <c r="AD548" s="8">
        <v>760</v>
      </c>
      <c r="AE548" s="8">
        <v>910</v>
      </c>
      <c r="AF548" s="8">
        <v>160</v>
      </c>
      <c r="AG548" s="8">
        <v>-1000</v>
      </c>
      <c r="AH548" s="8">
        <v>1090</v>
      </c>
      <c r="AI548" s="29">
        <v>1030</v>
      </c>
      <c r="AJ548" s="29">
        <v>4180</v>
      </c>
      <c r="AK548" s="276">
        <v>9140</v>
      </c>
      <c r="AL548" s="31">
        <v>19620</v>
      </c>
      <c r="AM548" s="17" t="s">
        <v>70</v>
      </c>
      <c r="AN548" s="9">
        <v>2.3884829316173972E-2</v>
      </c>
      <c r="AO548" s="9">
        <v>1.2356199403493751E-2</v>
      </c>
      <c r="AP548" s="9">
        <v>7.9966329966330019E-3</v>
      </c>
      <c r="AQ548" s="9">
        <v>9.4989561586638072E-3</v>
      </c>
      <c r="AR548" s="9">
        <v>1.6544307724124518E-3</v>
      </c>
      <c r="AS548" s="9">
        <v>-1.0323113451016774E-2</v>
      </c>
      <c r="AT548" s="9">
        <v>1.1369562949827827E-2</v>
      </c>
      <c r="AU548" s="33">
        <v>1.0622937293729429E-2</v>
      </c>
      <c r="AV548" s="87">
        <v>4.265741402183898E-2</v>
      </c>
      <c r="AW548" s="270">
        <v>8.9458745228540693E-2</v>
      </c>
      <c r="AX548" s="35">
        <v>0.21398189551750457</v>
      </c>
      <c r="AY548" s="793"/>
      <c r="AZ548" s="779"/>
      <c r="BA548" s="21">
        <v>18711</v>
      </c>
      <c r="BB548" s="87">
        <v>1.0099138401134258</v>
      </c>
      <c r="BC548" s="795"/>
    </row>
    <row r="549" spans="1:55">
      <c r="A549" s="155" t="s">
        <v>111</v>
      </c>
      <c r="B549" s="159" t="s">
        <v>125</v>
      </c>
      <c r="C549" s="797"/>
      <c r="D549" s="15" t="s">
        <v>40</v>
      </c>
      <c r="E549" s="21">
        <v>154340</v>
      </c>
      <c r="F549" s="7">
        <v>158270</v>
      </c>
      <c r="G549" s="7">
        <v>160090</v>
      </c>
      <c r="H549" s="7">
        <v>161420</v>
      </c>
      <c r="I549" s="7">
        <v>163020</v>
      </c>
      <c r="J549" s="7">
        <v>163280</v>
      </c>
      <c r="K549" s="7">
        <v>161350</v>
      </c>
      <c r="L549" s="7">
        <v>163220</v>
      </c>
      <c r="M549" s="22">
        <v>165040</v>
      </c>
      <c r="N549" s="22">
        <v>172390</v>
      </c>
      <c r="O549" s="284">
        <v>188500</v>
      </c>
      <c r="P549" s="18">
        <v>1430</v>
      </c>
      <c r="Q549" s="7">
        <v>1470</v>
      </c>
      <c r="R549" s="7">
        <v>1490</v>
      </c>
      <c r="S549" s="7">
        <v>1510</v>
      </c>
      <c r="T549" s="7">
        <v>1520</v>
      </c>
      <c r="U549" s="7">
        <v>1520</v>
      </c>
      <c r="V549" s="7">
        <v>1500</v>
      </c>
      <c r="W549" s="7">
        <v>1520</v>
      </c>
      <c r="X549" s="25">
        <v>1530</v>
      </c>
      <c r="Y549" s="25">
        <v>1610</v>
      </c>
      <c r="Z549" s="262">
        <v>1760</v>
      </c>
      <c r="AA549" s="20" t="s">
        <v>70</v>
      </c>
      <c r="AB549" s="8">
        <v>3930</v>
      </c>
      <c r="AC549" s="8">
        <v>1820</v>
      </c>
      <c r="AD549" s="8">
        <v>1330</v>
      </c>
      <c r="AE549" s="8">
        <v>1600</v>
      </c>
      <c r="AF549" s="8">
        <v>260</v>
      </c>
      <c r="AG549" s="8">
        <v>-1930</v>
      </c>
      <c r="AH549" s="8">
        <v>1870</v>
      </c>
      <c r="AI549" s="29">
        <v>1820</v>
      </c>
      <c r="AJ549" s="29">
        <v>7350</v>
      </c>
      <c r="AK549" s="276">
        <v>16110</v>
      </c>
      <c r="AL549" s="31">
        <v>34160</v>
      </c>
      <c r="AM549" s="17" t="s">
        <v>70</v>
      </c>
      <c r="AN549" s="9">
        <v>2.5463262926007424E-2</v>
      </c>
      <c r="AO549" s="9">
        <v>1.1499336576735963E-2</v>
      </c>
      <c r="AP549" s="9">
        <v>8.3078268473983918E-3</v>
      </c>
      <c r="AQ549" s="9">
        <v>9.9120307272952957E-3</v>
      </c>
      <c r="AR549" s="9">
        <v>1.5948963317384823E-3</v>
      </c>
      <c r="AS549" s="9">
        <v>-1.1820186183243542E-2</v>
      </c>
      <c r="AT549" s="9">
        <v>1.1589711806631486E-2</v>
      </c>
      <c r="AU549" s="33">
        <v>1.1150594289915494E-2</v>
      </c>
      <c r="AV549" s="87">
        <v>4.4534658264663074E-2</v>
      </c>
      <c r="AW549" s="270">
        <v>9.3450896223678859E-2</v>
      </c>
      <c r="AX549" s="35">
        <v>0.22132953220163265</v>
      </c>
      <c r="AY549" s="793"/>
      <c r="AZ549" s="779"/>
      <c r="BA549" s="21">
        <v>33264</v>
      </c>
      <c r="BB549" s="87">
        <v>1.0058053647790592</v>
      </c>
      <c r="BC549" s="795"/>
    </row>
    <row r="550" spans="1:55" ht="21" customHeight="1">
      <c r="A550" s="155" t="s">
        <v>111</v>
      </c>
      <c r="B550" s="148" t="s">
        <v>50</v>
      </c>
      <c r="C550" s="758" t="s">
        <v>37</v>
      </c>
      <c r="D550" s="15" t="s">
        <v>11</v>
      </c>
      <c r="E550" s="21">
        <v>36700</v>
      </c>
      <c r="F550" s="7">
        <v>37460</v>
      </c>
      <c r="G550" s="7">
        <v>37970</v>
      </c>
      <c r="H550" s="7">
        <v>38240</v>
      </c>
      <c r="I550" s="7">
        <v>38570</v>
      </c>
      <c r="J550" s="7">
        <v>34140</v>
      </c>
      <c r="K550" s="7">
        <v>33750</v>
      </c>
      <c r="L550" s="7">
        <v>34130</v>
      </c>
      <c r="M550" s="22">
        <v>34470</v>
      </c>
      <c r="N550" s="22">
        <v>35850</v>
      </c>
      <c r="O550" s="284">
        <v>38960</v>
      </c>
      <c r="P550" s="18">
        <v>300</v>
      </c>
      <c r="Q550" s="7">
        <v>300</v>
      </c>
      <c r="R550" s="7">
        <v>310</v>
      </c>
      <c r="S550" s="7">
        <v>310</v>
      </c>
      <c r="T550" s="7">
        <v>310</v>
      </c>
      <c r="U550" s="7">
        <v>310</v>
      </c>
      <c r="V550" s="7">
        <v>310</v>
      </c>
      <c r="W550" s="7">
        <v>320</v>
      </c>
      <c r="X550" s="25">
        <v>320</v>
      </c>
      <c r="Y550" s="25">
        <v>330</v>
      </c>
      <c r="Z550" s="262">
        <v>370</v>
      </c>
      <c r="AA550" s="20" t="s">
        <v>70</v>
      </c>
      <c r="AB550" s="8">
        <v>760</v>
      </c>
      <c r="AC550" s="8">
        <v>510</v>
      </c>
      <c r="AD550" s="8">
        <v>270</v>
      </c>
      <c r="AE550" s="8">
        <v>330</v>
      </c>
      <c r="AF550" s="8">
        <v>-4430</v>
      </c>
      <c r="AG550" s="8">
        <v>-390</v>
      </c>
      <c r="AH550" s="8">
        <v>380</v>
      </c>
      <c r="AI550" s="29">
        <v>340</v>
      </c>
      <c r="AJ550" s="29">
        <v>1380</v>
      </c>
      <c r="AK550" s="276">
        <v>3110</v>
      </c>
      <c r="AL550" s="31">
        <v>2260</v>
      </c>
      <c r="AM550" s="17" t="s">
        <v>70</v>
      </c>
      <c r="AN550" s="9">
        <v>2.0708446866485097E-2</v>
      </c>
      <c r="AO550" s="9">
        <v>1.3614522156967457E-2</v>
      </c>
      <c r="AP550" s="9">
        <v>7.1108770081642625E-3</v>
      </c>
      <c r="AQ550" s="9">
        <v>8.6297071129706193E-3</v>
      </c>
      <c r="AR550" s="9">
        <v>-0.11485610578169558</v>
      </c>
      <c r="AS550" s="9">
        <v>-1.1423550087873435E-2</v>
      </c>
      <c r="AT550" s="9">
        <v>1.1259259259259302E-2</v>
      </c>
      <c r="AU550" s="33">
        <v>9.9619103428070233E-3</v>
      </c>
      <c r="AV550" s="87">
        <v>4.0034812880765935E-2</v>
      </c>
      <c r="AW550" s="270">
        <v>8.675034867503495E-2</v>
      </c>
      <c r="AX550" s="35">
        <v>6.1580381471389556E-2</v>
      </c>
      <c r="AY550" s="793">
        <v>0.14599196990133873</v>
      </c>
      <c r="AZ550" s="779"/>
      <c r="BA550" s="21">
        <v>6993</v>
      </c>
      <c r="BB550" s="87">
        <v>0.87103542234332421</v>
      </c>
      <c r="BC550" s="795">
        <v>0.94515999895877623</v>
      </c>
    </row>
    <row r="551" spans="1:55">
      <c r="A551" s="155" t="s">
        <v>111</v>
      </c>
      <c r="B551" s="159" t="s">
        <v>126</v>
      </c>
      <c r="C551" s="758"/>
      <c r="D551" s="15" t="s">
        <v>12</v>
      </c>
      <c r="E551" s="21">
        <v>42960</v>
      </c>
      <c r="F551" s="7">
        <v>43890</v>
      </c>
      <c r="G551" s="7">
        <v>44470</v>
      </c>
      <c r="H551" s="7">
        <v>44800</v>
      </c>
      <c r="I551" s="7">
        <v>45200</v>
      </c>
      <c r="J551" s="7">
        <v>40780</v>
      </c>
      <c r="K551" s="7">
        <v>40290</v>
      </c>
      <c r="L551" s="7">
        <v>40750</v>
      </c>
      <c r="M551" s="22">
        <v>41170</v>
      </c>
      <c r="N551" s="22">
        <v>42870</v>
      </c>
      <c r="O551" s="284">
        <v>46670</v>
      </c>
      <c r="P551" s="18">
        <v>360</v>
      </c>
      <c r="Q551" s="7">
        <v>360</v>
      </c>
      <c r="R551" s="7">
        <v>370</v>
      </c>
      <c r="S551" s="7">
        <v>370</v>
      </c>
      <c r="T551" s="7">
        <v>370</v>
      </c>
      <c r="U551" s="7">
        <v>370</v>
      </c>
      <c r="V551" s="7">
        <v>370</v>
      </c>
      <c r="W551" s="7">
        <v>380</v>
      </c>
      <c r="X551" s="25">
        <v>380</v>
      </c>
      <c r="Y551" s="25">
        <v>400</v>
      </c>
      <c r="Z551" s="262">
        <v>440</v>
      </c>
      <c r="AA551" s="20" t="s">
        <v>70</v>
      </c>
      <c r="AB551" s="8">
        <v>930</v>
      </c>
      <c r="AC551" s="8">
        <v>580</v>
      </c>
      <c r="AD551" s="8">
        <v>330</v>
      </c>
      <c r="AE551" s="8">
        <v>400</v>
      </c>
      <c r="AF551" s="8">
        <v>-4420</v>
      </c>
      <c r="AG551" s="8">
        <v>-490</v>
      </c>
      <c r="AH551" s="8">
        <v>460</v>
      </c>
      <c r="AI551" s="29">
        <v>420</v>
      </c>
      <c r="AJ551" s="29">
        <v>1700</v>
      </c>
      <c r="AK551" s="276">
        <v>3800</v>
      </c>
      <c r="AL551" s="31">
        <v>3710</v>
      </c>
      <c r="AM551" s="17" t="s">
        <v>70</v>
      </c>
      <c r="AN551" s="9">
        <v>2.16480446927374E-2</v>
      </c>
      <c r="AO551" s="9">
        <v>1.3214855320118568E-2</v>
      </c>
      <c r="AP551" s="9">
        <v>7.4207330784799019E-3</v>
      </c>
      <c r="AQ551" s="9">
        <v>8.9285714285713969E-3</v>
      </c>
      <c r="AR551" s="9">
        <v>-9.7787610619469056E-2</v>
      </c>
      <c r="AS551" s="9">
        <v>-1.2015693967631247E-2</v>
      </c>
      <c r="AT551" s="9">
        <v>1.1417225117895224E-2</v>
      </c>
      <c r="AU551" s="33">
        <v>1.0306748466257565E-2</v>
      </c>
      <c r="AV551" s="87">
        <v>4.1292203060480981E-2</v>
      </c>
      <c r="AW551" s="270">
        <v>8.8640074644273481E-2</v>
      </c>
      <c r="AX551" s="35">
        <v>8.6359404096834291E-2</v>
      </c>
      <c r="AY551" s="793"/>
      <c r="AZ551" s="779"/>
      <c r="BA551" s="21">
        <v>8316</v>
      </c>
      <c r="BB551" s="87">
        <v>0.89278398510242085</v>
      </c>
      <c r="BC551" s="795"/>
    </row>
    <row r="552" spans="1:55">
      <c r="A552" s="155" t="s">
        <v>111</v>
      </c>
      <c r="B552" s="159" t="s">
        <v>126</v>
      </c>
      <c r="C552" s="797" t="s">
        <v>38</v>
      </c>
      <c r="D552" s="15" t="s">
        <v>39</v>
      </c>
      <c r="E552" s="21">
        <v>89980</v>
      </c>
      <c r="F552" s="7">
        <v>92130</v>
      </c>
      <c r="G552" s="7">
        <v>93270</v>
      </c>
      <c r="H552" s="7">
        <v>94020</v>
      </c>
      <c r="I552" s="7">
        <v>94920</v>
      </c>
      <c r="J552" s="7">
        <v>95070</v>
      </c>
      <c r="K552" s="7">
        <v>94090</v>
      </c>
      <c r="L552" s="7">
        <v>95170</v>
      </c>
      <c r="M552" s="22">
        <v>96180</v>
      </c>
      <c r="N552" s="22">
        <v>100290</v>
      </c>
      <c r="O552" s="284">
        <v>109270</v>
      </c>
      <c r="P552" s="18">
        <v>800</v>
      </c>
      <c r="Q552" s="7">
        <v>810</v>
      </c>
      <c r="R552" s="7">
        <v>830</v>
      </c>
      <c r="S552" s="7">
        <v>830</v>
      </c>
      <c r="T552" s="7">
        <v>840</v>
      </c>
      <c r="U552" s="7">
        <v>840</v>
      </c>
      <c r="V552" s="7">
        <v>830</v>
      </c>
      <c r="W552" s="7">
        <v>840</v>
      </c>
      <c r="X552" s="25">
        <v>840</v>
      </c>
      <c r="Y552" s="25">
        <v>890</v>
      </c>
      <c r="Z552" s="262">
        <v>970</v>
      </c>
      <c r="AA552" s="20" t="s">
        <v>70</v>
      </c>
      <c r="AB552" s="8">
        <v>2150</v>
      </c>
      <c r="AC552" s="8">
        <v>1140</v>
      </c>
      <c r="AD552" s="8">
        <v>750</v>
      </c>
      <c r="AE552" s="8">
        <v>900</v>
      </c>
      <c r="AF552" s="8">
        <v>150</v>
      </c>
      <c r="AG552" s="8">
        <v>-980</v>
      </c>
      <c r="AH552" s="8">
        <v>1080</v>
      </c>
      <c r="AI552" s="29">
        <v>1010</v>
      </c>
      <c r="AJ552" s="29">
        <v>4110</v>
      </c>
      <c r="AK552" s="276">
        <v>8980</v>
      </c>
      <c r="AL552" s="31">
        <v>19290</v>
      </c>
      <c r="AM552" s="17" t="s">
        <v>70</v>
      </c>
      <c r="AN552" s="9">
        <v>2.3894198710824543E-2</v>
      </c>
      <c r="AO552" s="9">
        <v>1.2373819602735203E-2</v>
      </c>
      <c r="AP552" s="9">
        <v>8.0411707944676447E-3</v>
      </c>
      <c r="AQ552" s="9">
        <v>9.5724313975749098E-3</v>
      </c>
      <c r="AR552" s="9">
        <v>1.580278128950674E-3</v>
      </c>
      <c r="AS552" s="9">
        <v>-1.0308193962343504E-2</v>
      </c>
      <c r="AT552" s="9">
        <v>1.1478371771707963E-2</v>
      </c>
      <c r="AU552" s="33">
        <v>1.0612588000420198E-2</v>
      </c>
      <c r="AV552" s="87">
        <v>4.2732376793512161E-2</v>
      </c>
      <c r="AW552" s="270">
        <v>8.9540333034200836E-2</v>
      </c>
      <c r="AX552" s="35">
        <v>0.21438097354967778</v>
      </c>
      <c r="AY552" s="793"/>
      <c r="AZ552" s="779"/>
      <c r="BA552" s="21">
        <v>18333</v>
      </c>
      <c r="BB552" s="87">
        <v>1.010635696821516</v>
      </c>
      <c r="BC552" s="795"/>
    </row>
    <row r="553" spans="1:55">
      <c r="A553" s="155" t="s">
        <v>111</v>
      </c>
      <c r="B553" s="159" t="s">
        <v>126</v>
      </c>
      <c r="C553" s="797"/>
      <c r="D553" s="15" t="s">
        <v>40</v>
      </c>
      <c r="E553" s="21">
        <v>152630</v>
      </c>
      <c r="F553" s="7">
        <v>156520</v>
      </c>
      <c r="G553" s="7">
        <v>158320</v>
      </c>
      <c r="H553" s="7">
        <v>159640</v>
      </c>
      <c r="I553" s="7">
        <v>161230</v>
      </c>
      <c r="J553" s="7">
        <v>161480</v>
      </c>
      <c r="K553" s="7">
        <v>159570</v>
      </c>
      <c r="L553" s="7">
        <v>161430</v>
      </c>
      <c r="M553" s="22">
        <v>163230</v>
      </c>
      <c r="N553" s="22">
        <v>170510</v>
      </c>
      <c r="O553" s="284">
        <v>186460</v>
      </c>
      <c r="P553" s="18">
        <v>1420</v>
      </c>
      <c r="Q553" s="7">
        <v>1450</v>
      </c>
      <c r="R553" s="7">
        <v>1480</v>
      </c>
      <c r="S553" s="7">
        <v>1490</v>
      </c>
      <c r="T553" s="7">
        <v>1500</v>
      </c>
      <c r="U553" s="7">
        <v>1500</v>
      </c>
      <c r="V553" s="7">
        <v>1480</v>
      </c>
      <c r="W553" s="7">
        <v>1500</v>
      </c>
      <c r="X553" s="25">
        <v>1510</v>
      </c>
      <c r="Y553" s="25">
        <v>1590</v>
      </c>
      <c r="Z553" s="262">
        <v>1740</v>
      </c>
      <c r="AA553" s="20" t="s">
        <v>70</v>
      </c>
      <c r="AB553" s="8">
        <v>3890</v>
      </c>
      <c r="AC553" s="8">
        <v>1800</v>
      </c>
      <c r="AD553" s="8">
        <v>1320</v>
      </c>
      <c r="AE553" s="8">
        <v>1590</v>
      </c>
      <c r="AF553" s="8">
        <v>250</v>
      </c>
      <c r="AG553" s="8">
        <v>-1910</v>
      </c>
      <c r="AH553" s="8">
        <v>1860</v>
      </c>
      <c r="AI553" s="29">
        <v>1800</v>
      </c>
      <c r="AJ553" s="29">
        <v>7280</v>
      </c>
      <c r="AK553" s="276">
        <v>15950</v>
      </c>
      <c r="AL553" s="31">
        <v>33830</v>
      </c>
      <c r="AM553" s="17" t="s">
        <v>70</v>
      </c>
      <c r="AN553" s="9">
        <v>2.5486470549695328E-2</v>
      </c>
      <c r="AO553" s="9">
        <v>1.1500127779197511E-2</v>
      </c>
      <c r="AP553" s="9">
        <v>8.3375442142497036E-3</v>
      </c>
      <c r="AQ553" s="9">
        <v>9.9599097970433093E-3</v>
      </c>
      <c r="AR553" s="9">
        <v>1.5505799168888945E-3</v>
      </c>
      <c r="AS553" s="9">
        <v>-1.1828090165964866E-2</v>
      </c>
      <c r="AT553" s="9">
        <v>1.1656326377138537E-2</v>
      </c>
      <c r="AU553" s="33">
        <v>1.1150343802267315E-2</v>
      </c>
      <c r="AV553" s="87">
        <v>4.4599644673160466E-2</v>
      </c>
      <c r="AW553" s="270">
        <v>9.3542900709635779E-2</v>
      </c>
      <c r="AX553" s="35">
        <v>0.22164712048745328</v>
      </c>
      <c r="AY553" s="793"/>
      <c r="AZ553" s="779"/>
      <c r="BA553" s="21">
        <v>32886</v>
      </c>
      <c r="BB553" s="87">
        <v>1.0061848915678437</v>
      </c>
      <c r="BC553" s="795"/>
    </row>
    <row r="554" spans="1:55" ht="21" customHeight="1">
      <c r="A554" s="155" t="s">
        <v>111</v>
      </c>
      <c r="B554" s="148" t="s">
        <v>51</v>
      </c>
      <c r="C554" s="758" t="s">
        <v>37</v>
      </c>
      <c r="D554" s="15" t="s">
        <v>11</v>
      </c>
      <c r="E554" s="21">
        <v>35240</v>
      </c>
      <c r="F554" s="7">
        <v>35970</v>
      </c>
      <c r="G554" s="7">
        <v>36460</v>
      </c>
      <c r="H554" s="7">
        <v>36730</v>
      </c>
      <c r="I554" s="7">
        <v>37040</v>
      </c>
      <c r="J554" s="7">
        <v>32610</v>
      </c>
      <c r="K554" s="7">
        <v>32240</v>
      </c>
      <c r="L554" s="7">
        <v>32600</v>
      </c>
      <c r="M554" s="22">
        <v>32920</v>
      </c>
      <c r="N554" s="22">
        <v>34250</v>
      </c>
      <c r="O554" s="284">
        <v>37220</v>
      </c>
      <c r="P554" s="18">
        <v>280</v>
      </c>
      <c r="Q554" s="7">
        <v>290</v>
      </c>
      <c r="R554" s="7">
        <v>290</v>
      </c>
      <c r="S554" s="7">
        <v>290</v>
      </c>
      <c r="T554" s="7">
        <v>300</v>
      </c>
      <c r="U554" s="7">
        <v>300</v>
      </c>
      <c r="V554" s="7">
        <v>300</v>
      </c>
      <c r="W554" s="7">
        <v>300</v>
      </c>
      <c r="X554" s="25">
        <v>310</v>
      </c>
      <c r="Y554" s="25">
        <v>320</v>
      </c>
      <c r="Z554" s="262">
        <v>350</v>
      </c>
      <c r="AA554" s="20" t="s">
        <v>70</v>
      </c>
      <c r="AB554" s="8">
        <v>730</v>
      </c>
      <c r="AC554" s="8">
        <v>490</v>
      </c>
      <c r="AD554" s="8">
        <v>270</v>
      </c>
      <c r="AE554" s="8">
        <v>310</v>
      </c>
      <c r="AF554" s="8">
        <v>-4430</v>
      </c>
      <c r="AG554" s="8">
        <v>-370</v>
      </c>
      <c r="AH554" s="8">
        <v>360</v>
      </c>
      <c r="AI554" s="29">
        <v>320</v>
      </c>
      <c r="AJ554" s="29">
        <v>1330</v>
      </c>
      <c r="AK554" s="276">
        <v>2970</v>
      </c>
      <c r="AL554" s="31">
        <v>1980</v>
      </c>
      <c r="AM554" s="17" t="s">
        <v>70</v>
      </c>
      <c r="AN554" s="9">
        <v>2.0715096481271233E-2</v>
      </c>
      <c r="AO554" s="9">
        <v>1.36224631637476E-2</v>
      </c>
      <c r="AP554" s="9">
        <v>7.4053757542511534E-3</v>
      </c>
      <c r="AQ554" s="9">
        <v>8.4399673291586375E-3</v>
      </c>
      <c r="AR554" s="9">
        <v>-0.11960043196544279</v>
      </c>
      <c r="AS554" s="9">
        <v>-1.1346212818153956E-2</v>
      </c>
      <c r="AT554" s="9">
        <v>1.1166253101736912E-2</v>
      </c>
      <c r="AU554" s="33">
        <v>9.8159509202453421E-3</v>
      </c>
      <c r="AV554" s="87">
        <v>4.0400972053463047E-2</v>
      </c>
      <c r="AW554" s="270">
        <v>8.6715328467153352E-2</v>
      </c>
      <c r="AX554" s="35">
        <v>5.6186152099886533E-2</v>
      </c>
      <c r="AY554" s="793">
        <v>0.14388151292682588</v>
      </c>
      <c r="AZ554" s="779"/>
      <c r="BA554" s="21">
        <v>6615</v>
      </c>
      <c r="BB554" s="87">
        <v>0.86847332576617475</v>
      </c>
      <c r="BC554" s="795">
        <v>0.94466448308669648</v>
      </c>
    </row>
    <row r="555" spans="1:55">
      <c r="A555" s="155" t="s">
        <v>111</v>
      </c>
      <c r="B555" s="159" t="s">
        <v>127</v>
      </c>
      <c r="C555" s="758"/>
      <c r="D555" s="15" t="s">
        <v>12</v>
      </c>
      <c r="E555" s="21">
        <v>41500</v>
      </c>
      <c r="F555" s="7">
        <v>42400</v>
      </c>
      <c r="G555" s="7">
        <v>42960</v>
      </c>
      <c r="H555" s="7">
        <v>43290</v>
      </c>
      <c r="I555" s="7">
        <v>43670</v>
      </c>
      <c r="J555" s="7">
        <v>39250</v>
      </c>
      <c r="K555" s="7">
        <v>38780</v>
      </c>
      <c r="L555" s="7">
        <v>39220</v>
      </c>
      <c r="M555" s="22">
        <v>39620</v>
      </c>
      <c r="N555" s="22">
        <v>41270</v>
      </c>
      <c r="O555" s="284">
        <v>44930</v>
      </c>
      <c r="P555" s="18">
        <v>340</v>
      </c>
      <c r="Q555" s="7">
        <v>350</v>
      </c>
      <c r="R555" s="7">
        <v>350</v>
      </c>
      <c r="S555" s="7">
        <v>350</v>
      </c>
      <c r="T555" s="7">
        <v>360</v>
      </c>
      <c r="U555" s="7">
        <v>360</v>
      </c>
      <c r="V555" s="7">
        <v>360</v>
      </c>
      <c r="W555" s="7">
        <v>360</v>
      </c>
      <c r="X555" s="25">
        <v>370</v>
      </c>
      <c r="Y555" s="25">
        <v>390</v>
      </c>
      <c r="Z555" s="262">
        <v>420</v>
      </c>
      <c r="AA555" s="20" t="s">
        <v>70</v>
      </c>
      <c r="AB555" s="8">
        <v>900</v>
      </c>
      <c r="AC555" s="8">
        <v>560</v>
      </c>
      <c r="AD555" s="8">
        <v>330</v>
      </c>
      <c r="AE555" s="8">
        <v>380</v>
      </c>
      <c r="AF555" s="8">
        <v>-4420</v>
      </c>
      <c r="AG555" s="8">
        <v>-470</v>
      </c>
      <c r="AH555" s="8">
        <v>440</v>
      </c>
      <c r="AI555" s="29">
        <v>400</v>
      </c>
      <c r="AJ555" s="29">
        <v>1650</v>
      </c>
      <c r="AK555" s="276">
        <v>3660</v>
      </c>
      <c r="AL555" s="31">
        <v>3430</v>
      </c>
      <c r="AM555" s="17" t="s">
        <v>70</v>
      </c>
      <c r="AN555" s="9">
        <v>2.168674698795181E-2</v>
      </c>
      <c r="AO555" s="9">
        <v>1.3207547169811429E-2</v>
      </c>
      <c r="AP555" s="9">
        <v>7.6815642458101241E-3</v>
      </c>
      <c r="AQ555" s="9">
        <v>8.7780087780087168E-3</v>
      </c>
      <c r="AR555" s="9">
        <v>-0.10121364781314401</v>
      </c>
      <c r="AS555" s="9">
        <v>-1.1974522292993672E-2</v>
      </c>
      <c r="AT555" s="9">
        <v>1.1346054667354277E-2</v>
      </c>
      <c r="AU555" s="33">
        <v>1.0198878123406363E-2</v>
      </c>
      <c r="AV555" s="87">
        <v>4.1645633518424985E-2</v>
      </c>
      <c r="AW555" s="270">
        <v>8.8684274291252807E-2</v>
      </c>
      <c r="AX555" s="35">
        <v>8.2650602409638507E-2</v>
      </c>
      <c r="AY555" s="793"/>
      <c r="AZ555" s="779"/>
      <c r="BA555" s="21">
        <v>7938</v>
      </c>
      <c r="BB555" s="87">
        <v>0.8913734939759036</v>
      </c>
      <c r="BC555" s="795"/>
    </row>
    <row r="556" spans="1:55">
      <c r="A556" s="155" t="s">
        <v>111</v>
      </c>
      <c r="B556" s="159" t="s">
        <v>127</v>
      </c>
      <c r="C556" s="797" t="s">
        <v>38</v>
      </c>
      <c r="D556" s="15" t="s">
        <v>39</v>
      </c>
      <c r="E556" s="21">
        <v>88520</v>
      </c>
      <c r="F556" s="7">
        <v>90640</v>
      </c>
      <c r="G556" s="7">
        <v>91760</v>
      </c>
      <c r="H556" s="7">
        <v>92510</v>
      </c>
      <c r="I556" s="7">
        <v>93390</v>
      </c>
      <c r="J556" s="7">
        <v>93540</v>
      </c>
      <c r="K556" s="7">
        <v>92580</v>
      </c>
      <c r="L556" s="7">
        <v>93640</v>
      </c>
      <c r="M556" s="22">
        <v>94630</v>
      </c>
      <c r="N556" s="22">
        <v>98690</v>
      </c>
      <c r="O556" s="284">
        <v>107530</v>
      </c>
      <c r="P556" s="18">
        <v>780</v>
      </c>
      <c r="Q556" s="7">
        <v>800</v>
      </c>
      <c r="R556" s="7">
        <v>810</v>
      </c>
      <c r="S556" s="7">
        <v>810</v>
      </c>
      <c r="T556" s="7">
        <v>830</v>
      </c>
      <c r="U556" s="7">
        <v>830</v>
      </c>
      <c r="V556" s="7">
        <v>810</v>
      </c>
      <c r="W556" s="7">
        <v>830</v>
      </c>
      <c r="X556" s="25">
        <v>830</v>
      </c>
      <c r="Y556" s="25">
        <v>870</v>
      </c>
      <c r="Z556" s="262">
        <v>950</v>
      </c>
      <c r="AA556" s="20" t="s">
        <v>70</v>
      </c>
      <c r="AB556" s="8">
        <v>2120</v>
      </c>
      <c r="AC556" s="8">
        <v>1120</v>
      </c>
      <c r="AD556" s="8">
        <v>750</v>
      </c>
      <c r="AE556" s="8">
        <v>880</v>
      </c>
      <c r="AF556" s="8">
        <v>150</v>
      </c>
      <c r="AG556" s="8">
        <v>-960</v>
      </c>
      <c r="AH556" s="8">
        <v>1060</v>
      </c>
      <c r="AI556" s="29">
        <v>990</v>
      </c>
      <c r="AJ556" s="29">
        <v>4060</v>
      </c>
      <c r="AK556" s="276">
        <v>8840</v>
      </c>
      <c r="AL556" s="31">
        <v>19010</v>
      </c>
      <c r="AM556" s="17" t="s">
        <v>70</v>
      </c>
      <c r="AN556" s="9">
        <v>2.3949389968368706E-2</v>
      </c>
      <c r="AO556" s="9">
        <v>1.2356575463371655E-2</v>
      </c>
      <c r="AP556" s="9">
        <v>8.1734960767219089E-3</v>
      </c>
      <c r="AQ556" s="9">
        <v>9.5124851367420771E-3</v>
      </c>
      <c r="AR556" s="9">
        <v>1.6061676839060901E-3</v>
      </c>
      <c r="AS556" s="9">
        <v>-1.0262989095574104E-2</v>
      </c>
      <c r="AT556" s="9">
        <v>1.1449557139771027E-2</v>
      </c>
      <c r="AU556" s="33">
        <v>1.0572404955147441E-2</v>
      </c>
      <c r="AV556" s="87">
        <v>4.2903941667547185E-2</v>
      </c>
      <c r="AW556" s="270">
        <v>8.957341169318056E-2</v>
      </c>
      <c r="AX556" s="35">
        <v>0.21475372797108006</v>
      </c>
      <c r="AY556" s="793"/>
      <c r="AZ556" s="779"/>
      <c r="BA556" s="21">
        <v>17955.000000000004</v>
      </c>
      <c r="BB556" s="87">
        <v>1.0119182105738815</v>
      </c>
      <c r="BC556" s="795"/>
    </row>
    <row r="557" spans="1:55">
      <c r="A557" s="155" t="s">
        <v>111</v>
      </c>
      <c r="B557" s="159" t="s">
        <v>127</v>
      </c>
      <c r="C557" s="797"/>
      <c r="D557" s="15" t="s">
        <v>40</v>
      </c>
      <c r="E557" s="21">
        <v>151170</v>
      </c>
      <c r="F557" s="7">
        <v>155030</v>
      </c>
      <c r="G557" s="7">
        <v>156810</v>
      </c>
      <c r="H557" s="7">
        <v>158130</v>
      </c>
      <c r="I557" s="7">
        <v>159700</v>
      </c>
      <c r="J557" s="7">
        <v>159950</v>
      </c>
      <c r="K557" s="7">
        <v>158060</v>
      </c>
      <c r="L557" s="7">
        <v>159900</v>
      </c>
      <c r="M557" s="22">
        <v>161680</v>
      </c>
      <c r="N557" s="22">
        <v>168910</v>
      </c>
      <c r="O557" s="284">
        <v>184720</v>
      </c>
      <c r="P557" s="18">
        <v>1400</v>
      </c>
      <c r="Q557" s="7">
        <v>1440</v>
      </c>
      <c r="R557" s="7">
        <v>1460</v>
      </c>
      <c r="S557" s="7">
        <v>1470</v>
      </c>
      <c r="T557" s="7">
        <v>1490</v>
      </c>
      <c r="U557" s="7">
        <v>1490</v>
      </c>
      <c r="V557" s="7">
        <v>1460</v>
      </c>
      <c r="W557" s="7">
        <v>1490</v>
      </c>
      <c r="X557" s="25">
        <v>1500</v>
      </c>
      <c r="Y557" s="25">
        <v>1570</v>
      </c>
      <c r="Z557" s="262">
        <v>1720</v>
      </c>
      <c r="AA557" s="20" t="s">
        <v>70</v>
      </c>
      <c r="AB557" s="8">
        <v>3860</v>
      </c>
      <c r="AC557" s="8">
        <v>1780</v>
      </c>
      <c r="AD557" s="8">
        <v>1320</v>
      </c>
      <c r="AE557" s="8">
        <v>1570</v>
      </c>
      <c r="AF557" s="8">
        <v>250</v>
      </c>
      <c r="AG557" s="8">
        <v>-1890</v>
      </c>
      <c r="AH557" s="8">
        <v>1840</v>
      </c>
      <c r="AI557" s="29">
        <v>1780</v>
      </c>
      <c r="AJ557" s="29">
        <v>7230</v>
      </c>
      <c r="AK557" s="276">
        <v>15810</v>
      </c>
      <c r="AL557" s="31">
        <v>33550</v>
      </c>
      <c r="AM557" s="17" t="s">
        <v>70</v>
      </c>
      <c r="AN557" s="9">
        <v>2.5534166832043459E-2</v>
      </c>
      <c r="AO557" s="9">
        <v>1.1481648713152381E-2</v>
      </c>
      <c r="AP557" s="9">
        <v>8.4178304955040417E-3</v>
      </c>
      <c r="AQ557" s="9">
        <v>9.9285398090178667E-3</v>
      </c>
      <c r="AR557" s="9">
        <v>1.5654351909830666E-3</v>
      </c>
      <c r="AS557" s="9">
        <v>-1.1816192560175076E-2</v>
      </c>
      <c r="AT557" s="9">
        <v>1.1641148930785716E-2</v>
      </c>
      <c r="AU557" s="33">
        <v>1.1131957473420995E-2</v>
      </c>
      <c r="AV557" s="87">
        <v>4.4717961405244866E-2</v>
      </c>
      <c r="AW557" s="270">
        <v>9.3600142087502114E-2</v>
      </c>
      <c r="AX557" s="35">
        <v>0.22193556922669844</v>
      </c>
      <c r="AY557" s="793"/>
      <c r="AZ557" s="779"/>
      <c r="BA557" s="21">
        <v>32508.000000000004</v>
      </c>
      <c r="BB557" s="87">
        <v>1.0068929020308262</v>
      </c>
      <c r="BC557" s="795"/>
    </row>
    <row r="558" spans="1:55" ht="21" customHeight="1">
      <c r="A558" s="155" t="s">
        <v>111</v>
      </c>
      <c r="B558" s="148" t="s">
        <v>52</v>
      </c>
      <c r="C558" s="758" t="s">
        <v>37</v>
      </c>
      <c r="D558" s="15" t="s">
        <v>11</v>
      </c>
      <c r="E558" s="21">
        <v>34010</v>
      </c>
      <c r="F558" s="7">
        <v>34700</v>
      </c>
      <c r="G558" s="7">
        <v>35190</v>
      </c>
      <c r="H558" s="7">
        <v>35440</v>
      </c>
      <c r="I558" s="7">
        <v>35740</v>
      </c>
      <c r="J558" s="7">
        <v>31320</v>
      </c>
      <c r="K558" s="7">
        <v>30960</v>
      </c>
      <c r="L558" s="7">
        <v>31300</v>
      </c>
      <c r="M558" s="22">
        <v>31620</v>
      </c>
      <c r="N558" s="22">
        <v>32890</v>
      </c>
      <c r="O558" s="284">
        <v>35740</v>
      </c>
      <c r="P558" s="18">
        <v>270</v>
      </c>
      <c r="Q558" s="7">
        <v>280</v>
      </c>
      <c r="R558" s="7">
        <v>280</v>
      </c>
      <c r="S558" s="7">
        <v>280</v>
      </c>
      <c r="T558" s="7">
        <v>280</v>
      </c>
      <c r="U558" s="7">
        <v>280</v>
      </c>
      <c r="V558" s="7">
        <v>290</v>
      </c>
      <c r="W558" s="7">
        <v>290</v>
      </c>
      <c r="X558" s="25">
        <v>290</v>
      </c>
      <c r="Y558" s="25">
        <v>310</v>
      </c>
      <c r="Z558" s="262">
        <v>330</v>
      </c>
      <c r="AA558" s="20" t="s">
        <v>70</v>
      </c>
      <c r="AB558" s="8">
        <v>690</v>
      </c>
      <c r="AC558" s="8">
        <v>490</v>
      </c>
      <c r="AD558" s="8">
        <v>250</v>
      </c>
      <c r="AE558" s="8">
        <v>300</v>
      </c>
      <c r="AF558" s="8">
        <v>-4420</v>
      </c>
      <c r="AG558" s="8">
        <v>-360</v>
      </c>
      <c r="AH558" s="8">
        <v>340</v>
      </c>
      <c r="AI558" s="29">
        <v>320</v>
      </c>
      <c r="AJ558" s="29">
        <v>1270</v>
      </c>
      <c r="AK558" s="276">
        <v>2850</v>
      </c>
      <c r="AL558" s="31">
        <v>1730</v>
      </c>
      <c r="AM558" s="17" t="s">
        <v>70</v>
      </c>
      <c r="AN558" s="9">
        <v>2.0288150543957606E-2</v>
      </c>
      <c r="AO558" s="9">
        <v>1.412103746397686E-2</v>
      </c>
      <c r="AP558" s="9">
        <v>7.1042909917591324E-3</v>
      </c>
      <c r="AQ558" s="9">
        <v>8.4650112866817562E-3</v>
      </c>
      <c r="AR558" s="9">
        <v>-0.12367095691102403</v>
      </c>
      <c r="AS558" s="9">
        <v>-1.1494252873563204E-2</v>
      </c>
      <c r="AT558" s="9">
        <v>1.0981912144702788E-2</v>
      </c>
      <c r="AU558" s="33">
        <v>1.0223642172523917E-2</v>
      </c>
      <c r="AV558" s="87">
        <v>4.0164452877925472E-2</v>
      </c>
      <c r="AW558" s="270">
        <v>8.6652477956825846E-2</v>
      </c>
      <c r="AX558" s="35">
        <v>5.0867391943546059E-2</v>
      </c>
      <c r="AY558" s="793">
        <v>0.14170974958136501</v>
      </c>
      <c r="AZ558" s="779"/>
      <c r="BA558" s="21">
        <v>6237.0000000000009</v>
      </c>
      <c r="BB558" s="87">
        <v>0.86748015289620695</v>
      </c>
      <c r="BC558" s="795">
        <v>0.94416106722272142</v>
      </c>
    </row>
    <row r="559" spans="1:55">
      <c r="A559" s="155" t="s">
        <v>111</v>
      </c>
      <c r="B559" s="159" t="s">
        <v>128</v>
      </c>
      <c r="C559" s="758"/>
      <c r="D559" s="15" t="s">
        <v>12</v>
      </c>
      <c r="E559" s="21">
        <v>40270</v>
      </c>
      <c r="F559" s="7">
        <v>41130</v>
      </c>
      <c r="G559" s="7">
        <v>41690</v>
      </c>
      <c r="H559" s="7">
        <v>42000</v>
      </c>
      <c r="I559" s="7">
        <v>42370</v>
      </c>
      <c r="J559" s="7">
        <v>37960</v>
      </c>
      <c r="K559" s="7">
        <v>37500</v>
      </c>
      <c r="L559" s="7">
        <v>37920</v>
      </c>
      <c r="M559" s="22">
        <v>38320</v>
      </c>
      <c r="N559" s="22">
        <v>39910</v>
      </c>
      <c r="O559" s="284">
        <v>43450</v>
      </c>
      <c r="P559" s="18">
        <v>330</v>
      </c>
      <c r="Q559" s="7">
        <v>340</v>
      </c>
      <c r="R559" s="7">
        <v>340</v>
      </c>
      <c r="S559" s="7">
        <v>340</v>
      </c>
      <c r="T559" s="7">
        <v>340</v>
      </c>
      <c r="U559" s="7">
        <v>340</v>
      </c>
      <c r="V559" s="7">
        <v>350</v>
      </c>
      <c r="W559" s="7">
        <v>350</v>
      </c>
      <c r="X559" s="25">
        <v>350</v>
      </c>
      <c r="Y559" s="25">
        <v>380</v>
      </c>
      <c r="Z559" s="262">
        <v>400</v>
      </c>
      <c r="AA559" s="20" t="s">
        <v>70</v>
      </c>
      <c r="AB559" s="8">
        <v>860</v>
      </c>
      <c r="AC559" s="8">
        <v>560</v>
      </c>
      <c r="AD559" s="8">
        <v>310</v>
      </c>
      <c r="AE559" s="8">
        <v>370</v>
      </c>
      <c r="AF559" s="8">
        <v>-4410</v>
      </c>
      <c r="AG559" s="8">
        <v>-460</v>
      </c>
      <c r="AH559" s="8">
        <v>420</v>
      </c>
      <c r="AI559" s="29">
        <v>400</v>
      </c>
      <c r="AJ559" s="29">
        <v>1590</v>
      </c>
      <c r="AK559" s="276">
        <v>3540</v>
      </c>
      <c r="AL559" s="31">
        <v>3180</v>
      </c>
      <c r="AM559" s="17" t="s">
        <v>70</v>
      </c>
      <c r="AN559" s="9">
        <v>2.1355848025825575E-2</v>
      </c>
      <c r="AO559" s="9">
        <v>1.3615365912958977E-2</v>
      </c>
      <c r="AP559" s="9">
        <v>7.435835931878243E-3</v>
      </c>
      <c r="AQ559" s="9">
        <v>8.8095238095238226E-3</v>
      </c>
      <c r="AR559" s="9">
        <v>-0.10408307764928015</v>
      </c>
      <c r="AS559" s="9">
        <v>-1.2118018967333999E-2</v>
      </c>
      <c r="AT559" s="9">
        <v>1.1200000000000099E-2</v>
      </c>
      <c r="AU559" s="33">
        <v>1.0548523206751037E-2</v>
      </c>
      <c r="AV559" s="87">
        <v>4.1492693110647183E-2</v>
      </c>
      <c r="AW559" s="270">
        <v>8.8699574041593676E-2</v>
      </c>
      <c r="AX559" s="35">
        <v>7.8966972932704271E-2</v>
      </c>
      <c r="AY559" s="793"/>
      <c r="AZ559" s="779"/>
      <c r="BA559" s="21">
        <v>7560.0000000000009</v>
      </c>
      <c r="BB559" s="87">
        <v>0.8912341693568413</v>
      </c>
      <c r="BC559" s="795"/>
    </row>
    <row r="560" spans="1:55">
      <c r="A560" s="155" t="s">
        <v>111</v>
      </c>
      <c r="B560" s="159" t="s">
        <v>128</v>
      </c>
      <c r="C560" s="797" t="s">
        <v>38</v>
      </c>
      <c r="D560" s="15" t="s">
        <v>39</v>
      </c>
      <c r="E560" s="21">
        <v>87290</v>
      </c>
      <c r="F560" s="7">
        <v>89370</v>
      </c>
      <c r="G560" s="7">
        <v>90490</v>
      </c>
      <c r="H560" s="7">
        <v>91220</v>
      </c>
      <c r="I560" s="7">
        <v>92090</v>
      </c>
      <c r="J560" s="7">
        <v>92250</v>
      </c>
      <c r="K560" s="7">
        <v>91300</v>
      </c>
      <c r="L560" s="7">
        <v>92340</v>
      </c>
      <c r="M560" s="22">
        <v>93330</v>
      </c>
      <c r="N560" s="22">
        <v>97330</v>
      </c>
      <c r="O560" s="284">
        <v>106050</v>
      </c>
      <c r="P560" s="18">
        <v>770</v>
      </c>
      <c r="Q560" s="7">
        <v>790</v>
      </c>
      <c r="R560" s="7">
        <v>800</v>
      </c>
      <c r="S560" s="7">
        <v>800</v>
      </c>
      <c r="T560" s="7">
        <v>810</v>
      </c>
      <c r="U560" s="7">
        <v>810</v>
      </c>
      <c r="V560" s="7">
        <v>800</v>
      </c>
      <c r="W560" s="7">
        <v>810</v>
      </c>
      <c r="X560" s="25">
        <v>820</v>
      </c>
      <c r="Y560" s="25">
        <v>860</v>
      </c>
      <c r="Z560" s="262">
        <v>940</v>
      </c>
      <c r="AA560" s="20" t="s">
        <v>70</v>
      </c>
      <c r="AB560" s="8">
        <v>2080</v>
      </c>
      <c r="AC560" s="8">
        <v>1120</v>
      </c>
      <c r="AD560" s="8">
        <v>730</v>
      </c>
      <c r="AE560" s="8">
        <v>870</v>
      </c>
      <c r="AF560" s="8">
        <v>160</v>
      </c>
      <c r="AG560" s="8">
        <v>-950</v>
      </c>
      <c r="AH560" s="8">
        <v>1040</v>
      </c>
      <c r="AI560" s="29">
        <v>990</v>
      </c>
      <c r="AJ560" s="29">
        <v>4000</v>
      </c>
      <c r="AK560" s="276">
        <v>8720</v>
      </c>
      <c r="AL560" s="31">
        <v>18760</v>
      </c>
      <c r="AM560" s="17" t="s">
        <v>70</v>
      </c>
      <c r="AN560" s="9">
        <v>2.3828617252835471E-2</v>
      </c>
      <c r="AO560" s="9">
        <v>1.2532169631867429E-2</v>
      </c>
      <c r="AP560" s="9">
        <v>8.0671897447230911E-3</v>
      </c>
      <c r="AQ560" s="9">
        <v>9.5373821530366776E-3</v>
      </c>
      <c r="AR560" s="9">
        <v>1.7374307742425987E-3</v>
      </c>
      <c r="AS560" s="9">
        <v>-1.0298102981029844E-2</v>
      </c>
      <c r="AT560" s="9">
        <v>1.139101861993419E-2</v>
      </c>
      <c r="AU560" s="33">
        <v>1.0721247563352909E-2</v>
      </c>
      <c r="AV560" s="87">
        <v>4.2858673524054369E-2</v>
      </c>
      <c r="AW560" s="270">
        <v>8.9592109318812341E-2</v>
      </c>
      <c r="AX560" s="35">
        <v>0.21491579791499604</v>
      </c>
      <c r="AY560" s="793"/>
      <c r="AZ560" s="779"/>
      <c r="BA560" s="21">
        <v>17766</v>
      </c>
      <c r="BB560" s="87">
        <v>1.0113873295910185</v>
      </c>
      <c r="BC560" s="795"/>
    </row>
    <row r="561" spans="1:55">
      <c r="A561" s="155" t="s">
        <v>111</v>
      </c>
      <c r="B561" s="159" t="s">
        <v>128</v>
      </c>
      <c r="C561" s="797"/>
      <c r="D561" s="15" t="s">
        <v>40</v>
      </c>
      <c r="E561" s="21">
        <v>149940</v>
      </c>
      <c r="F561" s="7">
        <v>153760</v>
      </c>
      <c r="G561" s="7">
        <v>155540</v>
      </c>
      <c r="H561" s="7">
        <v>156840</v>
      </c>
      <c r="I561" s="7">
        <v>158400</v>
      </c>
      <c r="J561" s="7">
        <v>158660</v>
      </c>
      <c r="K561" s="7">
        <v>156780</v>
      </c>
      <c r="L561" s="7">
        <v>158600</v>
      </c>
      <c r="M561" s="22">
        <v>160380</v>
      </c>
      <c r="N561" s="22">
        <v>167550</v>
      </c>
      <c r="O561" s="284">
        <v>183240</v>
      </c>
      <c r="P561" s="18">
        <v>1390</v>
      </c>
      <c r="Q561" s="7">
        <v>1430</v>
      </c>
      <c r="R561" s="7">
        <v>1450</v>
      </c>
      <c r="S561" s="7">
        <v>1460</v>
      </c>
      <c r="T561" s="7">
        <v>1470</v>
      </c>
      <c r="U561" s="7">
        <v>1470</v>
      </c>
      <c r="V561" s="7">
        <v>1450</v>
      </c>
      <c r="W561" s="7">
        <v>1470</v>
      </c>
      <c r="X561" s="25">
        <v>1490</v>
      </c>
      <c r="Y561" s="25">
        <v>1560</v>
      </c>
      <c r="Z561" s="262">
        <v>1710</v>
      </c>
      <c r="AA561" s="20" t="s">
        <v>70</v>
      </c>
      <c r="AB561" s="8">
        <v>3820</v>
      </c>
      <c r="AC561" s="8">
        <v>1780</v>
      </c>
      <c r="AD561" s="8">
        <v>1300</v>
      </c>
      <c r="AE561" s="8">
        <v>1560</v>
      </c>
      <c r="AF561" s="8">
        <v>260</v>
      </c>
      <c r="AG561" s="8">
        <v>-1880</v>
      </c>
      <c r="AH561" s="8">
        <v>1820</v>
      </c>
      <c r="AI561" s="29">
        <v>1780</v>
      </c>
      <c r="AJ561" s="29">
        <v>7170</v>
      </c>
      <c r="AK561" s="276">
        <v>15690</v>
      </c>
      <c r="AL561" s="31">
        <v>33300</v>
      </c>
      <c r="AM561" s="17" t="s">
        <v>70</v>
      </c>
      <c r="AN561" s="9">
        <v>2.547685740963046E-2</v>
      </c>
      <c r="AO561" s="9">
        <v>1.1576482830385038E-2</v>
      </c>
      <c r="AP561" s="9">
        <v>8.3579786550083135E-3</v>
      </c>
      <c r="AQ561" s="9">
        <v>9.9464422341239977E-3</v>
      </c>
      <c r="AR561" s="9">
        <v>1.6414141414140548E-3</v>
      </c>
      <c r="AS561" s="9">
        <v>-1.1849237362914433E-2</v>
      </c>
      <c r="AT561" s="9">
        <v>1.1608623548922115E-2</v>
      </c>
      <c r="AU561" s="33">
        <v>1.122320302648161E-2</v>
      </c>
      <c r="AV561" s="87">
        <v>4.4706322484100225E-2</v>
      </c>
      <c r="AW561" s="270">
        <v>9.3643688451208629E-2</v>
      </c>
      <c r="AX561" s="35">
        <v>0.22208883553421366</v>
      </c>
      <c r="AY561" s="793"/>
      <c r="AZ561" s="779"/>
      <c r="BA561" s="21">
        <v>32319.000000000004</v>
      </c>
      <c r="BB561" s="87">
        <v>1.0065426170468188</v>
      </c>
      <c r="BC561" s="795"/>
    </row>
    <row r="562" spans="1:55" ht="21" customHeight="1">
      <c r="A562" s="155" t="s">
        <v>111</v>
      </c>
      <c r="B562" s="148" t="s">
        <v>53</v>
      </c>
      <c r="C562" s="758" t="s">
        <v>37</v>
      </c>
      <c r="D562" s="15" t="s">
        <v>11</v>
      </c>
      <c r="E562" s="21">
        <v>32980</v>
      </c>
      <c r="F562" s="7">
        <v>33650</v>
      </c>
      <c r="G562" s="7">
        <v>34120</v>
      </c>
      <c r="H562" s="7">
        <v>34370</v>
      </c>
      <c r="I562" s="7">
        <v>34660</v>
      </c>
      <c r="J562" s="7">
        <v>30230</v>
      </c>
      <c r="K562" s="7">
        <v>29890</v>
      </c>
      <c r="L562" s="7">
        <v>30220</v>
      </c>
      <c r="M562" s="22">
        <v>30530</v>
      </c>
      <c r="N562" s="22">
        <v>31760</v>
      </c>
      <c r="O562" s="284">
        <v>34510</v>
      </c>
      <c r="P562" s="18">
        <v>260</v>
      </c>
      <c r="Q562" s="7">
        <v>270</v>
      </c>
      <c r="R562" s="7">
        <v>270</v>
      </c>
      <c r="S562" s="7">
        <v>270</v>
      </c>
      <c r="T562" s="7">
        <v>270</v>
      </c>
      <c r="U562" s="7">
        <v>270</v>
      </c>
      <c r="V562" s="7">
        <v>280</v>
      </c>
      <c r="W562" s="7">
        <v>280</v>
      </c>
      <c r="X562" s="25">
        <v>280</v>
      </c>
      <c r="Y562" s="25">
        <v>290</v>
      </c>
      <c r="Z562" s="262">
        <v>320</v>
      </c>
      <c r="AA562" s="20" t="s">
        <v>70</v>
      </c>
      <c r="AB562" s="8">
        <v>670</v>
      </c>
      <c r="AC562" s="8">
        <v>470</v>
      </c>
      <c r="AD562" s="8">
        <v>250</v>
      </c>
      <c r="AE562" s="8">
        <v>290</v>
      </c>
      <c r="AF562" s="8">
        <v>-4430</v>
      </c>
      <c r="AG562" s="8">
        <v>-340</v>
      </c>
      <c r="AH562" s="8">
        <v>330</v>
      </c>
      <c r="AI562" s="29">
        <v>310</v>
      </c>
      <c r="AJ562" s="29">
        <v>1230</v>
      </c>
      <c r="AK562" s="276">
        <v>2750</v>
      </c>
      <c r="AL562" s="31">
        <v>1530</v>
      </c>
      <c r="AM562" s="17" t="s">
        <v>70</v>
      </c>
      <c r="AN562" s="9">
        <v>2.0315342631898048E-2</v>
      </c>
      <c r="AO562" s="9">
        <v>1.3967310549777068E-2</v>
      </c>
      <c r="AP562" s="9">
        <v>7.3270808909731144E-3</v>
      </c>
      <c r="AQ562" s="9">
        <v>8.4375909223159962E-3</v>
      </c>
      <c r="AR562" s="9">
        <v>-0.12781304096941715</v>
      </c>
      <c r="AS562" s="9">
        <v>-1.1247105524313628E-2</v>
      </c>
      <c r="AT562" s="9">
        <v>1.1040481766477095E-2</v>
      </c>
      <c r="AU562" s="33">
        <v>1.0258107213765744E-2</v>
      </c>
      <c r="AV562" s="87">
        <v>4.0288241074353026E-2</v>
      </c>
      <c r="AW562" s="270">
        <v>8.6586901763224144E-2</v>
      </c>
      <c r="AX562" s="35">
        <v>4.6391752577319645E-2</v>
      </c>
      <c r="AY562" s="793">
        <v>0.13994501063241616</v>
      </c>
      <c r="AZ562" s="779"/>
      <c r="BA562" s="21">
        <v>6048</v>
      </c>
      <c r="BB562" s="87">
        <v>0.8630078835657975</v>
      </c>
      <c r="BC562" s="795">
        <v>0.94311920438501207</v>
      </c>
    </row>
    <row r="563" spans="1:55">
      <c r="A563" s="155" t="s">
        <v>111</v>
      </c>
      <c r="B563" s="159" t="s">
        <v>129</v>
      </c>
      <c r="C563" s="758"/>
      <c r="D563" s="15" t="s">
        <v>12</v>
      </c>
      <c r="E563" s="21">
        <v>39240</v>
      </c>
      <c r="F563" s="7">
        <v>40080</v>
      </c>
      <c r="G563" s="7">
        <v>40620</v>
      </c>
      <c r="H563" s="7">
        <v>40930</v>
      </c>
      <c r="I563" s="7">
        <v>41290</v>
      </c>
      <c r="J563" s="7">
        <v>36870</v>
      </c>
      <c r="K563" s="7">
        <v>36430</v>
      </c>
      <c r="L563" s="7">
        <v>36840</v>
      </c>
      <c r="M563" s="22">
        <v>37230</v>
      </c>
      <c r="N563" s="22">
        <v>38780</v>
      </c>
      <c r="O563" s="284">
        <v>42220</v>
      </c>
      <c r="P563" s="18">
        <v>320</v>
      </c>
      <c r="Q563" s="7">
        <v>330</v>
      </c>
      <c r="R563" s="7">
        <v>330</v>
      </c>
      <c r="S563" s="7">
        <v>330</v>
      </c>
      <c r="T563" s="7">
        <v>330</v>
      </c>
      <c r="U563" s="7">
        <v>330</v>
      </c>
      <c r="V563" s="7">
        <v>340</v>
      </c>
      <c r="W563" s="7">
        <v>340</v>
      </c>
      <c r="X563" s="25">
        <v>340</v>
      </c>
      <c r="Y563" s="25">
        <v>360</v>
      </c>
      <c r="Z563" s="262">
        <v>390</v>
      </c>
      <c r="AA563" s="20" t="s">
        <v>70</v>
      </c>
      <c r="AB563" s="8">
        <v>840</v>
      </c>
      <c r="AC563" s="8">
        <v>540</v>
      </c>
      <c r="AD563" s="8">
        <v>310</v>
      </c>
      <c r="AE563" s="8">
        <v>360</v>
      </c>
      <c r="AF563" s="8">
        <v>-4420</v>
      </c>
      <c r="AG563" s="8">
        <v>-440</v>
      </c>
      <c r="AH563" s="8">
        <v>410</v>
      </c>
      <c r="AI563" s="29">
        <v>390</v>
      </c>
      <c r="AJ563" s="29">
        <v>1550</v>
      </c>
      <c r="AK563" s="276">
        <v>3440</v>
      </c>
      <c r="AL563" s="31">
        <v>2980</v>
      </c>
      <c r="AM563" s="17" t="s">
        <v>70</v>
      </c>
      <c r="AN563" s="9">
        <v>2.1406727828746197E-2</v>
      </c>
      <c r="AO563" s="9">
        <v>1.3473053892215647E-2</v>
      </c>
      <c r="AP563" s="9">
        <v>7.6317085179713473E-3</v>
      </c>
      <c r="AQ563" s="9">
        <v>8.7955045199119564E-3</v>
      </c>
      <c r="AR563" s="9">
        <v>-0.1070477113102446</v>
      </c>
      <c r="AS563" s="9">
        <v>-1.1933821535123457E-2</v>
      </c>
      <c r="AT563" s="9">
        <v>1.125446060938784E-2</v>
      </c>
      <c r="AU563" s="33">
        <v>1.0586319218240936E-2</v>
      </c>
      <c r="AV563" s="87">
        <v>4.1633091592801597E-2</v>
      </c>
      <c r="AW563" s="270">
        <v>8.870551830840645E-2</v>
      </c>
      <c r="AX563" s="35">
        <v>7.5942915392456678E-2</v>
      </c>
      <c r="AY563" s="793"/>
      <c r="AZ563" s="779"/>
      <c r="BA563" s="21">
        <v>7371.0000000000009</v>
      </c>
      <c r="BB563" s="87">
        <v>0.88809887869520898</v>
      </c>
      <c r="BC563" s="795"/>
    </row>
    <row r="564" spans="1:55">
      <c r="A564" s="155" t="s">
        <v>111</v>
      </c>
      <c r="B564" s="159" t="s">
        <v>129</v>
      </c>
      <c r="C564" s="797" t="s">
        <v>38</v>
      </c>
      <c r="D564" s="15" t="s">
        <v>39</v>
      </c>
      <c r="E564" s="21">
        <v>86260</v>
      </c>
      <c r="F564" s="7">
        <v>88320</v>
      </c>
      <c r="G564" s="7">
        <v>89420</v>
      </c>
      <c r="H564" s="7">
        <v>90150</v>
      </c>
      <c r="I564" s="7">
        <v>91010</v>
      </c>
      <c r="J564" s="7">
        <v>91160</v>
      </c>
      <c r="K564" s="7">
        <v>90230</v>
      </c>
      <c r="L564" s="7">
        <v>91260</v>
      </c>
      <c r="M564" s="22">
        <v>92240</v>
      </c>
      <c r="N564" s="22">
        <v>96200</v>
      </c>
      <c r="O564" s="284">
        <v>104820</v>
      </c>
      <c r="P564" s="18">
        <v>760</v>
      </c>
      <c r="Q564" s="7">
        <v>780</v>
      </c>
      <c r="R564" s="7">
        <v>790</v>
      </c>
      <c r="S564" s="7">
        <v>790</v>
      </c>
      <c r="T564" s="7">
        <v>800</v>
      </c>
      <c r="U564" s="7">
        <v>800</v>
      </c>
      <c r="V564" s="7">
        <v>790</v>
      </c>
      <c r="W564" s="7">
        <v>800</v>
      </c>
      <c r="X564" s="25">
        <v>810</v>
      </c>
      <c r="Y564" s="25">
        <v>850</v>
      </c>
      <c r="Z564" s="262">
        <v>920</v>
      </c>
      <c r="AA564" s="20" t="s">
        <v>70</v>
      </c>
      <c r="AB564" s="8">
        <v>2060</v>
      </c>
      <c r="AC564" s="8">
        <v>1100</v>
      </c>
      <c r="AD564" s="8">
        <v>730</v>
      </c>
      <c r="AE564" s="8">
        <v>860</v>
      </c>
      <c r="AF564" s="8">
        <v>150</v>
      </c>
      <c r="AG564" s="8">
        <v>-930</v>
      </c>
      <c r="AH564" s="8">
        <v>1030</v>
      </c>
      <c r="AI564" s="29">
        <v>980</v>
      </c>
      <c r="AJ564" s="29">
        <v>3960</v>
      </c>
      <c r="AK564" s="276">
        <v>8620</v>
      </c>
      <c r="AL564" s="31">
        <v>18560</v>
      </c>
      <c r="AM564" s="17" t="s">
        <v>70</v>
      </c>
      <c r="AN564" s="9">
        <v>2.3881289125898375E-2</v>
      </c>
      <c r="AO564" s="9">
        <v>1.2454710144927494E-2</v>
      </c>
      <c r="AP564" s="9">
        <v>8.1637217624692671E-3</v>
      </c>
      <c r="AQ564" s="9">
        <v>9.5396561286744674E-3</v>
      </c>
      <c r="AR564" s="9">
        <v>1.6481705307109795E-3</v>
      </c>
      <c r="AS564" s="9">
        <v>-1.0201842913558523E-2</v>
      </c>
      <c r="AT564" s="9">
        <v>1.1415272082455852E-2</v>
      </c>
      <c r="AU564" s="33">
        <v>1.0738549200087766E-2</v>
      </c>
      <c r="AV564" s="87">
        <v>4.2931483087597533E-2</v>
      </c>
      <c r="AW564" s="270">
        <v>8.9604989604989527E-2</v>
      </c>
      <c r="AX564" s="35">
        <v>0.21516345930906566</v>
      </c>
      <c r="AY564" s="793"/>
      <c r="AZ564" s="779"/>
      <c r="BA564" s="21">
        <v>17388</v>
      </c>
      <c r="BB564" s="87">
        <v>1.0135868305124043</v>
      </c>
      <c r="BC564" s="795"/>
    </row>
    <row r="565" spans="1:55">
      <c r="A565" s="155" t="s">
        <v>111</v>
      </c>
      <c r="B565" s="159" t="s">
        <v>129</v>
      </c>
      <c r="C565" s="797"/>
      <c r="D565" s="15" t="s">
        <v>40</v>
      </c>
      <c r="E565" s="21">
        <v>148910</v>
      </c>
      <c r="F565" s="7">
        <v>152710</v>
      </c>
      <c r="G565" s="7">
        <v>154470</v>
      </c>
      <c r="H565" s="7">
        <v>155770</v>
      </c>
      <c r="I565" s="7">
        <v>157320</v>
      </c>
      <c r="J565" s="7">
        <v>157570</v>
      </c>
      <c r="K565" s="7">
        <v>155710</v>
      </c>
      <c r="L565" s="7">
        <v>157520</v>
      </c>
      <c r="M565" s="22">
        <v>159290</v>
      </c>
      <c r="N565" s="22">
        <v>166420</v>
      </c>
      <c r="O565" s="284">
        <v>182010</v>
      </c>
      <c r="P565" s="18">
        <v>1380</v>
      </c>
      <c r="Q565" s="7">
        <v>1420</v>
      </c>
      <c r="R565" s="7">
        <v>1440</v>
      </c>
      <c r="S565" s="7">
        <v>1450</v>
      </c>
      <c r="T565" s="7">
        <v>1460</v>
      </c>
      <c r="U565" s="7">
        <v>1460</v>
      </c>
      <c r="V565" s="7">
        <v>1440</v>
      </c>
      <c r="W565" s="7">
        <v>1460</v>
      </c>
      <c r="X565" s="25">
        <v>1480</v>
      </c>
      <c r="Y565" s="25">
        <v>1550</v>
      </c>
      <c r="Z565" s="262">
        <v>1690</v>
      </c>
      <c r="AA565" s="20" t="s">
        <v>70</v>
      </c>
      <c r="AB565" s="8">
        <v>3800</v>
      </c>
      <c r="AC565" s="8">
        <v>1760</v>
      </c>
      <c r="AD565" s="8">
        <v>1300</v>
      </c>
      <c r="AE565" s="8">
        <v>1550</v>
      </c>
      <c r="AF565" s="8">
        <v>250</v>
      </c>
      <c r="AG565" s="8">
        <v>-1860</v>
      </c>
      <c r="AH565" s="8">
        <v>1810</v>
      </c>
      <c r="AI565" s="29">
        <v>1770</v>
      </c>
      <c r="AJ565" s="29">
        <v>7130</v>
      </c>
      <c r="AK565" s="276">
        <v>15590</v>
      </c>
      <c r="AL565" s="31">
        <v>33100</v>
      </c>
      <c r="AM565" s="17" t="s">
        <v>70</v>
      </c>
      <c r="AN565" s="9">
        <v>2.5518769726680546E-2</v>
      </c>
      <c r="AO565" s="9">
        <v>1.1525112959203776E-2</v>
      </c>
      <c r="AP565" s="9">
        <v>8.4158736324204675E-3</v>
      </c>
      <c r="AQ565" s="9">
        <v>9.9505681453424533E-3</v>
      </c>
      <c r="AR565" s="9">
        <v>1.5891177218407826E-3</v>
      </c>
      <c r="AS565" s="9">
        <v>-1.180427746398427E-2</v>
      </c>
      <c r="AT565" s="9">
        <v>1.1624173142380068E-2</v>
      </c>
      <c r="AU565" s="33">
        <v>1.1236668359573487E-2</v>
      </c>
      <c r="AV565" s="87">
        <v>4.4761127503295972E-2</v>
      </c>
      <c r="AW565" s="270">
        <v>9.367864439370277E-2</v>
      </c>
      <c r="AX565" s="35">
        <v>0.22228191525082264</v>
      </c>
      <c r="AY565" s="793"/>
      <c r="AZ565" s="779"/>
      <c r="BA565" s="21">
        <v>31941.000000000004</v>
      </c>
      <c r="BB565" s="87">
        <v>1.0077832247666376</v>
      </c>
      <c r="BC565" s="795"/>
    </row>
    <row r="566" spans="1:55" ht="21" customHeight="1">
      <c r="A566" s="155" t="s">
        <v>111</v>
      </c>
      <c r="B566" s="148" t="s">
        <v>54</v>
      </c>
      <c r="C566" s="758" t="s">
        <v>37</v>
      </c>
      <c r="D566" s="15" t="s">
        <v>11</v>
      </c>
      <c r="E566" s="21">
        <v>32060</v>
      </c>
      <c r="F566" s="7">
        <v>32710</v>
      </c>
      <c r="G566" s="7">
        <v>33180</v>
      </c>
      <c r="H566" s="7">
        <v>33420</v>
      </c>
      <c r="I566" s="7">
        <v>33700</v>
      </c>
      <c r="J566" s="7">
        <v>29270</v>
      </c>
      <c r="K566" s="7">
        <v>28950</v>
      </c>
      <c r="L566" s="7">
        <v>29270</v>
      </c>
      <c r="M566" s="22">
        <v>29560</v>
      </c>
      <c r="N566" s="22">
        <v>30760</v>
      </c>
      <c r="O566" s="284">
        <v>33420</v>
      </c>
      <c r="P566" s="18">
        <v>250</v>
      </c>
      <c r="Q566" s="7">
        <v>260</v>
      </c>
      <c r="R566" s="7">
        <v>260</v>
      </c>
      <c r="S566" s="7">
        <v>260</v>
      </c>
      <c r="T566" s="7">
        <v>260</v>
      </c>
      <c r="U566" s="7">
        <v>260</v>
      </c>
      <c r="V566" s="7">
        <v>270</v>
      </c>
      <c r="W566" s="7">
        <v>270</v>
      </c>
      <c r="X566" s="25">
        <v>270</v>
      </c>
      <c r="Y566" s="25">
        <v>280</v>
      </c>
      <c r="Z566" s="262">
        <v>310</v>
      </c>
      <c r="AA566" s="20" t="s">
        <v>70</v>
      </c>
      <c r="AB566" s="8">
        <v>650</v>
      </c>
      <c r="AC566" s="8">
        <v>470</v>
      </c>
      <c r="AD566" s="8">
        <v>240</v>
      </c>
      <c r="AE566" s="8">
        <v>280</v>
      </c>
      <c r="AF566" s="8">
        <v>-4430</v>
      </c>
      <c r="AG566" s="8">
        <v>-320</v>
      </c>
      <c r="AH566" s="8">
        <v>320</v>
      </c>
      <c r="AI566" s="29">
        <v>290</v>
      </c>
      <c r="AJ566" s="29">
        <v>1200</v>
      </c>
      <c r="AK566" s="276">
        <v>2660</v>
      </c>
      <c r="AL566" s="31">
        <v>1360</v>
      </c>
      <c r="AM566" s="17" t="s">
        <v>70</v>
      </c>
      <c r="AN566" s="9">
        <v>2.0274485339987436E-2</v>
      </c>
      <c r="AO566" s="9">
        <v>1.4368694588810849E-2</v>
      </c>
      <c r="AP566" s="9">
        <v>7.2332730560578096E-3</v>
      </c>
      <c r="AQ566" s="9">
        <v>8.3782166367445399E-3</v>
      </c>
      <c r="AR566" s="9">
        <v>-0.13145400593471812</v>
      </c>
      <c r="AS566" s="9">
        <v>-1.0932695592757113E-2</v>
      </c>
      <c r="AT566" s="9">
        <v>1.1053540587219413E-2</v>
      </c>
      <c r="AU566" s="33">
        <v>9.9077553809361341E-3</v>
      </c>
      <c r="AV566" s="87">
        <v>4.0595399188092074E-2</v>
      </c>
      <c r="AW566" s="270">
        <v>8.6475942782834769E-2</v>
      </c>
      <c r="AX566" s="35">
        <v>4.2420461634435469E-2</v>
      </c>
      <c r="AY566" s="793">
        <v>0.13843908189092446</v>
      </c>
      <c r="AZ566" s="779"/>
      <c r="BA566" s="21">
        <v>5859.0000000000009</v>
      </c>
      <c r="BB566" s="87">
        <v>0.85966936993137866</v>
      </c>
      <c r="BC566" s="795">
        <v>0.94187336253325726</v>
      </c>
    </row>
    <row r="567" spans="1:55">
      <c r="A567" s="155" t="s">
        <v>111</v>
      </c>
      <c r="B567" s="159" t="s">
        <v>130</v>
      </c>
      <c r="C567" s="758"/>
      <c r="D567" s="15" t="s">
        <v>12</v>
      </c>
      <c r="E567" s="21">
        <v>38320</v>
      </c>
      <c r="F567" s="7">
        <v>39140</v>
      </c>
      <c r="G567" s="7">
        <v>39680</v>
      </c>
      <c r="H567" s="7">
        <v>39980</v>
      </c>
      <c r="I567" s="7">
        <v>40330</v>
      </c>
      <c r="J567" s="7">
        <v>35910</v>
      </c>
      <c r="K567" s="7">
        <v>35490</v>
      </c>
      <c r="L567" s="7">
        <v>35890</v>
      </c>
      <c r="M567" s="22">
        <v>36260</v>
      </c>
      <c r="N567" s="22">
        <v>37780</v>
      </c>
      <c r="O567" s="284">
        <v>41130</v>
      </c>
      <c r="P567" s="18">
        <v>310</v>
      </c>
      <c r="Q567" s="7">
        <v>320</v>
      </c>
      <c r="R567" s="7">
        <v>320</v>
      </c>
      <c r="S567" s="7">
        <v>320</v>
      </c>
      <c r="T567" s="7">
        <v>320</v>
      </c>
      <c r="U567" s="7">
        <v>320</v>
      </c>
      <c r="V567" s="7">
        <v>330</v>
      </c>
      <c r="W567" s="7">
        <v>330</v>
      </c>
      <c r="X567" s="25">
        <v>330</v>
      </c>
      <c r="Y567" s="25">
        <v>350</v>
      </c>
      <c r="Z567" s="262">
        <v>380</v>
      </c>
      <c r="AA567" s="20" t="s">
        <v>70</v>
      </c>
      <c r="AB567" s="8">
        <v>820</v>
      </c>
      <c r="AC567" s="8">
        <v>540</v>
      </c>
      <c r="AD567" s="8">
        <v>300</v>
      </c>
      <c r="AE567" s="8">
        <v>350</v>
      </c>
      <c r="AF567" s="8">
        <v>-4420</v>
      </c>
      <c r="AG567" s="8">
        <v>-420</v>
      </c>
      <c r="AH567" s="8">
        <v>400</v>
      </c>
      <c r="AI567" s="29">
        <v>370</v>
      </c>
      <c r="AJ567" s="29">
        <v>1520</v>
      </c>
      <c r="AK567" s="276">
        <v>3350</v>
      </c>
      <c r="AL567" s="31">
        <v>2810</v>
      </c>
      <c r="AM567" s="17" t="s">
        <v>70</v>
      </c>
      <c r="AN567" s="9">
        <v>2.1398747390396711E-2</v>
      </c>
      <c r="AO567" s="9">
        <v>1.37966274910577E-2</v>
      </c>
      <c r="AP567" s="9">
        <v>7.5604838709677491E-3</v>
      </c>
      <c r="AQ567" s="9">
        <v>8.7543771885942867E-3</v>
      </c>
      <c r="AR567" s="9">
        <v>-0.10959583436647657</v>
      </c>
      <c r="AS567" s="9">
        <v>-1.1695906432748537E-2</v>
      </c>
      <c r="AT567" s="9">
        <v>1.1270780501549726E-2</v>
      </c>
      <c r="AU567" s="33">
        <v>1.0309278350515427E-2</v>
      </c>
      <c r="AV567" s="87">
        <v>4.1919470490899169E-2</v>
      </c>
      <c r="AW567" s="270">
        <v>8.8671254632080476E-2</v>
      </c>
      <c r="AX567" s="35">
        <v>7.3329853862212913E-2</v>
      </c>
      <c r="AY567" s="793"/>
      <c r="AZ567" s="779"/>
      <c r="BA567" s="21">
        <v>7182.0000000000009</v>
      </c>
      <c r="BB567" s="87">
        <v>0.88590814196242174</v>
      </c>
      <c r="BC567" s="795"/>
    </row>
    <row r="568" spans="1:55">
      <c r="A568" s="155" t="s">
        <v>111</v>
      </c>
      <c r="B568" s="159" t="s">
        <v>130</v>
      </c>
      <c r="C568" s="797" t="s">
        <v>38</v>
      </c>
      <c r="D568" s="15" t="s">
        <v>39</v>
      </c>
      <c r="E568" s="21">
        <v>85340</v>
      </c>
      <c r="F568" s="7">
        <v>87380</v>
      </c>
      <c r="G568" s="7">
        <v>88480</v>
      </c>
      <c r="H568" s="7">
        <v>89200</v>
      </c>
      <c r="I568" s="7">
        <v>90050</v>
      </c>
      <c r="J568" s="7">
        <v>90200</v>
      </c>
      <c r="K568" s="7">
        <v>89290</v>
      </c>
      <c r="L568" s="7">
        <v>90310</v>
      </c>
      <c r="M568" s="22">
        <v>91270</v>
      </c>
      <c r="N568" s="22">
        <v>95200</v>
      </c>
      <c r="O568" s="284">
        <v>103730</v>
      </c>
      <c r="P568" s="18">
        <v>750</v>
      </c>
      <c r="Q568" s="7">
        <v>770</v>
      </c>
      <c r="R568" s="7">
        <v>780</v>
      </c>
      <c r="S568" s="7">
        <v>780</v>
      </c>
      <c r="T568" s="7">
        <v>790</v>
      </c>
      <c r="U568" s="7">
        <v>790</v>
      </c>
      <c r="V568" s="7">
        <v>780</v>
      </c>
      <c r="W568" s="7">
        <v>790</v>
      </c>
      <c r="X568" s="25">
        <v>800</v>
      </c>
      <c r="Y568" s="25">
        <v>840</v>
      </c>
      <c r="Z568" s="262">
        <v>910</v>
      </c>
      <c r="AA568" s="20" t="s">
        <v>70</v>
      </c>
      <c r="AB568" s="8">
        <v>2040</v>
      </c>
      <c r="AC568" s="8">
        <v>1100</v>
      </c>
      <c r="AD568" s="8">
        <v>720</v>
      </c>
      <c r="AE568" s="8">
        <v>850</v>
      </c>
      <c r="AF568" s="8">
        <v>150</v>
      </c>
      <c r="AG568" s="8">
        <v>-910</v>
      </c>
      <c r="AH568" s="8">
        <v>1020</v>
      </c>
      <c r="AI568" s="29">
        <v>960</v>
      </c>
      <c r="AJ568" s="29">
        <v>3930</v>
      </c>
      <c r="AK568" s="276">
        <v>8530</v>
      </c>
      <c r="AL568" s="31">
        <v>18390</v>
      </c>
      <c r="AM568" s="17" t="s">
        <v>70</v>
      </c>
      <c r="AN568" s="9">
        <v>2.3904382470119501E-2</v>
      </c>
      <c r="AO568" s="9">
        <v>1.2588693064774503E-2</v>
      </c>
      <c r="AP568" s="9">
        <v>8.1374321880651745E-3</v>
      </c>
      <c r="AQ568" s="9">
        <v>9.5291479820627245E-3</v>
      </c>
      <c r="AR568" s="9">
        <v>1.6657412548584105E-3</v>
      </c>
      <c r="AS568" s="9">
        <v>-1.0088691796008908E-2</v>
      </c>
      <c r="AT568" s="9">
        <v>1.1423451674319685E-2</v>
      </c>
      <c r="AU568" s="33">
        <v>1.063005204296319E-2</v>
      </c>
      <c r="AV568" s="87">
        <v>4.3059055549468539E-2</v>
      </c>
      <c r="AW568" s="270">
        <v>8.9600840336134357E-2</v>
      </c>
      <c r="AX568" s="35">
        <v>0.21549097726740096</v>
      </c>
      <c r="AY568" s="793"/>
      <c r="AZ568" s="779"/>
      <c r="BA568" s="21">
        <v>17199.000000000004</v>
      </c>
      <c r="BB568" s="87">
        <v>1.0139559409421139</v>
      </c>
      <c r="BC568" s="795"/>
    </row>
    <row r="569" spans="1:55">
      <c r="A569" s="155" t="s">
        <v>111</v>
      </c>
      <c r="B569" s="159" t="s">
        <v>130</v>
      </c>
      <c r="C569" s="797"/>
      <c r="D569" s="15" t="s">
        <v>40</v>
      </c>
      <c r="E569" s="21">
        <v>147990</v>
      </c>
      <c r="F569" s="7">
        <v>151770</v>
      </c>
      <c r="G569" s="7">
        <v>153530</v>
      </c>
      <c r="H569" s="7">
        <v>154820</v>
      </c>
      <c r="I569" s="7">
        <v>156360</v>
      </c>
      <c r="J569" s="7">
        <v>156610</v>
      </c>
      <c r="K569" s="7">
        <v>154770</v>
      </c>
      <c r="L569" s="7">
        <v>156570</v>
      </c>
      <c r="M569" s="22">
        <v>158320</v>
      </c>
      <c r="N569" s="22">
        <v>165420</v>
      </c>
      <c r="O569" s="284">
        <v>180920</v>
      </c>
      <c r="P569" s="18">
        <v>1370</v>
      </c>
      <c r="Q569" s="7">
        <v>1410</v>
      </c>
      <c r="R569" s="7">
        <v>1430</v>
      </c>
      <c r="S569" s="7">
        <v>1440</v>
      </c>
      <c r="T569" s="7">
        <v>1450</v>
      </c>
      <c r="U569" s="7">
        <v>1450</v>
      </c>
      <c r="V569" s="7">
        <v>1430</v>
      </c>
      <c r="W569" s="7">
        <v>1450</v>
      </c>
      <c r="X569" s="25">
        <v>1470</v>
      </c>
      <c r="Y569" s="25">
        <v>1540</v>
      </c>
      <c r="Z569" s="262">
        <v>1680</v>
      </c>
      <c r="AA569" s="20" t="s">
        <v>70</v>
      </c>
      <c r="AB569" s="8">
        <v>3780</v>
      </c>
      <c r="AC569" s="8">
        <v>1760</v>
      </c>
      <c r="AD569" s="8">
        <v>1290</v>
      </c>
      <c r="AE569" s="8">
        <v>1540</v>
      </c>
      <c r="AF569" s="8">
        <v>250</v>
      </c>
      <c r="AG569" s="8">
        <v>-1840</v>
      </c>
      <c r="AH569" s="8">
        <v>1800</v>
      </c>
      <c r="AI569" s="29">
        <v>1750</v>
      </c>
      <c r="AJ569" s="29">
        <v>7100</v>
      </c>
      <c r="AK569" s="276">
        <v>15500</v>
      </c>
      <c r="AL569" s="31">
        <v>32930</v>
      </c>
      <c r="AM569" s="17" t="s">
        <v>70</v>
      </c>
      <c r="AN569" s="9">
        <v>2.5542266369349198E-2</v>
      </c>
      <c r="AO569" s="9">
        <v>1.15964946959215E-2</v>
      </c>
      <c r="AP569" s="9">
        <v>8.4022666579821603E-3</v>
      </c>
      <c r="AQ569" s="9">
        <v>9.9470352667614392E-3</v>
      </c>
      <c r="AR569" s="9">
        <v>1.5988743924277848E-3</v>
      </c>
      <c r="AS569" s="9">
        <v>-1.1748930464210439E-2</v>
      </c>
      <c r="AT569" s="9">
        <v>1.1630160883892238E-2</v>
      </c>
      <c r="AU569" s="33">
        <v>1.117710928019422E-2</v>
      </c>
      <c r="AV569" s="87">
        <v>4.4845881758463824E-2</v>
      </c>
      <c r="AW569" s="270">
        <v>9.3700882601861935E-2</v>
      </c>
      <c r="AX569" s="35">
        <v>0.22251503479964851</v>
      </c>
      <c r="AY569" s="793"/>
      <c r="AZ569" s="779"/>
      <c r="BA569" s="21">
        <v>31752</v>
      </c>
      <c r="BB569" s="87">
        <v>1.0079599972971147</v>
      </c>
      <c r="BC569" s="795"/>
    </row>
    <row r="570" spans="1:55" ht="21" customHeight="1">
      <c r="A570" s="155" t="s">
        <v>111</v>
      </c>
      <c r="B570" s="148" t="s">
        <v>55</v>
      </c>
      <c r="C570" s="758" t="s">
        <v>37</v>
      </c>
      <c r="D570" s="15" t="s">
        <v>11</v>
      </c>
      <c r="E570" s="21">
        <v>32130</v>
      </c>
      <c r="F570" s="7">
        <v>32760</v>
      </c>
      <c r="G570" s="7">
        <v>33220</v>
      </c>
      <c r="H570" s="7">
        <v>33460</v>
      </c>
      <c r="I570" s="7">
        <v>33730</v>
      </c>
      <c r="J570" s="7">
        <v>29300</v>
      </c>
      <c r="K570" s="7">
        <v>28990</v>
      </c>
      <c r="L570" s="7">
        <v>29300</v>
      </c>
      <c r="M570" s="22">
        <v>29580</v>
      </c>
      <c r="N570" s="22">
        <v>30740</v>
      </c>
      <c r="O570" s="284">
        <v>33370</v>
      </c>
      <c r="P570" s="18">
        <v>250</v>
      </c>
      <c r="Q570" s="7">
        <v>260</v>
      </c>
      <c r="R570" s="7">
        <v>260</v>
      </c>
      <c r="S570" s="7">
        <v>260</v>
      </c>
      <c r="T570" s="7">
        <v>260</v>
      </c>
      <c r="U570" s="7">
        <v>260</v>
      </c>
      <c r="V570" s="7">
        <v>270</v>
      </c>
      <c r="W570" s="7">
        <v>270</v>
      </c>
      <c r="X570" s="25">
        <v>270</v>
      </c>
      <c r="Y570" s="25">
        <v>280</v>
      </c>
      <c r="Z570" s="262">
        <v>310</v>
      </c>
      <c r="AA570" s="20" t="s">
        <v>70</v>
      </c>
      <c r="AB570" s="8">
        <v>630</v>
      </c>
      <c r="AC570" s="8">
        <v>460</v>
      </c>
      <c r="AD570" s="8">
        <v>240</v>
      </c>
      <c r="AE570" s="8">
        <v>270</v>
      </c>
      <c r="AF570" s="8">
        <v>-4430</v>
      </c>
      <c r="AG570" s="8">
        <v>-310</v>
      </c>
      <c r="AH570" s="8">
        <v>310</v>
      </c>
      <c r="AI570" s="29">
        <v>280</v>
      </c>
      <c r="AJ570" s="29">
        <v>1160</v>
      </c>
      <c r="AK570" s="276">
        <v>2630</v>
      </c>
      <c r="AL570" s="31">
        <v>1240</v>
      </c>
      <c r="AM570" s="17" t="s">
        <v>70</v>
      </c>
      <c r="AN570" s="9">
        <v>1.9607843137254832E-2</v>
      </c>
      <c r="AO570" s="9">
        <v>1.4041514041513992E-2</v>
      </c>
      <c r="AP570" s="9">
        <v>7.224563515954241E-3</v>
      </c>
      <c r="AQ570" s="9">
        <v>8.069336521219439E-3</v>
      </c>
      <c r="AR570" s="9">
        <v>-0.13133708864512306</v>
      </c>
      <c r="AS570" s="9">
        <v>-1.0580204778157021E-2</v>
      </c>
      <c r="AT570" s="9">
        <v>1.0693342531907568E-2</v>
      </c>
      <c r="AU570" s="33">
        <v>9.556313993174026E-3</v>
      </c>
      <c r="AV570" s="87">
        <v>3.9215686274509887E-2</v>
      </c>
      <c r="AW570" s="270">
        <v>8.5556278464541391E-2</v>
      </c>
      <c r="AX570" s="35">
        <v>3.859321506380331E-2</v>
      </c>
      <c r="AY570" s="793">
        <v>0.13604306894656759</v>
      </c>
      <c r="AZ570" s="779"/>
      <c r="BA570" s="21">
        <v>5859.0000000000009</v>
      </c>
      <c r="BB570" s="87">
        <v>0.8562402738873327</v>
      </c>
      <c r="BC570" s="795">
        <v>0.93972897574057646</v>
      </c>
    </row>
    <row r="571" spans="1:55">
      <c r="A571" s="155" t="s">
        <v>111</v>
      </c>
      <c r="B571" s="159" t="s">
        <v>131</v>
      </c>
      <c r="C571" s="758"/>
      <c r="D571" s="15" t="s">
        <v>12</v>
      </c>
      <c r="E571" s="21">
        <v>38390</v>
      </c>
      <c r="F571" s="7">
        <v>39190</v>
      </c>
      <c r="G571" s="7">
        <v>39720</v>
      </c>
      <c r="H571" s="7">
        <v>40020</v>
      </c>
      <c r="I571" s="7">
        <v>40360</v>
      </c>
      <c r="J571" s="7">
        <v>35940</v>
      </c>
      <c r="K571" s="7">
        <v>35530</v>
      </c>
      <c r="L571" s="7">
        <v>35920</v>
      </c>
      <c r="M571" s="22">
        <v>36280</v>
      </c>
      <c r="N571" s="22">
        <v>37760</v>
      </c>
      <c r="O571" s="284">
        <v>41080</v>
      </c>
      <c r="P571" s="18">
        <v>310</v>
      </c>
      <c r="Q571" s="7">
        <v>320</v>
      </c>
      <c r="R571" s="7">
        <v>320</v>
      </c>
      <c r="S571" s="7">
        <v>320</v>
      </c>
      <c r="T571" s="7">
        <v>320</v>
      </c>
      <c r="U571" s="7">
        <v>320</v>
      </c>
      <c r="V571" s="7">
        <v>330</v>
      </c>
      <c r="W571" s="7">
        <v>330</v>
      </c>
      <c r="X571" s="25">
        <v>330</v>
      </c>
      <c r="Y571" s="25">
        <v>350</v>
      </c>
      <c r="Z571" s="262">
        <v>380</v>
      </c>
      <c r="AA571" s="20" t="s">
        <v>70</v>
      </c>
      <c r="AB571" s="8">
        <v>800</v>
      </c>
      <c r="AC571" s="8">
        <v>530</v>
      </c>
      <c r="AD571" s="8">
        <v>300</v>
      </c>
      <c r="AE571" s="8">
        <v>340</v>
      </c>
      <c r="AF571" s="8">
        <v>-4420</v>
      </c>
      <c r="AG571" s="8">
        <v>-410</v>
      </c>
      <c r="AH571" s="8">
        <v>390</v>
      </c>
      <c r="AI571" s="29">
        <v>360</v>
      </c>
      <c r="AJ571" s="29">
        <v>1480</v>
      </c>
      <c r="AK571" s="276">
        <v>3320</v>
      </c>
      <c r="AL571" s="31">
        <v>2690</v>
      </c>
      <c r="AM571" s="17" t="s">
        <v>70</v>
      </c>
      <c r="AN571" s="9">
        <v>2.08387600937745E-2</v>
      </c>
      <c r="AO571" s="9">
        <v>1.352385812707313E-2</v>
      </c>
      <c r="AP571" s="9">
        <v>7.5528700906344337E-3</v>
      </c>
      <c r="AQ571" s="9">
        <v>8.4957521239379385E-3</v>
      </c>
      <c r="AR571" s="9">
        <v>-0.10951437066402381</v>
      </c>
      <c r="AS571" s="9">
        <v>-1.1407902058987229E-2</v>
      </c>
      <c r="AT571" s="9">
        <v>1.0976639459611581E-2</v>
      </c>
      <c r="AU571" s="33">
        <v>1.0022271714922093E-2</v>
      </c>
      <c r="AV571" s="87">
        <v>4.0793825799338546E-2</v>
      </c>
      <c r="AW571" s="270">
        <v>8.7923728813559254E-2</v>
      </c>
      <c r="AX571" s="35">
        <v>7.007033081531655E-2</v>
      </c>
      <c r="AY571" s="793"/>
      <c r="AZ571" s="779"/>
      <c r="BA571" s="21">
        <v>7182.0000000000009</v>
      </c>
      <c r="BB571" s="87">
        <v>0.8829903620734566</v>
      </c>
      <c r="BC571" s="795"/>
    </row>
    <row r="572" spans="1:55">
      <c r="A572" s="155" t="s">
        <v>111</v>
      </c>
      <c r="B572" s="159" t="s">
        <v>131</v>
      </c>
      <c r="C572" s="797" t="s">
        <v>38</v>
      </c>
      <c r="D572" s="15" t="s">
        <v>39</v>
      </c>
      <c r="E572" s="21">
        <v>85410</v>
      </c>
      <c r="F572" s="7">
        <v>87430</v>
      </c>
      <c r="G572" s="7">
        <v>88520</v>
      </c>
      <c r="H572" s="7">
        <v>89240</v>
      </c>
      <c r="I572" s="7">
        <v>90080</v>
      </c>
      <c r="J572" s="7">
        <v>90230</v>
      </c>
      <c r="K572" s="7">
        <v>89330</v>
      </c>
      <c r="L572" s="7">
        <v>90340</v>
      </c>
      <c r="M572" s="22">
        <v>91290</v>
      </c>
      <c r="N572" s="22">
        <v>95180</v>
      </c>
      <c r="O572" s="284">
        <v>103680</v>
      </c>
      <c r="P572" s="18">
        <v>750</v>
      </c>
      <c r="Q572" s="7">
        <v>770</v>
      </c>
      <c r="R572" s="7">
        <v>780</v>
      </c>
      <c r="S572" s="7">
        <v>780</v>
      </c>
      <c r="T572" s="7">
        <v>790</v>
      </c>
      <c r="U572" s="7">
        <v>790</v>
      </c>
      <c r="V572" s="7">
        <v>780</v>
      </c>
      <c r="W572" s="7">
        <v>790</v>
      </c>
      <c r="X572" s="25">
        <v>800</v>
      </c>
      <c r="Y572" s="25">
        <v>840</v>
      </c>
      <c r="Z572" s="262">
        <v>910</v>
      </c>
      <c r="AA572" s="20" t="s">
        <v>70</v>
      </c>
      <c r="AB572" s="8">
        <v>2020</v>
      </c>
      <c r="AC572" s="8">
        <v>1090</v>
      </c>
      <c r="AD572" s="8">
        <v>720</v>
      </c>
      <c r="AE572" s="8">
        <v>840</v>
      </c>
      <c r="AF572" s="8">
        <v>150</v>
      </c>
      <c r="AG572" s="8">
        <v>-900</v>
      </c>
      <c r="AH572" s="8">
        <v>1010</v>
      </c>
      <c r="AI572" s="29">
        <v>950</v>
      </c>
      <c r="AJ572" s="29">
        <v>3890</v>
      </c>
      <c r="AK572" s="276">
        <v>8500</v>
      </c>
      <c r="AL572" s="31">
        <v>18270</v>
      </c>
      <c r="AM572" s="17" t="s">
        <v>70</v>
      </c>
      <c r="AN572" s="9">
        <v>2.3650626390352425E-2</v>
      </c>
      <c r="AO572" s="9">
        <v>1.2467116550383128E-2</v>
      </c>
      <c r="AP572" s="9">
        <v>8.1337550835969274E-3</v>
      </c>
      <c r="AQ572" s="9">
        <v>9.4128193635141244E-3</v>
      </c>
      <c r="AR572" s="9">
        <v>1.6651865008880939E-3</v>
      </c>
      <c r="AS572" s="9">
        <v>-9.974509586611946E-3</v>
      </c>
      <c r="AT572" s="9">
        <v>1.1306392029553303E-2</v>
      </c>
      <c r="AU572" s="33">
        <v>1.0515829090103956E-2</v>
      </c>
      <c r="AV572" s="87">
        <v>4.2611457991017732E-2</v>
      </c>
      <c r="AW572" s="270">
        <v>8.9304475730195509E-2</v>
      </c>
      <c r="AX572" s="35">
        <v>0.21390937829293999</v>
      </c>
      <c r="AY572" s="793"/>
      <c r="AZ572" s="779"/>
      <c r="BA572" s="21">
        <v>17199.000000000004</v>
      </c>
      <c r="BB572" s="87">
        <v>1.0125395152792414</v>
      </c>
      <c r="BC572" s="795"/>
    </row>
    <row r="573" spans="1:55">
      <c r="A573" s="155" t="s">
        <v>111</v>
      </c>
      <c r="B573" s="159" t="s">
        <v>131</v>
      </c>
      <c r="C573" s="797"/>
      <c r="D573" s="15" t="s">
        <v>40</v>
      </c>
      <c r="E573" s="21">
        <v>148060</v>
      </c>
      <c r="F573" s="7">
        <v>151820</v>
      </c>
      <c r="G573" s="7">
        <v>153570</v>
      </c>
      <c r="H573" s="7">
        <v>154860</v>
      </c>
      <c r="I573" s="7">
        <v>156390</v>
      </c>
      <c r="J573" s="7">
        <v>156640</v>
      </c>
      <c r="K573" s="7">
        <v>154810</v>
      </c>
      <c r="L573" s="7">
        <v>156600</v>
      </c>
      <c r="M573" s="22">
        <v>158340</v>
      </c>
      <c r="N573" s="22">
        <v>165400</v>
      </c>
      <c r="O573" s="284">
        <v>180870</v>
      </c>
      <c r="P573" s="18">
        <v>1370</v>
      </c>
      <c r="Q573" s="7">
        <v>1410</v>
      </c>
      <c r="R573" s="7">
        <v>1430</v>
      </c>
      <c r="S573" s="7">
        <v>1440</v>
      </c>
      <c r="T573" s="7">
        <v>1450</v>
      </c>
      <c r="U573" s="7">
        <v>1450</v>
      </c>
      <c r="V573" s="7">
        <v>1430</v>
      </c>
      <c r="W573" s="7">
        <v>1450</v>
      </c>
      <c r="X573" s="25">
        <v>1470</v>
      </c>
      <c r="Y573" s="25">
        <v>1540</v>
      </c>
      <c r="Z573" s="262">
        <v>1680</v>
      </c>
      <c r="AA573" s="20" t="s">
        <v>70</v>
      </c>
      <c r="AB573" s="8">
        <v>3760</v>
      </c>
      <c r="AC573" s="8">
        <v>1750</v>
      </c>
      <c r="AD573" s="8">
        <v>1290</v>
      </c>
      <c r="AE573" s="8">
        <v>1530</v>
      </c>
      <c r="AF573" s="8">
        <v>250</v>
      </c>
      <c r="AG573" s="8">
        <v>-1830</v>
      </c>
      <c r="AH573" s="8">
        <v>1790</v>
      </c>
      <c r="AI573" s="29">
        <v>1740</v>
      </c>
      <c r="AJ573" s="29">
        <v>7060</v>
      </c>
      <c r="AK573" s="276">
        <v>15470</v>
      </c>
      <c r="AL573" s="31">
        <v>32810</v>
      </c>
      <c r="AM573" s="17" t="s">
        <v>70</v>
      </c>
      <c r="AN573" s="9">
        <v>2.5395110090503881E-2</v>
      </c>
      <c r="AO573" s="9">
        <v>1.1526808062178873E-2</v>
      </c>
      <c r="AP573" s="9">
        <v>8.4000781402617797E-3</v>
      </c>
      <c r="AQ573" s="9">
        <v>9.8798915149167499E-3</v>
      </c>
      <c r="AR573" s="9">
        <v>1.598567683355645E-3</v>
      </c>
      <c r="AS573" s="9">
        <v>-1.1682839632277786E-2</v>
      </c>
      <c r="AT573" s="9">
        <v>1.1562560558103563E-2</v>
      </c>
      <c r="AU573" s="33">
        <v>1.1111111111111072E-2</v>
      </c>
      <c r="AV573" s="87">
        <v>4.4587596311734146E-2</v>
      </c>
      <c r="AW573" s="270">
        <v>9.353083434099152E-2</v>
      </c>
      <c r="AX573" s="35">
        <v>0.22159935161421052</v>
      </c>
      <c r="AY573" s="793"/>
      <c r="AZ573" s="779"/>
      <c r="BA573" s="21">
        <v>31752</v>
      </c>
      <c r="BB573" s="87">
        <v>1.0071457517222748</v>
      </c>
      <c r="BC573" s="795"/>
    </row>
    <row r="574" spans="1:55" ht="21" customHeight="1">
      <c r="A574" s="155" t="s">
        <v>111</v>
      </c>
      <c r="B574" s="148" t="s">
        <v>56</v>
      </c>
      <c r="C574" s="758" t="s">
        <v>37</v>
      </c>
      <c r="D574" s="15" t="s">
        <v>11</v>
      </c>
      <c r="E574" s="21">
        <v>31390</v>
      </c>
      <c r="F574" s="7">
        <v>32010</v>
      </c>
      <c r="G574" s="7">
        <v>32460</v>
      </c>
      <c r="H574" s="7">
        <v>32690</v>
      </c>
      <c r="I574" s="7">
        <v>32960</v>
      </c>
      <c r="J574" s="7">
        <v>28530</v>
      </c>
      <c r="K574" s="7">
        <v>28220</v>
      </c>
      <c r="L574" s="7">
        <v>28520</v>
      </c>
      <c r="M574" s="22">
        <v>28800</v>
      </c>
      <c r="N574" s="22">
        <v>29940</v>
      </c>
      <c r="O574" s="284">
        <v>32500</v>
      </c>
      <c r="P574" s="18">
        <v>240</v>
      </c>
      <c r="Q574" s="7">
        <v>250</v>
      </c>
      <c r="R574" s="7">
        <v>250</v>
      </c>
      <c r="S574" s="7">
        <v>250</v>
      </c>
      <c r="T574" s="7">
        <v>260</v>
      </c>
      <c r="U574" s="7">
        <v>260</v>
      </c>
      <c r="V574" s="7">
        <v>260</v>
      </c>
      <c r="W574" s="7">
        <v>260</v>
      </c>
      <c r="X574" s="25">
        <v>260</v>
      </c>
      <c r="Y574" s="25">
        <v>280</v>
      </c>
      <c r="Z574" s="262">
        <v>300</v>
      </c>
      <c r="AA574" s="20" t="s">
        <v>70</v>
      </c>
      <c r="AB574" s="8">
        <v>620</v>
      </c>
      <c r="AC574" s="8">
        <v>450</v>
      </c>
      <c r="AD574" s="8">
        <v>230</v>
      </c>
      <c r="AE574" s="8">
        <v>270</v>
      </c>
      <c r="AF574" s="8">
        <v>-4430</v>
      </c>
      <c r="AG574" s="8">
        <v>-310</v>
      </c>
      <c r="AH574" s="8">
        <v>300</v>
      </c>
      <c r="AI574" s="29">
        <v>280</v>
      </c>
      <c r="AJ574" s="29">
        <v>1140</v>
      </c>
      <c r="AK574" s="276">
        <v>2560</v>
      </c>
      <c r="AL574" s="31">
        <v>1110</v>
      </c>
      <c r="AM574" s="17" t="s">
        <v>70</v>
      </c>
      <c r="AN574" s="9">
        <v>1.9751513220770844E-2</v>
      </c>
      <c r="AO574" s="9">
        <v>1.4058106841611906E-2</v>
      </c>
      <c r="AP574" s="9">
        <v>7.0856438693776003E-3</v>
      </c>
      <c r="AQ574" s="9">
        <v>8.2594065463443833E-3</v>
      </c>
      <c r="AR574" s="9">
        <v>-0.13440533980582525</v>
      </c>
      <c r="AS574" s="9">
        <v>-1.0865755345250583E-2</v>
      </c>
      <c r="AT574" s="9">
        <v>1.0630758327427436E-2</v>
      </c>
      <c r="AU574" s="33">
        <v>9.817671809256634E-3</v>
      </c>
      <c r="AV574" s="87">
        <v>3.9583333333333304E-2</v>
      </c>
      <c r="AW574" s="270">
        <v>8.5504342017368007E-2</v>
      </c>
      <c r="AX574" s="35">
        <v>3.5361580121057612E-2</v>
      </c>
      <c r="AY574" s="793">
        <v>0.13485745790554132</v>
      </c>
      <c r="AZ574" s="779"/>
      <c r="BA574" s="21">
        <v>5670.0000000000009</v>
      </c>
      <c r="BB574" s="87">
        <v>0.85473080598916851</v>
      </c>
      <c r="BC574" s="795">
        <v>0.93947912687592017</v>
      </c>
    </row>
    <row r="575" spans="1:55">
      <c r="A575" s="155" t="s">
        <v>111</v>
      </c>
      <c r="B575" s="159" t="s">
        <v>132</v>
      </c>
      <c r="C575" s="758"/>
      <c r="D575" s="15" t="s">
        <v>12</v>
      </c>
      <c r="E575" s="21">
        <v>37650</v>
      </c>
      <c r="F575" s="7">
        <v>38440</v>
      </c>
      <c r="G575" s="7">
        <v>38960</v>
      </c>
      <c r="H575" s="7">
        <v>39250</v>
      </c>
      <c r="I575" s="7">
        <v>39590</v>
      </c>
      <c r="J575" s="7">
        <v>35170</v>
      </c>
      <c r="K575" s="7">
        <v>34760</v>
      </c>
      <c r="L575" s="7">
        <v>35140</v>
      </c>
      <c r="M575" s="22">
        <v>35500</v>
      </c>
      <c r="N575" s="22">
        <v>36960</v>
      </c>
      <c r="O575" s="284">
        <v>40210</v>
      </c>
      <c r="P575" s="18">
        <v>300</v>
      </c>
      <c r="Q575" s="7">
        <v>310</v>
      </c>
      <c r="R575" s="7">
        <v>310</v>
      </c>
      <c r="S575" s="7">
        <v>310</v>
      </c>
      <c r="T575" s="7">
        <v>320</v>
      </c>
      <c r="U575" s="7">
        <v>320</v>
      </c>
      <c r="V575" s="7">
        <v>320</v>
      </c>
      <c r="W575" s="7">
        <v>320</v>
      </c>
      <c r="X575" s="25">
        <v>320</v>
      </c>
      <c r="Y575" s="25">
        <v>350</v>
      </c>
      <c r="Z575" s="262">
        <v>370</v>
      </c>
      <c r="AA575" s="20" t="s">
        <v>70</v>
      </c>
      <c r="AB575" s="8">
        <v>790</v>
      </c>
      <c r="AC575" s="8">
        <v>520</v>
      </c>
      <c r="AD575" s="8">
        <v>290</v>
      </c>
      <c r="AE575" s="8">
        <v>340</v>
      </c>
      <c r="AF575" s="8">
        <v>-4420</v>
      </c>
      <c r="AG575" s="8">
        <v>-410</v>
      </c>
      <c r="AH575" s="8">
        <v>380</v>
      </c>
      <c r="AI575" s="29">
        <v>360</v>
      </c>
      <c r="AJ575" s="29">
        <v>1460</v>
      </c>
      <c r="AK575" s="276">
        <v>3250</v>
      </c>
      <c r="AL575" s="31">
        <v>2560</v>
      </c>
      <c r="AM575" s="17" t="s">
        <v>70</v>
      </c>
      <c r="AN575" s="9">
        <v>2.0982735723771517E-2</v>
      </c>
      <c r="AO575" s="9">
        <v>1.3527575442247697E-2</v>
      </c>
      <c r="AP575" s="9">
        <v>7.4435318275154483E-3</v>
      </c>
      <c r="AQ575" s="9">
        <v>8.662420382165692E-3</v>
      </c>
      <c r="AR575" s="9">
        <v>-0.11164435463500888</v>
      </c>
      <c r="AS575" s="9">
        <v>-1.1657662780779066E-2</v>
      </c>
      <c r="AT575" s="9">
        <v>1.0932105868814768E-2</v>
      </c>
      <c r="AU575" s="33">
        <v>1.0244735344336897E-2</v>
      </c>
      <c r="AV575" s="87">
        <v>4.1126760563380271E-2</v>
      </c>
      <c r="AW575" s="270">
        <v>8.7932900432900363E-2</v>
      </c>
      <c r="AX575" s="35">
        <v>6.7994687915006624E-2</v>
      </c>
      <c r="AY575" s="793"/>
      <c r="AZ575" s="779"/>
      <c r="BA575" s="21">
        <v>6993</v>
      </c>
      <c r="BB575" s="87">
        <v>0.882257636122178</v>
      </c>
      <c r="BC575" s="795"/>
    </row>
    <row r="576" spans="1:55">
      <c r="A576" s="155" t="s">
        <v>111</v>
      </c>
      <c r="B576" s="159" t="s">
        <v>132</v>
      </c>
      <c r="C576" s="797" t="s">
        <v>38</v>
      </c>
      <c r="D576" s="15" t="s">
        <v>39</v>
      </c>
      <c r="E576" s="21">
        <v>84670</v>
      </c>
      <c r="F576" s="7">
        <v>86680</v>
      </c>
      <c r="G576" s="7">
        <v>87760</v>
      </c>
      <c r="H576" s="7">
        <v>88470</v>
      </c>
      <c r="I576" s="7">
        <v>89310</v>
      </c>
      <c r="J576" s="7">
        <v>89460</v>
      </c>
      <c r="K576" s="7">
        <v>88560</v>
      </c>
      <c r="L576" s="7">
        <v>89560</v>
      </c>
      <c r="M576" s="22">
        <v>90510</v>
      </c>
      <c r="N576" s="22">
        <v>94380</v>
      </c>
      <c r="O576" s="284">
        <v>102810</v>
      </c>
      <c r="P576" s="18">
        <v>740</v>
      </c>
      <c r="Q576" s="7">
        <v>760</v>
      </c>
      <c r="R576" s="7">
        <v>770</v>
      </c>
      <c r="S576" s="7">
        <v>770</v>
      </c>
      <c r="T576" s="7">
        <v>790</v>
      </c>
      <c r="U576" s="7">
        <v>790</v>
      </c>
      <c r="V576" s="7">
        <v>770</v>
      </c>
      <c r="W576" s="7">
        <v>790</v>
      </c>
      <c r="X576" s="25">
        <v>790</v>
      </c>
      <c r="Y576" s="25">
        <v>830</v>
      </c>
      <c r="Z576" s="262">
        <v>900</v>
      </c>
      <c r="AA576" s="20" t="s">
        <v>70</v>
      </c>
      <c r="AB576" s="8">
        <v>2010</v>
      </c>
      <c r="AC576" s="8">
        <v>1080</v>
      </c>
      <c r="AD576" s="8">
        <v>710</v>
      </c>
      <c r="AE576" s="8">
        <v>840</v>
      </c>
      <c r="AF576" s="8">
        <v>150</v>
      </c>
      <c r="AG576" s="8">
        <v>-900</v>
      </c>
      <c r="AH576" s="8">
        <v>1000</v>
      </c>
      <c r="AI576" s="29">
        <v>950</v>
      </c>
      <c r="AJ576" s="29">
        <v>3870</v>
      </c>
      <c r="AK576" s="276">
        <v>8430</v>
      </c>
      <c r="AL576" s="31">
        <v>18140</v>
      </c>
      <c r="AM576" s="17" t="s">
        <v>70</v>
      </c>
      <c r="AN576" s="9">
        <v>2.3739222865241549E-2</v>
      </c>
      <c r="AO576" s="9">
        <v>1.2459621596677461E-2</v>
      </c>
      <c r="AP576" s="9">
        <v>8.0902461257976732E-3</v>
      </c>
      <c r="AQ576" s="9">
        <v>9.4947439810104672E-3</v>
      </c>
      <c r="AR576" s="9">
        <v>1.6795431642593339E-3</v>
      </c>
      <c r="AS576" s="9">
        <v>-1.0060362173038184E-2</v>
      </c>
      <c r="AT576" s="9">
        <v>1.129177958446248E-2</v>
      </c>
      <c r="AU576" s="33">
        <v>1.0607414024117912E-2</v>
      </c>
      <c r="AV576" s="87">
        <v>4.2757706330792233E-2</v>
      </c>
      <c r="AW576" s="270">
        <v>8.9319771137952975E-2</v>
      </c>
      <c r="AX576" s="35">
        <v>0.21424353371914484</v>
      </c>
      <c r="AY576" s="793"/>
      <c r="AZ576" s="779"/>
      <c r="BA576" s="21">
        <v>17010.000000000004</v>
      </c>
      <c r="BB576" s="87">
        <v>1.0133459312625488</v>
      </c>
      <c r="BC576" s="795"/>
    </row>
    <row r="577" spans="1:55">
      <c r="A577" s="155" t="s">
        <v>111</v>
      </c>
      <c r="B577" s="159" t="s">
        <v>132</v>
      </c>
      <c r="C577" s="797"/>
      <c r="D577" s="15" t="s">
        <v>40</v>
      </c>
      <c r="E577" s="21">
        <v>147320</v>
      </c>
      <c r="F577" s="7">
        <v>151070</v>
      </c>
      <c r="G577" s="7">
        <v>152810</v>
      </c>
      <c r="H577" s="7">
        <v>154090</v>
      </c>
      <c r="I577" s="7">
        <v>155620</v>
      </c>
      <c r="J577" s="7">
        <v>155870</v>
      </c>
      <c r="K577" s="7">
        <v>154040</v>
      </c>
      <c r="L577" s="7">
        <v>155820</v>
      </c>
      <c r="M577" s="22">
        <v>157560</v>
      </c>
      <c r="N577" s="22">
        <v>164600</v>
      </c>
      <c r="O577" s="284">
        <v>180000</v>
      </c>
      <c r="P577" s="18">
        <v>1360</v>
      </c>
      <c r="Q577" s="7">
        <v>1400</v>
      </c>
      <c r="R577" s="7">
        <v>1420</v>
      </c>
      <c r="S577" s="7">
        <v>1430</v>
      </c>
      <c r="T577" s="7">
        <v>1450</v>
      </c>
      <c r="U577" s="7">
        <v>1450</v>
      </c>
      <c r="V577" s="7">
        <v>1420</v>
      </c>
      <c r="W577" s="7">
        <v>1450</v>
      </c>
      <c r="X577" s="25">
        <v>1460</v>
      </c>
      <c r="Y577" s="25">
        <v>1530</v>
      </c>
      <c r="Z577" s="262">
        <v>1670</v>
      </c>
      <c r="AA577" s="20" t="s">
        <v>70</v>
      </c>
      <c r="AB577" s="8">
        <v>3750</v>
      </c>
      <c r="AC577" s="8">
        <v>1740</v>
      </c>
      <c r="AD577" s="8">
        <v>1280</v>
      </c>
      <c r="AE577" s="8">
        <v>1530</v>
      </c>
      <c r="AF577" s="8">
        <v>250</v>
      </c>
      <c r="AG577" s="8">
        <v>-1830</v>
      </c>
      <c r="AH577" s="8">
        <v>1780</v>
      </c>
      <c r="AI577" s="29">
        <v>1740</v>
      </c>
      <c r="AJ577" s="29">
        <v>7040</v>
      </c>
      <c r="AK577" s="276">
        <v>15400</v>
      </c>
      <c r="AL577" s="31">
        <v>32680</v>
      </c>
      <c r="AM577" s="17" t="s">
        <v>70</v>
      </c>
      <c r="AN577" s="9">
        <v>2.5454792288895023E-2</v>
      </c>
      <c r="AO577" s="9">
        <v>1.1517839412193087E-2</v>
      </c>
      <c r="AP577" s="9">
        <v>8.3764151560761224E-3</v>
      </c>
      <c r="AQ577" s="9">
        <v>9.9292621195405939E-3</v>
      </c>
      <c r="AR577" s="9">
        <v>1.606477316540289E-3</v>
      </c>
      <c r="AS577" s="9">
        <v>-1.174055302495669E-2</v>
      </c>
      <c r="AT577" s="9">
        <v>1.1555440145416762E-2</v>
      </c>
      <c r="AU577" s="33">
        <v>1.1166730843280792E-2</v>
      </c>
      <c r="AV577" s="87">
        <v>4.4681391216044641E-2</v>
      </c>
      <c r="AW577" s="270">
        <v>9.3560145808019524E-2</v>
      </c>
      <c r="AX577" s="35">
        <v>0.22183002986695621</v>
      </c>
      <c r="AY577" s="793"/>
      <c r="AZ577" s="779"/>
      <c r="BA577" s="21">
        <v>31563.000000000004</v>
      </c>
      <c r="BB577" s="87">
        <v>1.0075821341297855</v>
      </c>
      <c r="BC577" s="795"/>
    </row>
    <row r="578" spans="1:55" ht="19">
      <c r="A578" s="155" t="s">
        <v>111</v>
      </c>
      <c r="B578" s="148" t="s">
        <v>57</v>
      </c>
      <c r="C578" s="758" t="s">
        <v>37</v>
      </c>
      <c r="D578" s="15" t="s">
        <v>11</v>
      </c>
      <c r="E578" s="21">
        <v>30720</v>
      </c>
      <c r="F578" s="7">
        <v>31320</v>
      </c>
      <c r="G578" s="7">
        <v>31770</v>
      </c>
      <c r="H578" s="7">
        <v>31990</v>
      </c>
      <c r="I578" s="7">
        <v>32250</v>
      </c>
      <c r="J578" s="7">
        <v>27820</v>
      </c>
      <c r="K578" s="7">
        <v>27520</v>
      </c>
      <c r="L578" s="7">
        <v>27820</v>
      </c>
      <c r="M578" s="22">
        <v>28090</v>
      </c>
      <c r="N578" s="22">
        <v>29200</v>
      </c>
      <c r="O578" s="284">
        <v>31700</v>
      </c>
      <c r="P578" s="18">
        <v>240</v>
      </c>
      <c r="Q578" s="7">
        <v>240</v>
      </c>
      <c r="R578" s="7">
        <v>240</v>
      </c>
      <c r="S578" s="7">
        <v>250</v>
      </c>
      <c r="T578" s="7">
        <v>250</v>
      </c>
      <c r="U578" s="7">
        <v>250</v>
      </c>
      <c r="V578" s="7">
        <v>250</v>
      </c>
      <c r="W578" s="7">
        <v>260</v>
      </c>
      <c r="X578" s="25">
        <v>260</v>
      </c>
      <c r="Y578" s="25">
        <v>270</v>
      </c>
      <c r="Z578" s="262">
        <v>290</v>
      </c>
      <c r="AA578" s="20" t="s">
        <v>70</v>
      </c>
      <c r="AB578" s="8">
        <v>600</v>
      </c>
      <c r="AC578" s="8">
        <v>450</v>
      </c>
      <c r="AD578" s="8">
        <v>220</v>
      </c>
      <c r="AE578" s="8">
        <v>260</v>
      </c>
      <c r="AF578" s="8">
        <v>-4430</v>
      </c>
      <c r="AG578" s="8">
        <v>-300</v>
      </c>
      <c r="AH578" s="8">
        <v>300</v>
      </c>
      <c r="AI578" s="29">
        <v>270</v>
      </c>
      <c r="AJ578" s="29">
        <v>1110</v>
      </c>
      <c r="AK578" s="276">
        <v>2500</v>
      </c>
      <c r="AL578" s="31">
        <v>980</v>
      </c>
      <c r="AM578" s="17" t="s">
        <v>70</v>
      </c>
      <c r="AN578" s="9">
        <v>1.953125E-2</v>
      </c>
      <c r="AO578" s="9">
        <v>1.4367816091954033E-2</v>
      </c>
      <c r="AP578" s="9">
        <v>6.9247717972931166E-3</v>
      </c>
      <c r="AQ578" s="9">
        <v>8.1275398562050682E-3</v>
      </c>
      <c r="AR578" s="9">
        <v>-0.13736434108527129</v>
      </c>
      <c r="AS578" s="9">
        <v>-1.0783608914450071E-2</v>
      </c>
      <c r="AT578" s="9">
        <v>1.0901162790697638E-2</v>
      </c>
      <c r="AU578" s="33">
        <v>9.7052480230050975E-3</v>
      </c>
      <c r="AV578" s="87">
        <v>3.9515841936632157E-2</v>
      </c>
      <c r="AW578" s="270">
        <v>8.5616438356164393E-2</v>
      </c>
      <c r="AX578" s="35">
        <v>3.1901041666666741E-2</v>
      </c>
      <c r="AY578" s="793">
        <v>0.13349350984622294</v>
      </c>
      <c r="AZ578" s="779"/>
      <c r="BA578" s="21">
        <v>5481.0000000000009</v>
      </c>
      <c r="BB578" s="87">
        <v>0.8534830729166667</v>
      </c>
      <c r="BC578" s="795">
        <v>0.93845949841268772</v>
      </c>
    </row>
    <row r="579" spans="1:55">
      <c r="A579" s="155" t="s">
        <v>111</v>
      </c>
      <c r="B579" s="153" t="s">
        <v>133</v>
      </c>
      <c r="C579" s="758"/>
      <c r="D579" s="15" t="s">
        <v>12</v>
      </c>
      <c r="E579" s="21">
        <v>36980</v>
      </c>
      <c r="F579" s="7">
        <v>37750</v>
      </c>
      <c r="G579" s="7">
        <v>38270</v>
      </c>
      <c r="H579" s="7">
        <v>38550</v>
      </c>
      <c r="I579" s="7">
        <v>38880</v>
      </c>
      <c r="J579" s="7">
        <v>34460</v>
      </c>
      <c r="K579" s="7">
        <v>34060</v>
      </c>
      <c r="L579" s="7">
        <v>34440</v>
      </c>
      <c r="M579" s="22">
        <v>34790</v>
      </c>
      <c r="N579" s="22">
        <v>36220</v>
      </c>
      <c r="O579" s="284">
        <v>39410</v>
      </c>
      <c r="P579" s="18">
        <v>300</v>
      </c>
      <c r="Q579" s="7">
        <v>300</v>
      </c>
      <c r="R579" s="7">
        <v>300</v>
      </c>
      <c r="S579" s="7">
        <v>310</v>
      </c>
      <c r="T579" s="7">
        <v>310</v>
      </c>
      <c r="U579" s="7">
        <v>310</v>
      </c>
      <c r="V579" s="7">
        <v>310</v>
      </c>
      <c r="W579" s="7">
        <v>320</v>
      </c>
      <c r="X579" s="25">
        <v>320</v>
      </c>
      <c r="Y579" s="25">
        <v>340</v>
      </c>
      <c r="Z579" s="262">
        <v>360</v>
      </c>
      <c r="AA579" s="20" t="s">
        <v>70</v>
      </c>
      <c r="AB579" s="8">
        <v>770</v>
      </c>
      <c r="AC579" s="8">
        <v>520</v>
      </c>
      <c r="AD579" s="8">
        <v>280</v>
      </c>
      <c r="AE579" s="8">
        <v>330</v>
      </c>
      <c r="AF579" s="8">
        <v>-4420</v>
      </c>
      <c r="AG579" s="8">
        <v>-400</v>
      </c>
      <c r="AH579" s="8">
        <v>380</v>
      </c>
      <c r="AI579" s="29">
        <v>350</v>
      </c>
      <c r="AJ579" s="29">
        <v>1430</v>
      </c>
      <c r="AK579" s="276">
        <v>3190</v>
      </c>
      <c r="AL579" s="31">
        <v>2430</v>
      </c>
      <c r="AM579" s="17" t="s">
        <v>70</v>
      </c>
      <c r="AN579" s="9">
        <v>2.0822065981611626E-2</v>
      </c>
      <c r="AO579" s="9">
        <v>1.3774834437086048E-2</v>
      </c>
      <c r="AP579" s="9">
        <v>7.316435850535763E-3</v>
      </c>
      <c r="AQ579" s="9">
        <v>8.5603112840466622E-3</v>
      </c>
      <c r="AR579" s="9">
        <v>-0.11368312757201648</v>
      </c>
      <c r="AS579" s="9">
        <v>-1.160766105629718E-2</v>
      </c>
      <c r="AT579" s="9">
        <v>1.1156782149148503E-2</v>
      </c>
      <c r="AU579" s="33">
        <v>1.0162601626016343E-2</v>
      </c>
      <c r="AV579" s="87">
        <v>4.1103765449841845E-2</v>
      </c>
      <c r="AW579" s="270">
        <v>8.8072887907233666E-2</v>
      </c>
      <c r="AX579" s="35">
        <v>6.5711195240670595E-2</v>
      </c>
      <c r="AY579" s="793"/>
      <c r="AZ579" s="779"/>
      <c r="BA579" s="21">
        <v>6804.0000000000009</v>
      </c>
      <c r="BB579" s="87">
        <v>0.88171984856679286</v>
      </c>
      <c r="BC579" s="795"/>
    </row>
    <row r="580" spans="1:55">
      <c r="A580" s="155" t="s">
        <v>111</v>
      </c>
      <c r="B580" s="153" t="s">
        <v>133</v>
      </c>
      <c r="C580" s="797" t="s">
        <v>38</v>
      </c>
      <c r="D580" s="15" t="s">
        <v>39</v>
      </c>
      <c r="E580" s="21">
        <v>84000</v>
      </c>
      <c r="F580" s="7">
        <v>85990</v>
      </c>
      <c r="G580" s="7">
        <v>87070</v>
      </c>
      <c r="H580" s="7">
        <v>87770</v>
      </c>
      <c r="I580" s="7">
        <v>88600</v>
      </c>
      <c r="J580" s="7">
        <v>88750</v>
      </c>
      <c r="K580" s="7">
        <v>87860</v>
      </c>
      <c r="L580" s="7">
        <v>88860</v>
      </c>
      <c r="M580" s="22">
        <v>89800</v>
      </c>
      <c r="N580" s="22">
        <v>93640</v>
      </c>
      <c r="O580" s="284">
        <v>102010</v>
      </c>
      <c r="P580" s="18">
        <v>740</v>
      </c>
      <c r="Q580" s="7">
        <v>750</v>
      </c>
      <c r="R580" s="7">
        <v>760</v>
      </c>
      <c r="S580" s="7">
        <v>770</v>
      </c>
      <c r="T580" s="7">
        <v>780</v>
      </c>
      <c r="U580" s="7">
        <v>780</v>
      </c>
      <c r="V580" s="7">
        <v>770</v>
      </c>
      <c r="W580" s="7">
        <v>780</v>
      </c>
      <c r="X580" s="25">
        <v>780</v>
      </c>
      <c r="Y580" s="25">
        <v>820</v>
      </c>
      <c r="Z580" s="262">
        <v>900</v>
      </c>
      <c r="AA580" s="20" t="s">
        <v>70</v>
      </c>
      <c r="AB580" s="8">
        <v>1990</v>
      </c>
      <c r="AC580" s="8">
        <v>1080</v>
      </c>
      <c r="AD580" s="8">
        <v>700</v>
      </c>
      <c r="AE580" s="8">
        <v>830</v>
      </c>
      <c r="AF580" s="8">
        <v>150</v>
      </c>
      <c r="AG580" s="8">
        <v>-890</v>
      </c>
      <c r="AH580" s="8">
        <v>1000</v>
      </c>
      <c r="AI580" s="29">
        <v>940</v>
      </c>
      <c r="AJ580" s="29">
        <v>3840</v>
      </c>
      <c r="AK580" s="276">
        <v>8370</v>
      </c>
      <c r="AL580" s="31">
        <v>18010</v>
      </c>
      <c r="AM580" s="17" t="s">
        <v>70</v>
      </c>
      <c r="AN580" s="9">
        <v>2.3690476190476151E-2</v>
      </c>
      <c r="AO580" s="9">
        <v>1.2559599953482881E-2</v>
      </c>
      <c r="AP580" s="9">
        <v>8.0395084414839335E-3</v>
      </c>
      <c r="AQ580" s="9">
        <v>9.4565341232768496E-3</v>
      </c>
      <c r="AR580" s="9">
        <v>1.6930022573362624E-3</v>
      </c>
      <c r="AS580" s="9">
        <v>-1.0028169014084543E-2</v>
      </c>
      <c r="AT580" s="9">
        <v>1.1381743683132273E-2</v>
      </c>
      <c r="AU580" s="33">
        <v>1.0578437992347478E-2</v>
      </c>
      <c r="AV580" s="87">
        <v>4.2761692650334027E-2</v>
      </c>
      <c r="AW580" s="270">
        <v>8.9384878257155131E-2</v>
      </c>
      <c r="AX580" s="35">
        <v>0.21440476190476199</v>
      </c>
      <c r="AY580" s="793"/>
      <c r="AZ580" s="779"/>
      <c r="BA580" s="21">
        <v>17010.000000000004</v>
      </c>
      <c r="BB580" s="87">
        <v>1.0119047619047619</v>
      </c>
      <c r="BC580" s="795"/>
    </row>
    <row r="581" spans="1:55" ht="18.5" thickBot="1">
      <c r="A581" s="155" t="s">
        <v>111</v>
      </c>
      <c r="B581" s="154" t="s">
        <v>133</v>
      </c>
      <c r="C581" s="798"/>
      <c r="D581" s="16" t="s">
        <v>40</v>
      </c>
      <c r="E581" s="23">
        <v>146650</v>
      </c>
      <c r="F581" s="12">
        <v>150380</v>
      </c>
      <c r="G581" s="12">
        <v>152120</v>
      </c>
      <c r="H581" s="12">
        <v>153390</v>
      </c>
      <c r="I581" s="12">
        <v>154910</v>
      </c>
      <c r="J581" s="12">
        <v>155160</v>
      </c>
      <c r="K581" s="12">
        <v>153340</v>
      </c>
      <c r="L581" s="12">
        <v>155120</v>
      </c>
      <c r="M581" s="24">
        <v>156850</v>
      </c>
      <c r="N581" s="24">
        <v>163860</v>
      </c>
      <c r="O581" s="260">
        <v>179200</v>
      </c>
      <c r="P581" s="19">
        <v>1360</v>
      </c>
      <c r="Q581" s="12">
        <v>1390</v>
      </c>
      <c r="R581" s="12">
        <v>1410</v>
      </c>
      <c r="S581" s="12">
        <v>1430</v>
      </c>
      <c r="T581" s="12">
        <v>1440</v>
      </c>
      <c r="U581" s="12">
        <v>1440</v>
      </c>
      <c r="V581" s="12">
        <v>1420</v>
      </c>
      <c r="W581" s="12">
        <v>1440</v>
      </c>
      <c r="X581" s="26">
        <v>1450</v>
      </c>
      <c r="Y581" s="26">
        <v>1520</v>
      </c>
      <c r="Z581" s="265">
        <v>1670</v>
      </c>
      <c r="AA581" s="28" t="s">
        <v>70</v>
      </c>
      <c r="AB581" s="13">
        <v>3730</v>
      </c>
      <c r="AC581" s="13">
        <v>1740</v>
      </c>
      <c r="AD581" s="13">
        <v>1270</v>
      </c>
      <c r="AE581" s="13">
        <v>1520</v>
      </c>
      <c r="AF581" s="13">
        <v>250</v>
      </c>
      <c r="AG581" s="13">
        <v>-1820</v>
      </c>
      <c r="AH581" s="13">
        <v>1780</v>
      </c>
      <c r="AI581" s="30">
        <v>1730</v>
      </c>
      <c r="AJ581" s="30">
        <v>7010</v>
      </c>
      <c r="AK581" s="279">
        <v>15340</v>
      </c>
      <c r="AL581" s="32">
        <v>32550</v>
      </c>
      <c r="AM581" s="27" t="s">
        <v>70</v>
      </c>
      <c r="AN581" s="14">
        <v>2.5434708489601165E-2</v>
      </c>
      <c r="AO581" s="14">
        <v>1.157068759143498E-2</v>
      </c>
      <c r="AP581" s="14">
        <v>8.3486721009728981E-3</v>
      </c>
      <c r="AQ581" s="14">
        <v>9.9093813156008181E-3</v>
      </c>
      <c r="AR581" s="14">
        <v>1.6138402943643992E-3</v>
      </c>
      <c r="AS581" s="14">
        <v>-1.1729827275070881E-2</v>
      </c>
      <c r="AT581" s="14">
        <v>1.1608190948219743E-2</v>
      </c>
      <c r="AU581" s="34">
        <v>1.1152656008251771E-2</v>
      </c>
      <c r="AV581" s="88">
        <v>4.4692381255976965E-2</v>
      </c>
      <c r="AW581" s="274">
        <v>9.3616501891858883E-2</v>
      </c>
      <c r="AX581" s="36">
        <v>0.22195704057279242</v>
      </c>
      <c r="AY581" s="794"/>
      <c r="AZ581" s="802"/>
      <c r="BA581" s="23">
        <v>31563.000000000004</v>
      </c>
      <c r="BB581" s="88">
        <v>1.0067303102625298</v>
      </c>
      <c r="BC581" s="796"/>
    </row>
    <row r="582" spans="1:55">
      <c r="A582" s="799" t="s">
        <v>85</v>
      </c>
      <c r="B582" s="800" t="s">
        <v>58</v>
      </c>
      <c r="C582" s="776" t="s">
        <v>37</v>
      </c>
      <c r="D582" s="68" t="s">
        <v>11</v>
      </c>
      <c r="E582" s="69">
        <v>220948</v>
      </c>
      <c r="F582" s="70">
        <v>226278</v>
      </c>
      <c r="G582" s="70">
        <v>228571</v>
      </c>
      <c r="H582" s="70">
        <v>230270</v>
      </c>
      <c r="I582" s="70">
        <v>232345</v>
      </c>
      <c r="J582" s="70">
        <v>228144</v>
      </c>
      <c r="K582" s="70">
        <v>225108</v>
      </c>
      <c r="L582" s="70">
        <v>227719</v>
      </c>
      <c r="M582" s="71">
        <v>229934</v>
      </c>
      <c r="N582" s="71">
        <v>239065</v>
      </c>
      <c r="O582" s="258">
        <v>259996</v>
      </c>
      <c r="P582" s="72">
        <v>2138</v>
      </c>
      <c r="Q582" s="70">
        <v>2193</v>
      </c>
      <c r="R582" s="70">
        <v>2213</v>
      </c>
      <c r="S582" s="70">
        <v>2230</v>
      </c>
      <c r="T582" s="70">
        <v>2250</v>
      </c>
      <c r="U582" s="70">
        <v>2251</v>
      </c>
      <c r="V582" s="70">
        <v>2226</v>
      </c>
      <c r="W582" s="70">
        <v>2254</v>
      </c>
      <c r="X582" s="73">
        <v>2276</v>
      </c>
      <c r="Y582" s="73">
        <v>2368</v>
      </c>
      <c r="Z582" s="261">
        <v>2576</v>
      </c>
      <c r="AA582" s="74" t="s">
        <v>70</v>
      </c>
      <c r="AB582" s="75">
        <v>5330</v>
      </c>
      <c r="AC582" s="75">
        <v>2293</v>
      </c>
      <c r="AD582" s="75">
        <v>1699</v>
      </c>
      <c r="AE582" s="75">
        <v>2075</v>
      </c>
      <c r="AF582" s="75">
        <v>-4201</v>
      </c>
      <c r="AG582" s="75">
        <v>-3036</v>
      </c>
      <c r="AH582" s="75">
        <v>2611</v>
      </c>
      <c r="AI582" s="76">
        <v>2611</v>
      </c>
      <c r="AJ582" s="76">
        <v>11346</v>
      </c>
      <c r="AK582" s="76">
        <v>30062</v>
      </c>
      <c r="AL582" s="77">
        <v>39048</v>
      </c>
      <c r="AM582" s="78" t="s">
        <v>70</v>
      </c>
      <c r="AN582" s="79">
        <v>2.4108555973757245E-2</v>
      </c>
      <c r="AO582" s="79">
        <v>1.0133829198896493E-2</v>
      </c>
      <c r="AP582" s="79">
        <v>7.4278143865715851E-3</v>
      </c>
      <c r="AQ582" s="79">
        <v>9.0070474685452762E-3</v>
      </c>
      <c r="AR582" s="79">
        <v>-1.8114504524829669E-2</v>
      </c>
      <c r="AS582" s="79">
        <v>-1.3303087594979154E-2</v>
      </c>
      <c r="AT582" s="79">
        <v>1.1595811558148816E-2</v>
      </c>
      <c r="AU582" s="80">
        <v>9.7201545759067198E-3</v>
      </c>
      <c r="AV582" s="89">
        <v>3.9688616482180916E-2</v>
      </c>
      <c r="AW582" s="80">
        <v>8.7522170891412066E-2</v>
      </c>
      <c r="AX582" s="81">
        <v>0.17672936618570878</v>
      </c>
      <c r="AY582" s="760">
        <v>0.19292097128139374</v>
      </c>
      <c r="AZ582" s="801">
        <v>0.16276576872496917</v>
      </c>
      <c r="BA582" s="69">
        <v>48686.400000000001</v>
      </c>
      <c r="BB582" s="89">
        <v>0.95637706609700024</v>
      </c>
      <c r="BC582" s="762">
        <v>0.97239719942488501</v>
      </c>
    </row>
    <row r="583" spans="1:55">
      <c r="A583" s="767"/>
      <c r="B583" s="791"/>
      <c r="C583" s="758"/>
      <c r="D583" s="15" t="s">
        <v>12</v>
      </c>
      <c r="E583" s="21">
        <v>227770</v>
      </c>
      <c r="F583" s="7">
        <v>233290</v>
      </c>
      <c r="G583" s="7">
        <v>235659</v>
      </c>
      <c r="H583" s="7">
        <v>237423</v>
      </c>
      <c r="I583" s="7">
        <v>239573</v>
      </c>
      <c r="J583" s="7">
        <v>235381</v>
      </c>
      <c r="K583" s="7">
        <v>232244</v>
      </c>
      <c r="L583" s="7">
        <v>234940</v>
      </c>
      <c r="M583" s="22">
        <v>237243</v>
      </c>
      <c r="N583" s="22">
        <v>246724</v>
      </c>
      <c r="O583" s="284">
        <v>268419</v>
      </c>
      <c r="P583" s="18">
        <v>2201</v>
      </c>
      <c r="Q583" s="7">
        <v>2259</v>
      </c>
      <c r="R583" s="7">
        <v>2279</v>
      </c>
      <c r="S583" s="7">
        <v>2296</v>
      </c>
      <c r="T583" s="7">
        <v>2316</v>
      </c>
      <c r="U583" s="7">
        <v>2318</v>
      </c>
      <c r="V583" s="7">
        <v>2293</v>
      </c>
      <c r="W583" s="7">
        <v>2320</v>
      </c>
      <c r="X583" s="25">
        <v>2344</v>
      </c>
      <c r="Y583" s="25">
        <v>2440</v>
      </c>
      <c r="Z583" s="262">
        <v>2655</v>
      </c>
      <c r="AA583" s="20" t="s">
        <v>70</v>
      </c>
      <c r="AB583" s="8">
        <v>5520</v>
      </c>
      <c r="AC583" s="8">
        <v>2369</v>
      </c>
      <c r="AD583" s="8">
        <v>1764</v>
      </c>
      <c r="AE583" s="8">
        <v>2150</v>
      </c>
      <c r="AF583" s="8">
        <v>-4192</v>
      </c>
      <c r="AG583" s="8">
        <v>-3137</v>
      </c>
      <c r="AH583" s="8">
        <v>2696</v>
      </c>
      <c r="AI583" s="29">
        <v>2696</v>
      </c>
      <c r="AJ583" s="29">
        <v>11784</v>
      </c>
      <c r="AK583" s="29">
        <v>31176</v>
      </c>
      <c r="AL583" s="31">
        <v>40649</v>
      </c>
      <c r="AM583" s="17" t="s">
        <v>70</v>
      </c>
      <c r="AN583" s="9">
        <v>2.4220033211275804E-2</v>
      </c>
      <c r="AO583" s="9">
        <v>1.0150607941933593E-2</v>
      </c>
      <c r="AP583" s="9">
        <v>7.4804492439159431E-3</v>
      </c>
      <c r="AQ583" s="9">
        <v>9.051483534211896E-3</v>
      </c>
      <c r="AR583" s="9">
        <v>-1.7526641952386776E-2</v>
      </c>
      <c r="AS583" s="9">
        <v>-1.3324357558695682E-2</v>
      </c>
      <c r="AT583" s="9">
        <v>1.1605568068301819E-2</v>
      </c>
      <c r="AU583" s="33">
        <v>9.7936163334624848E-3</v>
      </c>
      <c r="AV583" s="87">
        <v>3.9940704166119501E-2</v>
      </c>
      <c r="AW583" s="33">
        <v>8.7899732347948206E-2</v>
      </c>
      <c r="AX583" s="35">
        <v>0.17846511832111345</v>
      </c>
      <c r="AY583" s="793"/>
      <c r="AZ583" s="779"/>
      <c r="BA583" s="21">
        <v>50179.500000000007</v>
      </c>
      <c r="BB583" s="87">
        <v>0.95815735171444882</v>
      </c>
      <c r="BC583" s="795"/>
    </row>
    <row r="584" spans="1:55">
      <c r="A584" s="767"/>
      <c r="B584" s="791"/>
      <c r="C584" s="797" t="s">
        <v>38</v>
      </c>
      <c r="D584" s="15" t="s">
        <v>39</v>
      </c>
      <c r="E584" s="21">
        <v>278728</v>
      </c>
      <c r="F584" s="7">
        <v>285598</v>
      </c>
      <c r="G584" s="7">
        <v>288578</v>
      </c>
      <c r="H584" s="7">
        <v>290799</v>
      </c>
      <c r="I584" s="7">
        <v>293496</v>
      </c>
      <c r="J584" s="7">
        <v>293876</v>
      </c>
      <c r="K584" s="7">
        <v>290175</v>
      </c>
      <c r="L584" s="7">
        <v>293549</v>
      </c>
      <c r="M584" s="22">
        <v>296498</v>
      </c>
      <c r="N584" s="22">
        <v>308621</v>
      </c>
      <c r="O584" s="284">
        <v>335976</v>
      </c>
      <c r="P584" s="18">
        <v>2679</v>
      </c>
      <c r="Q584" s="7">
        <v>2749</v>
      </c>
      <c r="R584" s="7">
        <v>2775</v>
      </c>
      <c r="S584" s="7">
        <v>2798</v>
      </c>
      <c r="T584" s="7">
        <v>2824</v>
      </c>
      <c r="U584" s="7">
        <v>2825</v>
      </c>
      <c r="V584" s="7">
        <v>2789</v>
      </c>
      <c r="W584" s="7">
        <v>2821</v>
      </c>
      <c r="X584" s="25">
        <v>2851</v>
      </c>
      <c r="Y584" s="25">
        <v>2970</v>
      </c>
      <c r="Z584" s="262">
        <v>3236</v>
      </c>
      <c r="AA584" s="20" t="s">
        <v>70</v>
      </c>
      <c r="AB584" s="8">
        <v>6870</v>
      </c>
      <c r="AC584" s="8">
        <v>2980</v>
      </c>
      <c r="AD584" s="8">
        <v>2221</v>
      </c>
      <c r="AE584" s="8">
        <v>2697</v>
      </c>
      <c r="AF584" s="8">
        <v>380</v>
      </c>
      <c r="AG584" s="8">
        <v>-3701</v>
      </c>
      <c r="AH584" s="8">
        <v>3374</v>
      </c>
      <c r="AI584" s="29">
        <v>3374</v>
      </c>
      <c r="AJ584" s="29">
        <v>15072</v>
      </c>
      <c r="AK584" s="29">
        <v>39478</v>
      </c>
      <c r="AL584" s="31">
        <v>57248</v>
      </c>
      <c r="AM584" s="17" t="s">
        <v>70</v>
      </c>
      <c r="AN584" s="9">
        <v>2.4632432368257018E-2</v>
      </c>
      <c r="AO584" s="9">
        <v>1.043174718985318E-2</v>
      </c>
      <c r="AP584" s="9">
        <v>7.6932272864311813E-3</v>
      </c>
      <c r="AQ584" s="9">
        <v>9.2721644556503502E-3</v>
      </c>
      <c r="AR584" s="9">
        <v>1.2973817946988486E-3</v>
      </c>
      <c r="AS584" s="9">
        <v>-1.2587932027190246E-2</v>
      </c>
      <c r="AT584" s="9">
        <v>1.1622579090931784E-2</v>
      </c>
      <c r="AU584" s="33">
        <v>1.0039116061773073E-2</v>
      </c>
      <c r="AV584" s="87">
        <v>4.0866861953565176E-2</v>
      </c>
      <c r="AW584" s="33">
        <v>8.8603348272814769E-2</v>
      </c>
      <c r="AX584" s="35">
        <v>0.20539020119973594</v>
      </c>
      <c r="AY584" s="793"/>
      <c r="AZ584" s="779"/>
      <c r="BA584" s="21">
        <v>61160.400000000009</v>
      </c>
      <c r="BB584" s="87">
        <v>0.98596337648173116</v>
      </c>
      <c r="BC584" s="795"/>
    </row>
    <row r="585" spans="1:55">
      <c r="A585" s="767"/>
      <c r="B585" s="791"/>
      <c r="C585" s="797"/>
      <c r="D585" s="15" t="s">
        <v>40</v>
      </c>
      <c r="E585" s="21">
        <v>346998</v>
      </c>
      <c r="F585" s="7">
        <v>355799</v>
      </c>
      <c r="G585" s="7">
        <v>359504</v>
      </c>
      <c r="H585" s="7">
        <v>362355</v>
      </c>
      <c r="I585" s="7">
        <v>365818</v>
      </c>
      <c r="J585" s="7">
        <v>366296</v>
      </c>
      <c r="K585" s="7">
        <v>361574</v>
      </c>
      <c r="L585" s="7">
        <v>365809</v>
      </c>
      <c r="M585" s="22">
        <v>369623</v>
      </c>
      <c r="N585" s="22">
        <v>385241</v>
      </c>
      <c r="O585" s="284">
        <v>420249</v>
      </c>
      <c r="P585" s="18">
        <v>3360</v>
      </c>
      <c r="Q585" s="7">
        <v>3453</v>
      </c>
      <c r="R585" s="7">
        <v>3485</v>
      </c>
      <c r="S585" s="7">
        <v>3513</v>
      </c>
      <c r="T585" s="7">
        <v>3548</v>
      </c>
      <c r="U585" s="7">
        <v>3550</v>
      </c>
      <c r="V585" s="7">
        <v>3503</v>
      </c>
      <c r="W585" s="7">
        <v>3544</v>
      </c>
      <c r="X585" s="25">
        <v>3581</v>
      </c>
      <c r="Y585" s="25">
        <v>3734</v>
      </c>
      <c r="Z585" s="262">
        <v>4076</v>
      </c>
      <c r="AA585" s="20" t="s">
        <v>70</v>
      </c>
      <c r="AB585" s="8">
        <v>8801</v>
      </c>
      <c r="AC585" s="8">
        <v>3705</v>
      </c>
      <c r="AD585" s="8">
        <v>2851</v>
      </c>
      <c r="AE585" s="8">
        <v>3463</v>
      </c>
      <c r="AF585" s="8">
        <v>478</v>
      </c>
      <c r="AG585" s="8">
        <v>-4722</v>
      </c>
      <c r="AH585" s="8">
        <v>4235</v>
      </c>
      <c r="AI585" s="29">
        <v>4235</v>
      </c>
      <c r="AJ585" s="29">
        <v>19432</v>
      </c>
      <c r="AK585" s="29">
        <v>50626</v>
      </c>
      <c r="AL585" s="31">
        <v>73251</v>
      </c>
      <c r="AM585" s="17" t="s">
        <v>70</v>
      </c>
      <c r="AN585" s="9">
        <v>2.5348625192046753E-2</v>
      </c>
      <c r="AO585" s="9">
        <v>1.041040943286875E-2</v>
      </c>
      <c r="AP585" s="9">
        <v>7.9273220892560614E-3</v>
      </c>
      <c r="AQ585" s="9">
        <v>9.5513556512047959E-3</v>
      </c>
      <c r="AR585" s="9">
        <v>1.3115569359955503E-3</v>
      </c>
      <c r="AS585" s="9">
        <v>-1.2886165005004294E-2</v>
      </c>
      <c r="AT585" s="9">
        <v>1.1708655182607663E-2</v>
      </c>
      <c r="AU585" s="33">
        <v>1.0419671607667214E-2</v>
      </c>
      <c r="AV585" s="87">
        <v>4.2233706069617738E-2</v>
      </c>
      <c r="AW585" s="33">
        <v>9.0840114815814638E-2</v>
      </c>
      <c r="AX585" s="35">
        <v>0.21109919941901678</v>
      </c>
      <c r="AY585" s="793"/>
      <c r="AZ585" s="779"/>
      <c r="BA585" s="21">
        <v>77036.400000000009</v>
      </c>
      <c r="BB585" s="87">
        <v>0.98909100340635958</v>
      </c>
      <c r="BC585" s="795"/>
    </row>
    <row r="586" spans="1:55">
      <c r="A586" s="767"/>
      <c r="B586" s="790" t="s">
        <v>41</v>
      </c>
      <c r="C586" s="758" t="s">
        <v>37</v>
      </c>
      <c r="D586" s="15" t="s">
        <v>11</v>
      </c>
      <c r="E586" s="21">
        <v>121814</v>
      </c>
      <c r="F586" s="7">
        <v>124698</v>
      </c>
      <c r="G586" s="7">
        <v>126039</v>
      </c>
      <c r="H586" s="7">
        <v>126964</v>
      </c>
      <c r="I586" s="7">
        <v>128100</v>
      </c>
      <c r="J586" s="7">
        <v>123776</v>
      </c>
      <c r="K586" s="7">
        <v>122153</v>
      </c>
      <c r="L586" s="7">
        <v>123568</v>
      </c>
      <c r="M586" s="22">
        <v>124771</v>
      </c>
      <c r="N586" s="22">
        <v>129671</v>
      </c>
      <c r="O586" s="284">
        <v>140935</v>
      </c>
      <c r="P586" s="18">
        <v>1145</v>
      </c>
      <c r="Q586" s="7">
        <v>1174</v>
      </c>
      <c r="R586" s="7">
        <v>1186</v>
      </c>
      <c r="S586" s="7">
        <v>1196</v>
      </c>
      <c r="T586" s="7">
        <v>1206</v>
      </c>
      <c r="U586" s="7">
        <v>1209</v>
      </c>
      <c r="V586" s="7">
        <v>1199</v>
      </c>
      <c r="W586" s="7">
        <v>1213</v>
      </c>
      <c r="X586" s="25">
        <v>1224</v>
      </c>
      <c r="Y586" s="25">
        <v>1274</v>
      </c>
      <c r="Z586" s="262">
        <v>1383</v>
      </c>
      <c r="AA586" s="20" t="s">
        <v>70</v>
      </c>
      <c r="AB586" s="8">
        <v>2884</v>
      </c>
      <c r="AC586" s="8">
        <v>1341</v>
      </c>
      <c r="AD586" s="8">
        <v>925</v>
      </c>
      <c r="AE586" s="8">
        <v>1136</v>
      </c>
      <c r="AF586" s="8">
        <v>-4324</v>
      </c>
      <c r="AG586" s="8">
        <v>-1623</v>
      </c>
      <c r="AH586" s="8">
        <v>1415</v>
      </c>
      <c r="AI586" s="29">
        <v>1415</v>
      </c>
      <c r="AJ586" s="29">
        <v>6103</v>
      </c>
      <c r="AK586" s="29">
        <v>16164</v>
      </c>
      <c r="AL586" s="31">
        <v>19121</v>
      </c>
      <c r="AM586" s="17" t="s">
        <v>70</v>
      </c>
      <c r="AN586" s="9">
        <v>2.3658504899555816E-2</v>
      </c>
      <c r="AO586" s="9">
        <v>1.0754541212731672E-2</v>
      </c>
      <c r="AP586" s="9">
        <v>7.3349559289099808E-3</v>
      </c>
      <c r="AQ586" s="9">
        <v>8.9452779379618486E-3</v>
      </c>
      <c r="AR586" s="9">
        <v>-3.3813039743833387E-2</v>
      </c>
      <c r="AS586" s="9">
        <v>-1.3112200129218543E-2</v>
      </c>
      <c r="AT586" s="9">
        <v>1.1579094424224751E-2</v>
      </c>
      <c r="AU586" s="33">
        <v>9.7356062523550058E-3</v>
      </c>
      <c r="AV586" s="87">
        <v>3.9249143799120895E-2</v>
      </c>
      <c r="AW586" s="33">
        <v>8.6831388988654973E-2</v>
      </c>
      <c r="AX586" s="35">
        <v>0.1569688213177467</v>
      </c>
      <c r="AY586" s="793">
        <v>0.1852501864114488</v>
      </c>
      <c r="AZ586" s="779"/>
      <c r="BA586" s="21">
        <v>26138.7</v>
      </c>
      <c r="BB586" s="87">
        <v>0.9423900372699362</v>
      </c>
      <c r="BC586" s="795">
        <v>0.96896020927932369</v>
      </c>
    </row>
    <row r="587" spans="1:55">
      <c r="A587" s="767"/>
      <c r="B587" s="791"/>
      <c r="C587" s="758"/>
      <c r="D587" s="15" t="s">
        <v>12</v>
      </c>
      <c r="E587" s="21">
        <v>128636</v>
      </c>
      <c r="F587" s="7">
        <v>131710</v>
      </c>
      <c r="G587" s="7">
        <v>133126</v>
      </c>
      <c r="H587" s="7">
        <v>134116</v>
      </c>
      <c r="I587" s="7">
        <v>135328</v>
      </c>
      <c r="J587" s="7">
        <v>131014</v>
      </c>
      <c r="K587" s="7">
        <v>129289</v>
      </c>
      <c r="L587" s="7">
        <v>130789</v>
      </c>
      <c r="M587" s="22">
        <v>132080</v>
      </c>
      <c r="N587" s="22">
        <v>137330</v>
      </c>
      <c r="O587" s="284">
        <v>149358</v>
      </c>
      <c r="P587" s="18">
        <v>1209</v>
      </c>
      <c r="Q587" s="7">
        <v>1240</v>
      </c>
      <c r="R587" s="7">
        <v>1253</v>
      </c>
      <c r="S587" s="7">
        <v>1263</v>
      </c>
      <c r="T587" s="7">
        <v>1273</v>
      </c>
      <c r="U587" s="7">
        <v>1275</v>
      </c>
      <c r="V587" s="7">
        <v>1265</v>
      </c>
      <c r="W587" s="7">
        <v>1279</v>
      </c>
      <c r="X587" s="25">
        <v>1291</v>
      </c>
      <c r="Y587" s="25">
        <v>1346</v>
      </c>
      <c r="Z587" s="262">
        <v>1461</v>
      </c>
      <c r="AA587" s="20" t="s">
        <v>70</v>
      </c>
      <c r="AB587" s="8">
        <v>3074</v>
      </c>
      <c r="AC587" s="8">
        <v>1416</v>
      </c>
      <c r="AD587" s="8">
        <v>990</v>
      </c>
      <c r="AE587" s="8">
        <v>1212</v>
      </c>
      <c r="AF587" s="8">
        <v>-4314</v>
      </c>
      <c r="AG587" s="8">
        <v>-1725</v>
      </c>
      <c r="AH587" s="8">
        <v>1500</v>
      </c>
      <c r="AI587" s="29">
        <v>1500</v>
      </c>
      <c r="AJ587" s="29">
        <v>6541</v>
      </c>
      <c r="AK587" s="29">
        <v>17278</v>
      </c>
      <c r="AL587" s="31">
        <v>20722</v>
      </c>
      <c r="AM587" s="17" t="s">
        <v>70</v>
      </c>
      <c r="AN587" s="9">
        <v>2.3879746320189438E-2</v>
      </c>
      <c r="AO587" s="9">
        <v>1.0751246551613053E-2</v>
      </c>
      <c r="AP587" s="9">
        <v>7.4330690410803757E-3</v>
      </c>
      <c r="AQ587" s="9">
        <v>9.0272331557111063E-3</v>
      </c>
      <c r="AR587" s="9">
        <v>-3.1934623445855306E-2</v>
      </c>
      <c r="AS587" s="9">
        <v>-1.3160953320596622E-2</v>
      </c>
      <c r="AT587" s="9">
        <v>1.1597540658329103E-2</v>
      </c>
      <c r="AU587" s="33">
        <v>9.8667268643798656E-3</v>
      </c>
      <c r="AV587" s="87">
        <v>3.9726282882465908E-2</v>
      </c>
      <c r="AW587" s="33">
        <v>8.7548230284683615E-2</v>
      </c>
      <c r="AX587" s="35">
        <v>0.16109020802885654</v>
      </c>
      <c r="AY587" s="793"/>
      <c r="AZ587" s="779"/>
      <c r="BA587" s="21">
        <v>27612.9</v>
      </c>
      <c r="BB587" s="87">
        <v>0.9464310146459779</v>
      </c>
      <c r="BC587" s="795"/>
    </row>
    <row r="588" spans="1:55">
      <c r="A588" s="767"/>
      <c r="B588" s="791"/>
      <c r="C588" s="797" t="s">
        <v>38</v>
      </c>
      <c r="D588" s="15" t="s">
        <v>39</v>
      </c>
      <c r="E588" s="21">
        <v>179594</v>
      </c>
      <c r="F588" s="7">
        <v>184018</v>
      </c>
      <c r="G588" s="7">
        <v>186045</v>
      </c>
      <c r="H588" s="7">
        <v>187493</v>
      </c>
      <c r="I588" s="7">
        <v>189251</v>
      </c>
      <c r="J588" s="7">
        <v>189509</v>
      </c>
      <c r="K588" s="7">
        <v>187220</v>
      </c>
      <c r="L588" s="7">
        <v>189398</v>
      </c>
      <c r="M588" s="22">
        <v>191335</v>
      </c>
      <c r="N588" s="22">
        <v>199228</v>
      </c>
      <c r="O588" s="284">
        <v>216915</v>
      </c>
      <c r="P588" s="18">
        <v>1686</v>
      </c>
      <c r="Q588" s="7">
        <v>1730</v>
      </c>
      <c r="R588" s="7">
        <v>1749</v>
      </c>
      <c r="S588" s="7">
        <v>1764</v>
      </c>
      <c r="T588" s="7">
        <v>1780</v>
      </c>
      <c r="U588" s="7">
        <v>1783</v>
      </c>
      <c r="V588" s="7">
        <v>1759</v>
      </c>
      <c r="W588" s="7">
        <v>1780</v>
      </c>
      <c r="X588" s="25">
        <v>1800</v>
      </c>
      <c r="Y588" s="25">
        <v>1876</v>
      </c>
      <c r="Z588" s="262">
        <v>2049</v>
      </c>
      <c r="AA588" s="20" t="s">
        <v>70</v>
      </c>
      <c r="AB588" s="8">
        <v>4424</v>
      </c>
      <c r="AC588" s="8">
        <v>2027</v>
      </c>
      <c r="AD588" s="8">
        <v>1448</v>
      </c>
      <c r="AE588" s="8">
        <v>1758</v>
      </c>
      <c r="AF588" s="8">
        <v>258</v>
      </c>
      <c r="AG588" s="8">
        <v>-2289</v>
      </c>
      <c r="AH588" s="8">
        <v>2178</v>
      </c>
      <c r="AI588" s="29">
        <v>2178</v>
      </c>
      <c r="AJ588" s="29">
        <v>9830</v>
      </c>
      <c r="AK588" s="29">
        <v>25580</v>
      </c>
      <c r="AL588" s="31">
        <v>37321</v>
      </c>
      <c r="AM588" s="17" t="s">
        <v>70</v>
      </c>
      <c r="AN588" s="9">
        <v>2.4616324299958386E-2</v>
      </c>
      <c r="AO588" s="9">
        <v>1.1016949102424789E-2</v>
      </c>
      <c r="AP588" s="9">
        <v>7.7766043189551881E-3</v>
      </c>
      <c r="AQ588" s="9">
        <v>9.3764192989501394E-3</v>
      </c>
      <c r="AR588" s="9">
        <v>1.3630581446906764E-3</v>
      </c>
      <c r="AS588" s="9">
        <v>-1.2069341735166439E-2</v>
      </c>
      <c r="AT588" s="9">
        <v>1.1626389377956209E-2</v>
      </c>
      <c r="AU588" s="33">
        <v>1.0224629269003721E-2</v>
      </c>
      <c r="AV588" s="87">
        <v>4.1227930070433016E-2</v>
      </c>
      <c r="AW588" s="33">
        <v>8.8747419039755554E-2</v>
      </c>
      <c r="AX588" s="35">
        <v>0.20780761049923724</v>
      </c>
      <c r="AY588" s="793"/>
      <c r="AZ588" s="779"/>
      <c r="BA588" s="21">
        <v>38726.1</v>
      </c>
      <c r="BB588" s="87">
        <v>0.99217624196799448</v>
      </c>
      <c r="BC588" s="795"/>
    </row>
    <row r="589" spans="1:55">
      <c r="A589" s="767"/>
      <c r="B589" s="791"/>
      <c r="C589" s="797"/>
      <c r="D589" s="15" t="s">
        <v>40</v>
      </c>
      <c r="E589" s="21">
        <v>247864</v>
      </c>
      <c r="F589" s="7">
        <v>254219</v>
      </c>
      <c r="G589" s="7">
        <v>256971</v>
      </c>
      <c r="H589" s="7">
        <v>259049</v>
      </c>
      <c r="I589" s="7">
        <v>261573</v>
      </c>
      <c r="J589" s="7">
        <v>261929</v>
      </c>
      <c r="K589" s="7">
        <v>258619</v>
      </c>
      <c r="L589" s="7">
        <v>261658</v>
      </c>
      <c r="M589" s="22">
        <v>264460</v>
      </c>
      <c r="N589" s="22">
        <v>275848</v>
      </c>
      <c r="O589" s="284">
        <v>301188</v>
      </c>
      <c r="P589" s="18">
        <v>2368</v>
      </c>
      <c r="Q589" s="7">
        <v>2434</v>
      </c>
      <c r="R589" s="7">
        <v>2459</v>
      </c>
      <c r="S589" s="7">
        <v>2479</v>
      </c>
      <c r="T589" s="7">
        <v>2504</v>
      </c>
      <c r="U589" s="7">
        <v>2508</v>
      </c>
      <c r="V589" s="7">
        <v>2473</v>
      </c>
      <c r="W589" s="7">
        <v>2503</v>
      </c>
      <c r="X589" s="25">
        <v>2530</v>
      </c>
      <c r="Y589" s="25">
        <v>2640</v>
      </c>
      <c r="Z589" s="262">
        <v>2889</v>
      </c>
      <c r="AA589" s="20" t="s">
        <v>70</v>
      </c>
      <c r="AB589" s="8">
        <v>6355</v>
      </c>
      <c r="AC589" s="8">
        <v>2752</v>
      </c>
      <c r="AD589" s="8">
        <v>2078</v>
      </c>
      <c r="AE589" s="8">
        <v>2524</v>
      </c>
      <c r="AF589" s="8">
        <v>356</v>
      </c>
      <c r="AG589" s="8">
        <v>-3310</v>
      </c>
      <c r="AH589" s="8">
        <v>3039</v>
      </c>
      <c r="AI589" s="29">
        <v>3039</v>
      </c>
      <c r="AJ589" s="29">
        <v>14190</v>
      </c>
      <c r="AK589" s="29">
        <v>36728</v>
      </c>
      <c r="AL589" s="31">
        <v>53324</v>
      </c>
      <c r="AM589" s="17" t="s">
        <v>70</v>
      </c>
      <c r="AN589" s="9">
        <v>2.5623452215127962E-2</v>
      </c>
      <c r="AO589" s="9">
        <v>1.082557591072475E-2</v>
      </c>
      <c r="AP589" s="9">
        <v>8.0811345990158268E-3</v>
      </c>
      <c r="AQ589" s="9">
        <v>9.7381801285190972E-3</v>
      </c>
      <c r="AR589" s="9">
        <v>1.3647243962688071E-3</v>
      </c>
      <c r="AS589" s="9">
        <v>-1.262974678798176E-2</v>
      </c>
      <c r="AT589" s="9">
        <v>1.1745681010325387E-2</v>
      </c>
      <c r="AU589" s="33">
        <v>1.070551771663017E-2</v>
      </c>
      <c r="AV589" s="87">
        <v>4.3038678389293761E-2</v>
      </c>
      <c r="AW589" s="33">
        <v>9.1831429940384318E-2</v>
      </c>
      <c r="AX589" s="35">
        <v>0.21513410579995473</v>
      </c>
      <c r="AY589" s="793"/>
      <c r="AZ589" s="779"/>
      <c r="BA589" s="21">
        <v>54602.100000000006</v>
      </c>
      <c r="BB589" s="87">
        <v>0.99484354323338597</v>
      </c>
      <c r="BC589" s="795"/>
    </row>
    <row r="590" spans="1:55">
      <c r="A590" s="767"/>
      <c r="B590" s="790" t="s">
        <v>42</v>
      </c>
      <c r="C590" s="758" t="s">
        <v>37</v>
      </c>
      <c r="D590" s="15" t="s">
        <v>11</v>
      </c>
      <c r="E590" s="21">
        <v>88670</v>
      </c>
      <c r="F590" s="7">
        <v>90733</v>
      </c>
      <c r="G590" s="7">
        <v>91758</v>
      </c>
      <c r="H590" s="7">
        <v>92425</v>
      </c>
      <c r="I590" s="7">
        <v>93245</v>
      </c>
      <c r="J590" s="7">
        <v>88878</v>
      </c>
      <c r="K590" s="7">
        <v>87729</v>
      </c>
      <c r="L590" s="7">
        <v>88745</v>
      </c>
      <c r="M590" s="22">
        <v>89606</v>
      </c>
      <c r="N590" s="22">
        <v>93091</v>
      </c>
      <c r="O590" s="284">
        <v>101118</v>
      </c>
      <c r="P590" s="18">
        <v>815</v>
      </c>
      <c r="Q590" s="7">
        <v>835</v>
      </c>
      <c r="R590" s="7">
        <v>843</v>
      </c>
      <c r="S590" s="7">
        <v>851</v>
      </c>
      <c r="T590" s="7">
        <v>859</v>
      </c>
      <c r="U590" s="7">
        <v>860</v>
      </c>
      <c r="V590" s="7">
        <v>853</v>
      </c>
      <c r="W590" s="7">
        <v>863</v>
      </c>
      <c r="X590" s="25">
        <v>873</v>
      </c>
      <c r="Y590" s="25">
        <v>908</v>
      </c>
      <c r="Z590" s="262">
        <v>989</v>
      </c>
      <c r="AA590" s="20" t="s">
        <v>70</v>
      </c>
      <c r="AB590" s="8">
        <v>2063</v>
      </c>
      <c r="AC590" s="8">
        <v>1025</v>
      </c>
      <c r="AD590" s="8">
        <v>667</v>
      </c>
      <c r="AE590" s="8">
        <v>820</v>
      </c>
      <c r="AF590" s="8">
        <v>-4367</v>
      </c>
      <c r="AG590" s="8">
        <v>-1149</v>
      </c>
      <c r="AH590" s="8">
        <v>1016</v>
      </c>
      <c r="AI590" s="29">
        <v>1016</v>
      </c>
      <c r="AJ590" s="29">
        <v>4346</v>
      </c>
      <c r="AK590" s="29">
        <v>11512</v>
      </c>
      <c r="AL590" s="31">
        <v>12448</v>
      </c>
      <c r="AM590" s="17" t="s">
        <v>70</v>
      </c>
      <c r="AN590" s="9">
        <v>2.3244749766007322E-2</v>
      </c>
      <c r="AO590" s="9">
        <v>1.1296982469073819E-2</v>
      </c>
      <c r="AP590" s="9">
        <v>7.271142791819396E-3</v>
      </c>
      <c r="AQ590" s="9">
        <v>8.8669095436571255E-3</v>
      </c>
      <c r="AR590" s="9">
        <v>-4.6919911332925196E-2</v>
      </c>
      <c r="AS590" s="9">
        <v>-1.2919716378896176E-2</v>
      </c>
      <c r="AT590" s="9">
        <v>1.1581254286936404E-2</v>
      </c>
      <c r="AU590" s="33">
        <v>9.6976893679749931E-3</v>
      </c>
      <c r="AV590" s="87">
        <v>3.886943801581938E-2</v>
      </c>
      <c r="AW590" s="33">
        <v>8.6188053437268569E-2</v>
      </c>
      <c r="AX590" s="35">
        <v>0.14038569978572224</v>
      </c>
      <c r="AY590" s="793">
        <v>0.17850449089671822</v>
      </c>
      <c r="AZ590" s="779"/>
      <c r="BA590" s="21">
        <v>18692.100000000002</v>
      </c>
      <c r="BB590" s="87">
        <v>0.9295804668997405</v>
      </c>
      <c r="BC590" s="795">
        <v>0.96493012715239435</v>
      </c>
    </row>
    <row r="591" spans="1:55">
      <c r="A591" s="767"/>
      <c r="B591" s="791"/>
      <c r="C591" s="758"/>
      <c r="D591" s="15" t="s">
        <v>12</v>
      </c>
      <c r="E591" s="21">
        <v>95493</v>
      </c>
      <c r="F591" s="7">
        <v>97745</v>
      </c>
      <c r="G591" s="7">
        <v>98845</v>
      </c>
      <c r="H591" s="7">
        <v>99578</v>
      </c>
      <c r="I591" s="7">
        <v>100473</v>
      </c>
      <c r="J591" s="7">
        <v>96115</v>
      </c>
      <c r="K591" s="7">
        <v>94865</v>
      </c>
      <c r="L591" s="7">
        <v>95966</v>
      </c>
      <c r="M591" s="22">
        <v>96915</v>
      </c>
      <c r="N591" s="22">
        <v>100750</v>
      </c>
      <c r="O591" s="284">
        <v>109540</v>
      </c>
      <c r="P591" s="18">
        <v>879</v>
      </c>
      <c r="Q591" s="7">
        <v>901</v>
      </c>
      <c r="R591" s="7">
        <v>909</v>
      </c>
      <c r="S591" s="7">
        <v>918</v>
      </c>
      <c r="T591" s="7">
        <v>925</v>
      </c>
      <c r="U591" s="7">
        <v>926</v>
      </c>
      <c r="V591" s="7">
        <v>919</v>
      </c>
      <c r="W591" s="7">
        <v>929</v>
      </c>
      <c r="X591" s="25">
        <v>940</v>
      </c>
      <c r="Y591" s="25">
        <v>980</v>
      </c>
      <c r="Z591" s="262">
        <v>1068</v>
      </c>
      <c r="AA591" s="20" t="s">
        <v>70</v>
      </c>
      <c r="AB591" s="8">
        <v>2252</v>
      </c>
      <c r="AC591" s="8">
        <v>1100</v>
      </c>
      <c r="AD591" s="8">
        <v>733</v>
      </c>
      <c r="AE591" s="8">
        <v>895</v>
      </c>
      <c r="AF591" s="8">
        <v>-4358</v>
      </c>
      <c r="AG591" s="8">
        <v>-1250</v>
      </c>
      <c r="AH591" s="8">
        <v>1101</v>
      </c>
      <c r="AI591" s="29">
        <v>1101</v>
      </c>
      <c r="AJ591" s="29">
        <v>4784</v>
      </c>
      <c r="AK591" s="29">
        <v>12625</v>
      </c>
      <c r="AL591" s="31">
        <v>14047</v>
      </c>
      <c r="AM591" s="17" t="s">
        <v>70</v>
      </c>
      <c r="AN591" s="9">
        <v>2.3572311712523664E-2</v>
      </c>
      <c r="AO591" s="9">
        <v>1.125367032217725E-2</v>
      </c>
      <c r="AP591" s="9">
        <v>7.4078615074622545E-3</v>
      </c>
      <c r="AQ591" s="9">
        <v>8.9828983557054543E-3</v>
      </c>
      <c r="AR591" s="9">
        <v>-4.3447804319999977E-2</v>
      </c>
      <c r="AS591" s="9">
        <v>-1.3000680400075335E-2</v>
      </c>
      <c r="AT591" s="9">
        <v>1.1606266607591287E-2</v>
      </c>
      <c r="AU591" s="33">
        <v>9.8792293744905668E-3</v>
      </c>
      <c r="AV591" s="87">
        <v>3.9548343393879803E-2</v>
      </c>
      <c r="AW591" s="33">
        <v>8.7214086088101966E-2</v>
      </c>
      <c r="AX591" s="35">
        <v>0.14709978741897323</v>
      </c>
      <c r="AY591" s="793"/>
      <c r="AZ591" s="779"/>
      <c r="BA591" s="21">
        <v>20185.200000000004</v>
      </c>
      <c r="BB591" s="87">
        <v>0.93572094289633778</v>
      </c>
      <c r="BC591" s="795"/>
    </row>
    <row r="592" spans="1:55">
      <c r="A592" s="767"/>
      <c r="B592" s="791"/>
      <c r="C592" s="797" t="s">
        <v>38</v>
      </c>
      <c r="D592" s="15" t="s">
        <v>39</v>
      </c>
      <c r="E592" s="21">
        <v>146450</v>
      </c>
      <c r="F592" s="7">
        <v>150053</v>
      </c>
      <c r="G592" s="7">
        <v>151764</v>
      </c>
      <c r="H592" s="7">
        <v>152954</v>
      </c>
      <c r="I592" s="7">
        <v>154396</v>
      </c>
      <c r="J592" s="7">
        <v>154610</v>
      </c>
      <c r="K592" s="7">
        <v>152796</v>
      </c>
      <c r="L592" s="7">
        <v>154575</v>
      </c>
      <c r="M592" s="22">
        <v>156170</v>
      </c>
      <c r="N592" s="22">
        <v>162648</v>
      </c>
      <c r="O592" s="284">
        <v>177098</v>
      </c>
      <c r="P592" s="18">
        <v>1356</v>
      </c>
      <c r="Q592" s="7">
        <v>1391</v>
      </c>
      <c r="R592" s="7">
        <v>1405</v>
      </c>
      <c r="S592" s="7">
        <v>1419</v>
      </c>
      <c r="T592" s="7">
        <v>1433</v>
      </c>
      <c r="U592" s="7">
        <v>1434</v>
      </c>
      <c r="V592" s="7">
        <v>1415</v>
      </c>
      <c r="W592" s="7">
        <v>1433</v>
      </c>
      <c r="X592" s="25">
        <v>1446</v>
      </c>
      <c r="Y592" s="25">
        <v>1509</v>
      </c>
      <c r="Z592" s="262">
        <v>1650</v>
      </c>
      <c r="AA592" s="20" t="s">
        <v>70</v>
      </c>
      <c r="AB592" s="8">
        <v>3603</v>
      </c>
      <c r="AC592" s="8">
        <v>1711</v>
      </c>
      <c r="AD592" s="8">
        <v>1190</v>
      </c>
      <c r="AE592" s="8">
        <v>1442</v>
      </c>
      <c r="AF592" s="8">
        <v>214</v>
      </c>
      <c r="AG592" s="8">
        <v>-1814</v>
      </c>
      <c r="AH592" s="8">
        <v>1779</v>
      </c>
      <c r="AI592" s="29">
        <v>1779</v>
      </c>
      <c r="AJ592" s="29">
        <v>8073</v>
      </c>
      <c r="AK592" s="29">
        <v>20928</v>
      </c>
      <c r="AL592" s="31">
        <v>30648</v>
      </c>
      <c r="AM592" s="17" t="s">
        <v>70</v>
      </c>
      <c r="AN592" s="9">
        <v>2.4582521100308535E-2</v>
      </c>
      <c r="AO592" s="9">
        <v>1.1404468965797027E-2</v>
      </c>
      <c r="AP592" s="9">
        <v>7.8378164321982746E-3</v>
      </c>
      <c r="AQ592" s="9">
        <v>9.4263760135047947E-3</v>
      </c>
      <c r="AR592" s="9">
        <v>1.3874241787596164E-3</v>
      </c>
      <c r="AS592" s="9">
        <v>-1.1723274958828342E-2</v>
      </c>
      <c r="AT592" s="9">
        <v>1.1638314288167279E-2</v>
      </c>
      <c r="AU592" s="33">
        <v>1.0313027045827955E-2</v>
      </c>
      <c r="AV592" s="87">
        <v>4.1455658484029101E-2</v>
      </c>
      <c r="AW592" s="33">
        <v>8.8810157051515209E-2</v>
      </c>
      <c r="AX592" s="35">
        <v>0.20927278934790028</v>
      </c>
      <c r="AY592" s="793"/>
      <c r="AZ592" s="779"/>
      <c r="BA592" s="21">
        <v>31185.000000000004</v>
      </c>
      <c r="BB592" s="87">
        <v>0.99633321952884946</v>
      </c>
      <c r="BC592" s="795"/>
    </row>
    <row r="593" spans="1:55">
      <c r="A593" s="767"/>
      <c r="B593" s="791"/>
      <c r="C593" s="797"/>
      <c r="D593" s="15" t="s">
        <v>40</v>
      </c>
      <c r="E593" s="21">
        <v>214720</v>
      </c>
      <c r="F593" s="7">
        <v>220254</v>
      </c>
      <c r="G593" s="7">
        <v>222690</v>
      </c>
      <c r="H593" s="7">
        <v>224510</v>
      </c>
      <c r="I593" s="7">
        <v>226718</v>
      </c>
      <c r="J593" s="7">
        <v>227030</v>
      </c>
      <c r="K593" s="7">
        <v>224195</v>
      </c>
      <c r="L593" s="7">
        <v>226835</v>
      </c>
      <c r="M593" s="22">
        <v>229295</v>
      </c>
      <c r="N593" s="22">
        <v>239268</v>
      </c>
      <c r="O593" s="284">
        <v>261370</v>
      </c>
      <c r="P593" s="18">
        <v>2038</v>
      </c>
      <c r="Q593" s="7">
        <v>2095</v>
      </c>
      <c r="R593" s="7">
        <v>2115</v>
      </c>
      <c r="S593" s="7">
        <v>2134</v>
      </c>
      <c r="T593" s="7">
        <v>2156</v>
      </c>
      <c r="U593" s="7">
        <v>2159</v>
      </c>
      <c r="V593" s="7">
        <v>2129</v>
      </c>
      <c r="W593" s="7">
        <v>2155</v>
      </c>
      <c r="X593" s="25">
        <v>2176</v>
      </c>
      <c r="Y593" s="25">
        <v>2273</v>
      </c>
      <c r="Z593" s="262">
        <v>2490</v>
      </c>
      <c r="AA593" s="20" t="s">
        <v>70</v>
      </c>
      <c r="AB593" s="8">
        <v>5534</v>
      </c>
      <c r="AC593" s="8">
        <v>2436</v>
      </c>
      <c r="AD593" s="8">
        <v>1820</v>
      </c>
      <c r="AE593" s="8">
        <v>2208</v>
      </c>
      <c r="AF593" s="8">
        <v>312</v>
      </c>
      <c r="AG593" s="8">
        <v>-2835</v>
      </c>
      <c r="AH593" s="8">
        <v>2640</v>
      </c>
      <c r="AI593" s="29">
        <v>2640</v>
      </c>
      <c r="AJ593" s="29">
        <v>12433</v>
      </c>
      <c r="AK593" s="29">
        <v>32075</v>
      </c>
      <c r="AL593" s="31">
        <v>46650</v>
      </c>
      <c r="AM593" s="17" t="s">
        <v>70</v>
      </c>
      <c r="AN593" s="9">
        <v>2.5755871505576705E-2</v>
      </c>
      <c r="AO593" s="9">
        <v>1.1060129034127064E-2</v>
      </c>
      <c r="AP593" s="9">
        <v>8.1697692481887962E-3</v>
      </c>
      <c r="AQ593" s="9">
        <v>9.8278593165173067E-3</v>
      </c>
      <c r="AR593" s="9">
        <v>1.3815974484979454E-3</v>
      </c>
      <c r="AS593" s="9">
        <v>-1.2480222876535607E-2</v>
      </c>
      <c r="AT593" s="9">
        <v>1.177218298577043E-2</v>
      </c>
      <c r="AU593" s="33">
        <v>1.0839589945505573E-2</v>
      </c>
      <c r="AV593" s="87">
        <v>4.3471583227646354E-2</v>
      </c>
      <c r="AW593" s="33">
        <v>9.2345736224141856E-2</v>
      </c>
      <c r="AX593" s="35">
        <v>0.21725968703427712</v>
      </c>
      <c r="AY593" s="793"/>
      <c r="AZ593" s="779"/>
      <c r="BA593" s="21">
        <v>47061.000000000007</v>
      </c>
      <c r="BB593" s="87">
        <v>0.99808587928464976</v>
      </c>
      <c r="BC593" s="795"/>
    </row>
    <row r="594" spans="1:55">
      <c r="A594" s="767"/>
      <c r="B594" s="790" t="s">
        <v>43</v>
      </c>
      <c r="C594" s="758" t="s">
        <v>37</v>
      </c>
      <c r="D594" s="15" t="s">
        <v>11</v>
      </c>
      <c r="E594" s="21">
        <v>72199</v>
      </c>
      <c r="F594" s="7">
        <v>73896</v>
      </c>
      <c r="G594" s="7">
        <v>74774</v>
      </c>
      <c r="H594" s="7">
        <v>75333</v>
      </c>
      <c r="I594" s="7">
        <v>76011</v>
      </c>
      <c r="J594" s="7">
        <v>71631</v>
      </c>
      <c r="K594" s="7">
        <v>70698</v>
      </c>
      <c r="L594" s="7">
        <v>71529</v>
      </c>
      <c r="M594" s="22">
        <v>72245</v>
      </c>
      <c r="N594" s="22">
        <v>75135</v>
      </c>
      <c r="O594" s="284">
        <v>81710</v>
      </c>
      <c r="P594" s="18">
        <v>651</v>
      </c>
      <c r="Q594" s="7">
        <v>669</v>
      </c>
      <c r="R594" s="7">
        <v>673</v>
      </c>
      <c r="S594" s="7">
        <v>680</v>
      </c>
      <c r="T594" s="7">
        <v>684</v>
      </c>
      <c r="U594" s="7">
        <v>690</v>
      </c>
      <c r="V594" s="7">
        <v>683</v>
      </c>
      <c r="W594" s="7">
        <v>693</v>
      </c>
      <c r="X594" s="25">
        <v>700</v>
      </c>
      <c r="Y594" s="25">
        <v>729</v>
      </c>
      <c r="Z594" s="262">
        <v>793</v>
      </c>
      <c r="AA594" s="20" t="s">
        <v>70</v>
      </c>
      <c r="AB594" s="8">
        <v>1697</v>
      </c>
      <c r="AC594" s="8">
        <v>878</v>
      </c>
      <c r="AD594" s="8">
        <v>559</v>
      </c>
      <c r="AE594" s="8">
        <v>678</v>
      </c>
      <c r="AF594" s="8">
        <v>-4380</v>
      </c>
      <c r="AG594" s="8">
        <v>-933</v>
      </c>
      <c r="AH594" s="8">
        <v>831</v>
      </c>
      <c r="AI594" s="29">
        <v>831</v>
      </c>
      <c r="AJ594" s="29">
        <v>3606</v>
      </c>
      <c r="AK594" s="29">
        <v>9465</v>
      </c>
      <c r="AL594" s="31">
        <v>9511</v>
      </c>
      <c r="AM594" s="17" t="s">
        <v>70</v>
      </c>
      <c r="AN594" s="9">
        <v>2.3496357021219799E-2</v>
      </c>
      <c r="AO594" s="9">
        <v>1.1875218571421181E-2</v>
      </c>
      <c r="AP594" s="9">
        <v>7.4684955244401219E-3</v>
      </c>
      <c r="AQ594" s="9">
        <v>9.0057221611879457E-3</v>
      </c>
      <c r="AR594" s="9">
        <v>-5.772530834818837E-2</v>
      </c>
      <c r="AS594" s="9">
        <v>-1.3029759992731843E-2</v>
      </c>
      <c r="AT594" s="9">
        <v>1.1753750291515208E-2</v>
      </c>
      <c r="AU594" s="33">
        <v>1.0007680275204628E-2</v>
      </c>
      <c r="AV594" s="87">
        <v>3.9980263334143895E-2</v>
      </c>
      <c r="AW594" s="33">
        <v>8.7478354400565839E-2</v>
      </c>
      <c r="AX594" s="35">
        <v>0.13173312649759694</v>
      </c>
      <c r="AY594" s="793">
        <v>0.17651260841240429</v>
      </c>
      <c r="AZ594" s="779"/>
      <c r="BA594" s="21">
        <v>14987.700000000003</v>
      </c>
      <c r="BB594" s="87">
        <v>0.92414437873100741</v>
      </c>
      <c r="BC594" s="795">
        <v>0.9649441892530739</v>
      </c>
    </row>
    <row r="595" spans="1:55">
      <c r="A595" s="767"/>
      <c r="B595" s="791"/>
      <c r="C595" s="758"/>
      <c r="D595" s="15" t="s">
        <v>12</v>
      </c>
      <c r="E595" s="21">
        <v>79021</v>
      </c>
      <c r="F595" s="7">
        <v>80909</v>
      </c>
      <c r="G595" s="7">
        <v>81861</v>
      </c>
      <c r="H595" s="7">
        <v>82485</v>
      </c>
      <c r="I595" s="7">
        <v>83239</v>
      </c>
      <c r="J595" s="7">
        <v>78869</v>
      </c>
      <c r="K595" s="7">
        <v>77834</v>
      </c>
      <c r="L595" s="7">
        <v>78750</v>
      </c>
      <c r="M595" s="22">
        <v>79554</v>
      </c>
      <c r="N595" s="22">
        <v>82794</v>
      </c>
      <c r="O595" s="284">
        <v>90133</v>
      </c>
      <c r="P595" s="18">
        <v>715</v>
      </c>
      <c r="Q595" s="7">
        <v>735</v>
      </c>
      <c r="R595" s="7">
        <v>739</v>
      </c>
      <c r="S595" s="7">
        <v>746</v>
      </c>
      <c r="T595" s="7">
        <v>750</v>
      </c>
      <c r="U595" s="7">
        <v>756</v>
      </c>
      <c r="V595" s="7">
        <v>749</v>
      </c>
      <c r="W595" s="7">
        <v>759</v>
      </c>
      <c r="X595" s="25">
        <v>768</v>
      </c>
      <c r="Y595" s="25">
        <v>801</v>
      </c>
      <c r="Z595" s="262">
        <v>871</v>
      </c>
      <c r="AA595" s="20" t="s">
        <v>70</v>
      </c>
      <c r="AB595" s="8">
        <v>1888</v>
      </c>
      <c r="AC595" s="8">
        <v>952</v>
      </c>
      <c r="AD595" s="8">
        <v>624</v>
      </c>
      <c r="AE595" s="8">
        <v>754</v>
      </c>
      <c r="AF595" s="8">
        <v>-4370</v>
      </c>
      <c r="AG595" s="8">
        <v>-1035</v>
      </c>
      <c r="AH595" s="8">
        <v>916</v>
      </c>
      <c r="AI595" s="29">
        <v>916</v>
      </c>
      <c r="AJ595" s="29">
        <v>4044</v>
      </c>
      <c r="AK595" s="29">
        <v>10579</v>
      </c>
      <c r="AL595" s="31">
        <v>11112</v>
      </c>
      <c r="AM595" s="17" t="s">
        <v>70</v>
      </c>
      <c r="AN595" s="9">
        <v>2.3870506252002571E-2</v>
      </c>
      <c r="AO595" s="9">
        <v>1.177280102298281E-2</v>
      </c>
      <c r="AP595" s="9">
        <v>7.6165057603143627E-3</v>
      </c>
      <c r="AQ595" s="9">
        <v>9.1337374336247779E-3</v>
      </c>
      <c r="AR595" s="9">
        <v>-5.259670104290734E-2</v>
      </c>
      <c r="AS595" s="9">
        <v>-1.3118361969690767E-2</v>
      </c>
      <c r="AT595" s="9">
        <v>1.176841791209321E-2</v>
      </c>
      <c r="AU595" s="33">
        <v>1.0200527307807405E-2</v>
      </c>
      <c r="AV595" s="87">
        <v>4.0705383722324046E-2</v>
      </c>
      <c r="AW595" s="33">
        <v>8.8607662464279174E-2</v>
      </c>
      <c r="AX595" s="35">
        <v>0.14062084762278371</v>
      </c>
      <c r="AY595" s="793"/>
      <c r="AZ595" s="779"/>
      <c r="BA595" s="21">
        <v>16461.900000000001</v>
      </c>
      <c r="BB595" s="87">
        <v>0.9322977436377673</v>
      </c>
      <c r="BC595" s="795"/>
    </row>
    <row r="596" spans="1:55">
      <c r="A596" s="767"/>
      <c r="B596" s="791"/>
      <c r="C596" s="797" t="s">
        <v>38</v>
      </c>
      <c r="D596" s="15" t="s">
        <v>39</v>
      </c>
      <c r="E596" s="21">
        <v>129979</v>
      </c>
      <c r="F596" s="7">
        <v>133216</v>
      </c>
      <c r="G596" s="7">
        <v>134780</v>
      </c>
      <c r="H596" s="7">
        <v>135861</v>
      </c>
      <c r="I596" s="7">
        <v>137163</v>
      </c>
      <c r="J596" s="7">
        <v>137364</v>
      </c>
      <c r="K596" s="7">
        <v>135765</v>
      </c>
      <c r="L596" s="7">
        <v>137359</v>
      </c>
      <c r="M596" s="22">
        <v>138809</v>
      </c>
      <c r="N596" s="22">
        <v>144691</v>
      </c>
      <c r="O596" s="284">
        <v>157690</v>
      </c>
      <c r="P596" s="18">
        <v>1193</v>
      </c>
      <c r="Q596" s="7">
        <v>1225</v>
      </c>
      <c r="R596" s="7">
        <v>1235</v>
      </c>
      <c r="S596" s="7">
        <v>1248</v>
      </c>
      <c r="T596" s="7">
        <v>1258</v>
      </c>
      <c r="U596" s="7">
        <v>1264</v>
      </c>
      <c r="V596" s="7">
        <v>1245</v>
      </c>
      <c r="W596" s="7">
        <v>1256</v>
      </c>
      <c r="X596" s="25">
        <v>1274</v>
      </c>
      <c r="Y596" s="25">
        <v>1331</v>
      </c>
      <c r="Z596" s="262">
        <v>1455</v>
      </c>
      <c r="AA596" s="20" t="s">
        <v>70</v>
      </c>
      <c r="AB596" s="8">
        <v>3237</v>
      </c>
      <c r="AC596" s="8">
        <v>1564</v>
      </c>
      <c r="AD596" s="8">
        <v>1081</v>
      </c>
      <c r="AE596" s="8">
        <v>1302</v>
      </c>
      <c r="AF596" s="8">
        <v>201</v>
      </c>
      <c r="AG596" s="8">
        <v>-1599</v>
      </c>
      <c r="AH596" s="8">
        <v>1594</v>
      </c>
      <c r="AI596" s="29">
        <v>1594</v>
      </c>
      <c r="AJ596" s="29">
        <v>7332</v>
      </c>
      <c r="AK596" s="29">
        <v>18881</v>
      </c>
      <c r="AL596" s="31">
        <v>27711</v>
      </c>
      <c r="AM596" s="17" t="s">
        <v>70</v>
      </c>
      <c r="AN596" s="9">
        <v>2.489191020821932E-2</v>
      </c>
      <c r="AO596" s="9">
        <v>1.173887961978734E-2</v>
      </c>
      <c r="AP596" s="9">
        <v>8.0187284987639496E-3</v>
      </c>
      <c r="AQ596" s="9">
        <v>9.5738119606004202E-3</v>
      </c>
      <c r="AR596" s="9">
        <v>1.4702594167410599E-3</v>
      </c>
      <c r="AS596" s="9">
        <v>-1.1630365773140444E-2</v>
      </c>
      <c r="AT596" s="9">
        <v>1.173528932739934E-2</v>
      </c>
      <c r="AU596" s="33">
        <v>1.055163837411105E-2</v>
      </c>
      <c r="AV596" s="87">
        <v>4.2357401084474861E-2</v>
      </c>
      <c r="AW596" s="33">
        <v>8.9805680727913506E-2</v>
      </c>
      <c r="AX596" s="35">
        <v>0.21319597781180044</v>
      </c>
      <c r="AY596" s="793"/>
      <c r="AZ596" s="779"/>
      <c r="BA596" s="21">
        <v>27499.5</v>
      </c>
      <c r="BB596" s="87">
        <v>1.0016271859300347</v>
      </c>
      <c r="BC596" s="795"/>
    </row>
    <row r="597" spans="1:55">
      <c r="A597" s="767"/>
      <c r="B597" s="791"/>
      <c r="C597" s="797"/>
      <c r="D597" s="15" t="s">
        <v>40</v>
      </c>
      <c r="E597" s="21">
        <v>198249</v>
      </c>
      <c r="F597" s="7">
        <v>203418</v>
      </c>
      <c r="G597" s="7">
        <v>205706</v>
      </c>
      <c r="H597" s="7">
        <v>207418</v>
      </c>
      <c r="I597" s="7">
        <v>209484</v>
      </c>
      <c r="J597" s="7">
        <v>209784</v>
      </c>
      <c r="K597" s="7">
        <v>207164</v>
      </c>
      <c r="L597" s="7">
        <v>209619</v>
      </c>
      <c r="M597" s="22">
        <v>211934</v>
      </c>
      <c r="N597" s="22">
        <v>221311</v>
      </c>
      <c r="O597" s="284">
        <v>241963</v>
      </c>
      <c r="P597" s="18">
        <v>1874</v>
      </c>
      <c r="Q597" s="7">
        <v>1929</v>
      </c>
      <c r="R597" s="7">
        <v>1945</v>
      </c>
      <c r="S597" s="7">
        <v>1963</v>
      </c>
      <c r="T597" s="7">
        <v>1981</v>
      </c>
      <c r="U597" s="7">
        <v>1989</v>
      </c>
      <c r="V597" s="7">
        <v>1959</v>
      </c>
      <c r="W597" s="7">
        <v>1979</v>
      </c>
      <c r="X597" s="25">
        <v>2004</v>
      </c>
      <c r="Y597" s="25">
        <v>2095</v>
      </c>
      <c r="Z597" s="262">
        <v>2295</v>
      </c>
      <c r="AA597" s="20" t="s">
        <v>70</v>
      </c>
      <c r="AB597" s="8">
        <v>5169</v>
      </c>
      <c r="AC597" s="8">
        <v>2288</v>
      </c>
      <c r="AD597" s="8">
        <v>1712</v>
      </c>
      <c r="AE597" s="8">
        <v>2066</v>
      </c>
      <c r="AF597" s="8">
        <v>300</v>
      </c>
      <c r="AG597" s="8">
        <v>-2620</v>
      </c>
      <c r="AH597" s="8">
        <v>2455</v>
      </c>
      <c r="AI597" s="29">
        <v>2455</v>
      </c>
      <c r="AJ597" s="29">
        <v>11692</v>
      </c>
      <c r="AK597" s="29">
        <v>30029</v>
      </c>
      <c r="AL597" s="31">
        <v>43714</v>
      </c>
      <c r="AM597" s="17" t="s">
        <v>70</v>
      </c>
      <c r="AN597" s="9">
        <v>2.6056302105983864E-2</v>
      </c>
      <c r="AO597" s="9">
        <v>1.1250640636371989E-2</v>
      </c>
      <c r="AP597" s="9">
        <v>8.3157331566574844E-3</v>
      </c>
      <c r="AQ597" s="9">
        <v>9.9575646635525483E-3</v>
      </c>
      <c r="AR597" s="9">
        <v>1.4353639623713998E-3</v>
      </c>
      <c r="AS597" s="9">
        <v>-1.2481633419492905E-2</v>
      </c>
      <c r="AT597" s="9">
        <v>1.1846726044618894E-2</v>
      </c>
      <c r="AU597" s="33">
        <v>1.1039273400814537E-2</v>
      </c>
      <c r="AV597" s="87">
        <v>4.422752455499232E-2</v>
      </c>
      <c r="AW597" s="33">
        <v>9.3283718451529746E-2</v>
      </c>
      <c r="AX597" s="35">
        <v>0.22050048171743608</v>
      </c>
      <c r="AY597" s="793"/>
      <c r="AZ597" s="779"/>
      <c r="BA597" s="21">
        <v>43375.500000000007</v>
      </c>
      <c r="BB597" s="87">
        <v>1.0017074487134865</v>
      </c>
      <c r="BC597" s="795"/>
    </row>
    <row r="598" spans="1:55">
      <c r="A598" s="767"/>
      <c r="B598" s="790" t="s">
        <v>44</v>
      </c>
      <c r="C598" s="758" t="s">
        <v>37</v>
      </c>
      <c r="D598" s="15" t="s">
        <v>11</v>
      </c>
      <c r="E598" s="21">
        <v>67293</v>
      </c>
      <c r="F598" s="7">
        <v>68904</v>
      </c>
      <c r="G598" s="7">
        <v>69743</v>
      </c>
      <c r="H598" s="7">
        <v>70281</v>
      </c>
      <c r="I598" s="7">
        <v>70929</v>
      </c>
      <c r="J598" s="7">
        <v>66545</v>
      </c>
      <c r="K598" s="7">
        <v>65685</v>
      </c>
      <c r="L598" s="7">
        <v>66456</v>
      </c>
      <c r="M598" s="22">
        <v>67166</v>
      </c>
      <c r="N598" s="22">
        <v>70046</v>
      </c>
      <c r="O598" s="284">
        <v>76420</v>
      </c>
      <c r="P598" s="18">
        <v>601</v>
      </c>
      <c r="Q598" s="7">
        <v>618</v>
      </c>
      <c r="R598" s="7">
        <v>624</v>
      </c>
      <c r="S598" s="7">
        <v>630</v>
      </c>
      <c r="T598" s="7">
        <v>635</v>
      </c>
      <c r="U598" s="7">
        <v>635</v>
      </c>
      <c r="V598" s="7">
        <v>634</v>
      </c>
      <c r="W598" s="7">
        <v>641</v>
      </c>
      <c r="X598" s="25">
        <v>649</v>
      </c>
      <c r="Y598" s="25">
        <v>680</v>
      </c>
      <c r="Z598" s="262">
        <v>740</v>
      </c>
      <c r="AA598" s="20" t="s">
        <v>70</v>
      </c>
      <c r="AB598" s="8">
        <v>1611</v>
      </c>
      <c r="AC598" s="8">
        <v>839</v>
      </c>
      <c r="AD598" s="8">
        <v>538</v>
      </c>
      <c r="AE598" s="8">
        <v>648</v>
      </c>
      <c r="AF598" s="8">
        <v>-4384</v>
      </c>
      <c r="AG598" s="8">
        <v>-860</v>
      </c>
      <c r="AH598" s="8">
        <v>771</v>
      </c>
      <c r="AI598" s="29">
        <v>771</v>
      </c>
      <c r="AJ598" s="29">
        <v>3590</v>
      </c>
      <c r="AK598" s="29">
        <v>9254</v>
      </c>
      <c r="AL598" s="31">
        <v>9127</v>
      </c>
      <c r="AM598" s="17" t="s">
        <v>70</v>
      </c>
      <c r="AN598" s="9">
        <v>2.3928390234359581E-2</v>
      </c>
      <c r="AO598" s="9">
        <v>1.2174854900231069E-2</v>
      </c>
      <c r="AP598" s="9">
        <v>7.7200667264410439E-3</v>
      </c>
      <c r="AQ598" s="9">
        <v>9.2076415858134697E-3</v>
      </c>
      <c r="AR598" s="9">
        <v>-6.1915036379754457E-2</v>
      </c>
      <c r="AS598" s="9">
        <v>-1.2919725151719852E-2</v>
      </c>
      <c r="AT598" s="9">
        <v>1.1739922066554914E-2</v>
      </c>
      <c r="AU598" s="33">
        <v>1.0677877713255263E-2</v>
      </c>
      <c r="AV598" s="87">
        <v>4.2854462064811305E-2</v>
      </c>
      <c r="AW598" s="33">
        <v>9.0960849385463227E-2</v>
      </c>
      <c r="AX598" s="35">
        <v>0.13563074911209183</v>
      </c>
      <c r="AY598" s="793">
        <v>0.18074416569526897</v>
      </c>
      <c r="AZ598" s="779"/>
      <c r="BA598" s="21">
        <v>13986</v>
      </c>
      <c r="BB598" s="87">
        <v>0.92779338118377841</v>
      </c>
      <c r="BC598" s="795">
        <v>0.96875385660645463</v>
      </c>
    </row>
    <row r="599" spans="1:55">
      <c r="A599" s="767"/>
      <c r="B599" s="791"/>
      <c r="C599" s="758"/>
      <c r="D599" s="15" t="s">
        <v>12</v>
      </c>
      <c r="E599" s="21">
        <v>74115</v>
      </c>
      <c r="F599" s="7">
        <v>75916</v>
      </c>
      <c r="G599" s="7">
        <v>76830</v>
      </c>
      <c r="H599" s="7">
        <v>77434</v>
      </c>
      <c r="I599" s="7">
        <v>78156</v>
      </c>
      <c r="J599" s="7">
        <v>73783</v>
      </c>
      <c r="K599" s="7">
        <v>72821</v>
      </c>
      <c r="L599" s="7">
        <v>73678</v>
      </c>
      <c r="M599" s="22">
        <v>74475</v>
      </c>
      <c r="N599" s="22">
        <v>77705</v>
      </c>
      <c r="O599" s="284">
        <v>84843</v>
      </c>
      <c r="P599" s="18">
        <v>665</v>
      </c>
      <c r="Q599" s="7">
        <v>684</v>
      </c>
      <c r="R599" s="7">
        <v>690</v>
      </c>
      <c r="S599" s="7">
        <v>696</v>
      </c>
      <c r="T599" s="7">
        <v>701</v>
      </c>
      <c r="U599" s="7">
        <v>701</v>
      </c>
      <c r="V599" s="7">
        <v>700</v>
      </c>
      <c r="W599" s="7">
        <v>708</v>
      </c>
      <c r="X599" s="25">
        <v>716</v>
      </c>
      <c r="Y599" s="25">
        <v>753</v>
      </c>
      <c r="Z599" s="262">
        <v>819</v>
      </c>
      <c r="AA599" s="20" t="s">
        <v>70</v>
      </c>
      <c r="AB599" s="8">
        <v>1801</v>
      </c>
      <c r="AC599" s="8">
        <v>914</v>
      </c>
      <c r="AD599" s="8">
        <v>604</v>
      </c>
      <c r="AE599" s="8">
        <v>722</v>
      </c>
      <c r="AF599" s="8">
        <v>-4373</v>
      </c>
      <c r="AG599" s="8">
        <v>-962</v>
      </c>
      <c r="AH599" s="8">
        <v>857</v>
      </c>
      <c r="AI599" s="29">
        <v>857</v>
      </c>
      <c r="AJ599" s="29">
        <v>4027</v>
      </c>
      <c r="AK599" s="29">
        <v>10368</v>
      </c>
      <c r="AL599" s="31">
        <v>10728</v>
      </c>
      <c r="AM599" s="17" t="s">
        <v>70</v>
      </c>
      <c r="AN599" s="9">
        <v>2.4287553307915377E-2</v>
      </c>
      <c r="AO599" s="9">
        <v>1.2038062848758885E-2</v>
      </c>
      <c r="AP599" s="9">
        <v>7.8545688524737922E-3</v>
      </c>
      <c r="AQ599" s="9">
        <v>9.3253489800653455E-3</v>
      </c>
      <c r="AR599" s="9">
        <v>-5.6065596436494156E-2</v>
      </c>
      <c r="AS599" s="9">
        <v>-1.3025269220599725E-2</v>
      </c>
      <c r="AT599" s="9">
        <v>1.1757001009901902E-2</v>
      </c>
      <c r="AU599" s="33">
        <v>1.0818340470642507E-2</v>
      </c>
      <c r="AV599" s="87">
        <v>4.3347059650538394E-2</v>
      </c>
      <c r="AW599" s="33">
        <v>9.1820980351691783E-2</v>
      </c>
      <c r="AX599" s="35">
        <v>0.1447480267152399</v>
      </c>
      <c r="AY599" s="793"/>
      <c r="AZ599" s="779"/>
      <c r="BA599" s="21">
        <v>15479.1</v>
      </c>
      <c r="BB599" s="87">
        <v>0.9358955676988463</v>
      </c>
      <c r="BC599" s="795"/>
    </row>
    <row r="600" spans="1:55">
      <c r="A600" s="767"/>
      <c r="B600" s="791"/>
      <c r="C600" s="797" t="s">
        <v>38</v>
      </c>
      <c r="D600" s="15" t="s">
        <v>39</v>
      </c>
      <c r="E600" s="21">
        <v>125073</v>
      </c>
      <c r="F600" s="7">
        <v>128224</v>
      </c>
      <c r="G600" s="7">
        <v>129749</v>
      </c>
      <c r="H600" s="7">
        <v>130810</v>
      </c>
      <c r="I600" s="7">
        <v>132080</v>
      </c>
      <c r="J600" s="7">
        <v>132278</v>
      </c>
      <c r="K600" s="7">
        <v>130753</v>
      </c>
      <c r="L600" s="7">
        <v>132286</v>
      </c>
      <c r="M600" s="22">
        <v>133730</v>
      </c>
      <c r="N600" s="22">
        <v>139603</v>
      </c>
      <c r="O600" s="284">
        <v>152400</v>
      </c>
      <c r="P600" s="18">
        <v>1143</v>
      </c>
      <c r="Q600" s="7">
        <v>1174</v>
      </c>
      <c r="R600" s="7">
        <v>1186</v>
      </c>
      <c r="S600" s="7">
        <v>1198</v>
      </c>
      <c r="T600" s="7">
        <v>1209</v>
      </c>
      <c r="U600" s="7">
        <v>1209</v>
      </c>
      <c r="V600" s="7">
        <v>1194</v>
      </c>
      <c r="W600" s="7">
        <v>1208</v>
      </c>
      <c r="X600" s="25">
        <v>1223</v>
      </c>
      <c r="Y600" s="25">
        <v>1280</v>
      </c>
      <c r="Z600" s="262">
        <v>1403</v>
      </c>
      <c r="AA600" s="20" t="s">
        <v>70</v>
      </c>
      <c r="AB600" s="8">
        <v>3151</v>
      </c>
      <c r="AC600" s="8">
        <v>1525</v>
      </c>
      <c r="AD600" s="8">
        <v>1061</v>
      </c>
      <c r="AE600" s="8">
        <v>1270</v>
      </c>
      <c r="AF600" s="8">
        <v>198</v>
      </c>
      <c r="AG600" s="8">
        <v>-1525</v>
      </c>
      <c r="AH600" s="8">
        <v>1533</v>
      </c>
      <c r="AI600" s="29">
        <v>1533</v>
      </c>
      <c r="AJ600" s="29">
        <v>7317</v>
      </c>
      <c r="AK600" s="29">
        <v>18670</v>
      </c>
      <c r="AL600" s="31">
        <v>27327</v>
      </c>
      <c r="AM600" s="17" t="s">
        <v>70</v>
      </c>
      <c r="AN600" s="9">
        <v>2.5179145128144065E-2</v>
      </c>
      <c r="AO600" s="9">
        <v>1.1894673348592538E-2</v>
      </c>
      <c r="AP600" s="9">
        <v>8.1752932418114876E-3</v>
      </c>
      <c r="AQ600" s="9">
        <v>9.7042252176602339E-3</v>
      </c>
      <c r="AR600" s="9">
        <v>1.4992835393914938E-3</v>
      </c>
      <c r="AS600" s="9">
        <v>-1.1521171985597184E-2</v>
      </c>
      <c r="AT600" s="9">
        <v>1.1727645036304579E-2</v>
      </c>
      <c r="AU600" s="33">
        <v>1.0909200626976145E-2</v>
      </c>
      <c r="AV600" s="87">
        <v>4.3891310076126039E-2</v>
      </c>
      <c r="AW600" s="33">
        <v>9.1637914896211897E-2</v>
      </c>
      <c r="AX600" s="35">
        <v>0.2184884027727807</v>
      </c>
      <c r="AY600" s="793"/>
      <c r="AZ600" s="779"/>
      <c r="BA600" s="21">
        <v>26516.700000000004</v>
      </c>
      <c r="BB600" s="87">
        <v>1.0064786164879709</v>
      </c>
      <c r="BC600" s="795"/>
    </row>
    <row r="601" spans="1:55">
      <c r="A601" s="767"/>
      <c r="B601" s="791"/>
      <c r="C601" s="797"/>
      <c r="D601" s="15" t="s">
        <v>40</v>
      </c>
      <c r="E601" s="21">
        <v>193343</v>
      </c>
      <c r="F601" s="7">
        <v>198425</v>
      </c>
      <c r="G601" s="7">
        <v>200675</v>
      </c>
      <c r="H601" s="7">
        <v>202366</v>
      </c>
      <c r="I601" s="7">
        <v>204401</v>
      </c>
      <c r="J601" s="7">
        <v>204698</v>
      </c>
      <c r="K601" s="7">
        <v>202151</v>
      </c>
      <c r="L601" s="7">
        <v>204546</v>
      </c>
      <c r="M601" s="22">
        <v>206855</v>
      </c>
      <c r="N601" s="22">
        <v>216223</v>
      </c>
      <c r="O601" s="284">
        <v>236673</v>
      </c>
      <c r="P601" s="18">
        <v>1824</v>
      </c>
      <c r="Q601" s="7">
        <v>1878</v>
      </c>
      <c r="R601" s="7">
        <v>1896</v>
      </c>
      <c r="S601" s="7">
        <v>1913</v>
      </c>
      <c r="T601" s="7">
        <v>1933</v>
      </c>
      <c r="U601" s="7">
        <v>1934</v>
      </c>
      <c r="V601" s="7">
        <v>1908</v>
      </c>
      <c r="W601" s="7">
        <v>1930</v>
      </c>
      <c r="X601" s="25">
        <v>1953</v>
      </c>
      <c r="Y601" s="25">
        <v>2044</v>
      </c>
      <c r="Z601" s="262">
        <v>2243</v>
      </c>
      <c r="AA601" s="20" t="s">
        <v>70</v>
      </c>
      <c r="AB601" s="8">
        <v>5082</v>
      </c>
      <c r="AC601" s="8">
        <v>2250</v>
      </c>
      <c r="AD601" s="8">
        <v>1691</v>
      </c>
      <c r="AE601" s="8">
        <v>2035</v>
      </c>
      <c r="AF601" s="8">
        <v>297</v>
      </c>
      <c r="AG601" s="8">
        <v>-2547</v>
      </c>
      <c r="AH601" s="8">
        <v>2395</v>
      </c>
      <c r="AI601" s="29">
        <v>2395</v>
      </c>
      <c r="AJ601" s="29">
        <v>11677</v>
      </c>
      <c r="AK601" s="29">
        <v>29818</v>
      </c>
      <c r="AL601" s="31">
        <v>43330</v>
      </c>
      <c r="AM601" s="17" t="s">
        <v>70</v>
      </c>
      <c r="AN601" s="9">
        <v>2.6271698877169292E-2</v>
      </c>
      <c r="AO601" s="9">
        <v>1.1339059902677306E-2</v>
      </c>
      <c r="AP601" s="9">
        <v>8.4244149355055531E-3</v>
      </c>
      <c r="AQ601" s="9">
        <v>1.0051440475020573E-2</v>
      </c>
      <c r="AR601" s="9">
        <v>1.4532846447696535E-3</v>
      </c>
      <c r="AS601" s="9">
        <v>-1.243226375194377E-2</v>
      </c>
      <c r="AT601" s="9">
        <v>1.1844588472064488E-2</v>
      </c>
      <c r="AU601" s="33">
        <v>1.1282649803634887E-2</v>
      </c>
      <c r="AV601" s="87">
        <v>4.5265224283503602E-2</v>
      </c>
      <c r="AW601" s="33">
        <v>9.4548717881008271E-2</v>
      </c>
      <c r="AX601" s="35">
        <v>0.22410948418096344</v>
      </c>
      <c r="AY601" s="793"/>
      <c r="AZ601" s="779"/>
      <c r="BA601" s="21">
        <v>42392.700000000004</v>
      </c>
      <c r="BB601" s="87">
        <v>1.0048478610552229</v>
      </c>
      <c r="BC601" s="795"/>
    </row>
    <row r="602" spans="1:55">
      <c r="A602" s="767"/>
      <c r="B602" s="790" t="s">
        <v>45</v>
      </c>
      <c r="C602" s="758" t="s">
        <v>37</v>
      </c>
      <c r="D602" s="15" t="s">
        <v>11</v>
      </c>
      <c r="E602" s="21">
        <v>59375</v>
      </c>
      <c r="F602" s="7">
        <v>60781</v>
      </c>
      <c r="G602" s="7">
        <v>61540</v>
      </c>
      <c r="H602" s="7">
        <v>62015</v>
      </c>
      <c r="I602" s="7">
        <v>62586</v>
      </c>
      <c r="J602" s="7">
        <v>58190</v>
      </c>
      <c r="K602" s="7">
        <v>57444</v>
      </c>
      <c r="L602" s="7">
        <v>58118</v>
      </c>
      <c r="M602" s="22">
        <v>58743</v>
      </c>
      <c r="N602" s="22">
        <v>61261</v>
      </c>
      <c r="O602" s="284">
        <v>66839</v>
      </c>
      <c r="P602" s="18">
        <v>521</v>
      </c>
      <c r="Q602" s="7">
        <v>539</v>
      </c>
      <c r="R602" s="7">
        <v>540</v>
      </c>
      <c r="S602" s="7">
        <v>548</v>
      </c>
      <c r="T602" s="7">
        <v>551</v>
      </c>
      <c r="U602" s="7">
        <v>553</v>
      </c>
      <c r="V602" s="7">
        <v>550</v>
      </c>
      <c r="W602" s="7">
        <v>560</v>
      </c>
      <c r="X602" s="25">
        <v>563</v>
      </c>
      <c r="Y602" s="25">
        <v>589</v>
      </c>
      <c r="Z602" s="262">
        <v>643</v>
      </c>
      <c r="AA602" s="20" t="s">
        <v>70</v>
      </c>
      <c r="AB602" s="8">
        <v>1406</v>
      </c>
      <c r="AC602" s="8">
        <v>759</v>
      </c>
      <c r="AD602" s="8">
        <v>475</v>
      </c>
      <c r="AE602" s="8">
        <v>571</v>
      </c>
      <c r="AF602" s="8">
        <v>-4396</v>
      </c>
      <c r="AG602" s="8">
        <v>-746</v>
      </c>
      <c r="AH602" s="8">
        <v>674</v>
      </c>
      <c r="AI602" s="29">
        <v>674</v>
      </c>
      <c r="AJ602" s="29">
        <v>3143</v>
      </c>
      <c r="AK602" s="29">
        <v>8096</v>
      </c>
      <c r="AL602" s="31">
        <v>7464</v>
      </c>
      <c r="AM602" s="17" t="s">
        <v>70</v>
      </c>
      <c r="AN602" s="9">
        <v>2.3669316411287777E-2</v>
      </c>
      <c r="AO602" s="9">
        <v>1.2484097245616443E-2</v>
      </c>
      <c r="AP602" s="9">
        <v>7.716551216263301E-3</v>
      </c>
      <c r="AQ602" s="9">
        <v>9.20508530633668E-3</v>
      </c>
      <c r="AR602" s="9">
        <v>-7.0366904460622437E-2</v>
      </c>
      <c r="AS602" s="9">
        <v>-1.2817641443114744E-2</v>
      </c>
      <c r="AT602" s="9">
        <v>1.1725051001096332E-2</v>
      </c>
      <c r="AU602" s="33">
        <v>1.0748861989890529E-2</v>
      </c>
      <c r="AV602" s="87">
        <v>4.2854594375129368E-2</v>
      </c>
      <c r="AW602" s="33">
        <v>9.1009633607659068E-2</v>
      </c>
      <c r="AX602" s="35">
        <v>0.12570947368421059</v>
      </c>
      <c r="AY602" s="793">
        <v>0.17659563974754044</v>
      </c>
      <c r="AZ602" s="779"/>
      <c r="BA602" s="21">
        <v>12152.7</v>
      </c>
      <c r="BB602" s="87">
        <v>0.92103242105263161</v>
      </c>
      <c r="BC602" s="795">
        <v>0.96640937796583859</v>
      </c>
    </row>
    <row r="603" spans="1:55">
      <c r="A603" s="767"/>
      <c r="B603" s="791"/>
      <c r="C603" s="758"/>
      <c r="D603" s="15" t="s">
        <v>12</v>
      </c>
      <c r="E603" s="21">
        <v>66198</v>
      </c>
      <c r="F603" s="7">
        <v>67794</v>
      </c>
      <c r="G603" s="7">
        <v>68628</v>
      </c>
      <c r="H603" s="7">
        <v>69168</v>
      </c>
      <c r="I603" s="7">
        <v>69814</v>
      </c>
      <c r="J603" s="7">
        <v>65428</v>
      </c>
      <c r="K603" s="7">
        <v>64580</v>
      </c>
      <c r="L603" s="7">
        <v>65339</v>
      </c>
      <c r="M603" s="22">
        <v>66051</v>
      </c>
      <c r="N603" s="22">
        <v>68920</v>
      </c>
      <c r="O603" s="284">
        <v>75261</v>
      </c>
      <c r="P603" s="18">
        <v>585</v>
      </c>
      <c r="Q603" s="7">
        <v>605</v>
      </c>
      <c r="R603" s="7">
        <v>606</v>
      </c>
      <c r="S603" s="7">
        <v>614</v>
      </c>
      <c r="T603" s="7">
        <v>618</v>
      </c>
      <c r="U603" s="7">
        <v>619</v>
      </c>
      <c r="V603" s="7">
        <v>616</v>
      </c>
      <c r="W603" s="7">
        <v>626</v>
      </c>
      <c r="X603" s="25">
        <v>630</v>
      </c>
      <c r="Y603" s="25">
        <v>661</v>
      </c>
      <c r="Z603" s="262">
        <v>721</v>
      </c>
      <c r="AA603" s="20" t="s">
        <v>70</v>
      </c>
      <c r="AB603" s="8">
        <v>1596</v>
      </c>
      <c r="AC603" s="8">
        <v>834</v>
      </c>
      <c r="AD603" s="8">
        <v>540</v>
      </c>
      <c r="AE603" s="8">
        <v>646</v>
      </c>
      <c r="AF603" s="8">
        <v>-4386</v>
      </c>
      <c r="AG603" s="8">
        <v>-848</v>
      </c>
      <c r="AH603" s="8">
        <v>759</v>
      </c>
      <c r="AI603" s="29">
        <v>759</v>
      </c>
      <c r="AJ603" s="29">
        <v>3581</v>
      </c>
      <c r="AK603" s="29">
        <v>9210</v>
      </c>
      <c r="AL603" s="31">
        <v>9063</v>
      </c>
      <c r="AM603" s="17" t="s">
        <v>70</v>
      </c>
      <c r="AN603" s="9">
        <v>2.4098138438547578E-2</v>
      </c>
      <c r="AO603" s="9">
        <v>1.2298915189760173E-2</v>
      </c>
      <c r="AP603" s="9">
        <v>7.8675505355065012E-3</v>
      </c>
      <c r="AQ603" s="9">
        <v>9.3370933702962011E-3</v>
      </c>
      <c r="AR603" s="9">
        <v>-6.294428304495521E-2</v>
      </c>
      <c r="AS603" s="9">
        <v>-1.2947913768948702E-2</v>
      </c>
      <c r="AT603" s="9">
        <v>1.1745922847188089E-2</v>
      </c>
      <c r="AU603" s="33">
        <v>1.0899419764778595E-2</v>
      </c>
      <c r="AV603" s="87">
        <v>4.3410022022916717E-2</v>
      </c>
      <c r="AW603" s="33">
        <v>9.1973951996175973E-2</v>
      </c>
      <c r="AX603" s="35">
        <v>0.13690745943986227</v>
      </c>
      <c r="AY603" s="793"/>
      <c r="AZ603" s="779"/>
      <c r="BA603" s="21">
        <v>13626.900000000001</v>
      </c>
      <c r="BB603" s="87">
        <v>0.93105682951146562</v>
      </c>
      <c r="BC603" s="795"/>
    </row>
    <row r="604" spans="1:55">
      <c r="A604" s="767"/>
      <c r="B604" s="791"/>
      <c r="C604" s="797" t="s">
        <v>38</v>
      </c>
      <c r="D604" s="15" t="s">
        <v>39</v>
      </c>
      <c r="E604" s="21">
        <v>117155</v>
      </c>
      <c r="F604" s="7">
        <v>120101</v>
      </c>
      <c r="G604" s="7">
        <v>121546</v>
      </c>
      <c r="H604" s="7">
        <v>122544</v>
      </c>
      <c r="I604" s="7">
        <v>123738</v>
      </c>
      <c r="J604" s="7">
        <v>123923</v>
      </c>
      <c r="K604" s="7">
        <v>122511</v>
      </c>
      <c r="L604" s="7">
        <v>123948</v>
      </c>
      <c r="M604" s="22">
        <v>125306</v>
      </c>
      <c r="N604" s="22">
        <v>130818</v>
      </c>
      <c r="O604" s="284">
        <v>142819</v>
      </c>
      <c r="P604" s="18">
        <v>1063</v>
      </c>
      <c r="Q604" s="7">
        <v>1095</v>
      </c>
      <c r="R604" s="7">
        <v>1103</v>
      </c>
      <c r="S604" s="7">
        <v>1115</v>
      </c>
      <c r="T604" s="7">
        <v>1125</v>
      </c>
      <c r="U604" s="7">
        <v>1126</v>
      </c>
      <c r="V604" s="7">
        <v>1110</v>
      </c>
      <c r="W604" s="7">
        <v>1124</v>
      </c>
      <c r="X604" s="25">
        <v>1140</v>
      </c>
      <c r="Y604" s="25">
        <v>1191</v>
      </c>
      <c r="Z604" s="262">
        <v>1309</v>
      </c>
      <c r="AA604" s="20" t="s">
        <v>70</v>
      </c>
      <c r="AB604" s="8">
        <v>2946</v>
      </c>
      <c r="AC604" s="8">
        <v>1445</v>
      </c>
      <c r="AD604" s="8">
        <v>998</v>
      </c>
      <c r="AE604" s="8">
        <v>1194</v>
      </c>
      <c r="AF604" s="8">
        <v>185</v>
      </c>
      <c r="AG604" s="8">
        <v>-1412</v>
      </c>
      <c r="AH604" s="8">
        <v>1437</v>
      </c>
      <c r="AI604" s="29">
        <v>1437</v>
      </c>
      <c r="AJ604" s="29">
        <v>6870</v>
      </c>
      <c r="AK604" s="29">
        <v>17513</v>
      </c>
      <c r="AL604" s="31">
        <v>25664</v>
      </c>
      <c r="AM604" s="17" t="s">
        <v>70</v>
      </c>
      <c r="AN604" s="9">
        <v>2.5132381254662217E-2</v>
      </c>
      <c r="AO604" s="9">
        <v>1.203219201222705E-2</v>
      </c>
      <c r="AP604" s="9">
        <v>8.2043623299851154E-3</v>
      </c>
      <c r="AQ604" s="9">
        <v>9.7363802677045419E-3</v>
      </c>
      <c r="AR604" s="9">
        <v>1.4986064111565112E-3</v>
      </c>
      <c r="AS604" s="9">
        <v>-1.1378925986233579E-2</v>
      </c>
      <c r="AT604" s="9">
        <v>1.1719838326545912E-2</v>
      </c>
      <c r="AU604" s="33">
        <v>1.0958050197853314E-2</v>
      </c>
      <c r="AV604" s="87">
        <v>4.3961080335771896E-2</v>
      </c>
      <c r="AW604" s="33">
        <v>9.1706222427935691E-2</v>
      </c>
      <c r="AX604" s="35">
        <v>0.21906021936750464</v>
      </c>
      <c r="AY604" s="793"/>
      <c r="AZ604" s="779"/>
      <c r="BA604" s="21">
        <v>24740.100000000002</v>
      </c>
      <c r="BB604" s="87">
        <v>1.0078861337544278</v>
      </c>
      <c r="BC604" s="795"/>
    </row>
    <row r="605" spans="1:55">
      <c r="A605" s="767"/>
      <c r="B605" s="791"/>
      <c r="C605" s="797"/>
      <c r="D605" s="15" t="s">
        <v>40</v>
      </c>
      <c r="E605" s="21">
        <v>185425</v>
      </c>
      <c r="F605" s="7">
        <v>190303</v>
      </c>
      <c r="G605" s="7">
        <v>192473</v>
      </c>
      <c r="H605" s="7">
        <v>194100</v>
      </c>
      <c r="I605" s="7">
        <v>196059</v>
      </c>
      <c r="J605" s="7">
        <v>196343</v>
      </c>
      <c r="K605" s="7">
        <v>193910</v>
      </c>
      <c r="L605" s="7">
        <v>196208</v>
      </c>
      <c r="M605" s="22">
        <v>198431</v>
      </c>
      <c r="N605" s="22">
        <v>207438</v>
      </c>
      <c r="O605" s="284">
        <v>227091</v>
      </c>
      <c r="P605" s="18">
        <v>1744</v>
      </c>
      <c r="Q605" s="7">
        <v>1799</v>
      </c>
      <c r="R605" s="7">
        <v>1813</v>
      </c>
      <c r="S605" s="7">
        <v>1830</v>
      </c>
      <c r="T605" s="7">
        <v>1849</v>
      </c>
      <c r="U605" s="7">
        <v>1851</v>
      </c>
      <c r="V605" s="7">
        <v>1824</v>
      </c>
      <c r="W605" s="7">
        <v>1846</v>
      </c>
      <c r="X605" s="25">
        <v>1870</v>
      </c>
      <c r="Y605" s="25">
        <v>1955</v>
      </c>
      <c r="Z605" s="262">
        <v>2149</v>
      </c>
      <c r="AA605" s="20" t="s">
        <v>70</v>
      </c>
      <c r="AB605" s="8">
        <v>4878</v>
      </c>
      <c r="AC605" s="8">
        <v>2170</v>
      </c>
      <c r="AD605" s="8">
        <v>1627</v>
      </c>
      <c r="AE605" s="8">
        <v>1959</v>
      </c>
      <c r="AF605" s="8">
        <v>284</v>
      </c>
      <c r="AG605" s="8">
        <v>-2433</v>
      </c>
      <c r="AH605" s="8">
        <v>2298</v>
      </c>
      <c r="AI605" s="29">
        <v>2298</v>
      </c>
      <c r="AJ605" s="29">
        <v>11230</v>
      </c>
      <c r="AK605" s="29">
        <v>28660</v>
      </c>
      <c r="AL605" s="31">
        <v>41666</v>
      </c>
      <c r="AM605" s="17" t="s">
        <v>70</v>
      </c>
      <c r="AN605" s="9">
        <v>2.6288824055205218E-2</v>
      </c>
      <c r="AO605" s="9">
        <v>1.1402109743187505E-2</v>
      </c>
      <c r="AP605" s="9">
        <v>8.4534502887364527E-3</v>
      </c>
      <c r="AQ605" s="9">
        <v>1.0086515523557271E-2</v>
      </c>
      <c r="AR605" s="9">
        <v>1.4508805220591892E-3</v>
      </c>
      <c r="AS605" s="9">
        <v>-1.2381198492294604E-2</v>
      </c>
      <c r="AT605" s="9">
        <v>1.184458967510138E-2</v>
      </c>
      <c r="AU605" s="33">
        <v>1.1329401225165875E-2</v>
      </c>
      <c r="AV605" s="87">
        <v>4.5367651033696249E-2</v>
      </c>
      <c r="AW605" s="33">
        <v>9.47150606534444E-2</v>
      </c>
      <c r="AX605" s="35">
        <v>0.22470540649858428</v>
      </c>
      <c r="AY605" s="793"/>
      <c r="AZ605" s="779"/>
      <c r="BA605" s="21">
        <v>40616.1</v>
      </c>
      <c r="BB605" s="87">
        <v>1.0056621275448294</v>
      </c>
      <c r="BC605" s="795"/>
    </row>
    <row r="606" spans="1:55">
      <c r="A606" s="767"/>
      <c r="B606" s="790" t="s">
        <v>46</v>
      </c>
      <c r="C606" s="758" t="s">
        <v>37</v>
      </c>
      <c r="D606" s="15" t="s">
        <v>11</v>
      </c>
      <c r="E606" s="21">
        <v>53795</v>
      </c>
      <c r="F606" s="7">
        <v>55058</v>
      </c>
      <c r="G606" s="7">
        <v>55756</v>
      </c>
      <c r="H606" s="7">
        <v>56188</v>
      </c>
      <c r="I606" s="7">
        <v>56701</v>
      </c>
      <c r="J606" s="7">
        <v>52300</v>
      </c>
      <c r="K606" s="7">
        <v>51638</v>
      </c>
      <c r="L606" s="7">
        <v>52241</v>
      </c>
      <c r="M606" s="22">
        <v>52800</v>
      </c>
      <c r="N606" s="22">
        <v>55065</v>
      </c>
      <c r="O606" s="284">
        <v>60071</v>
      </c>
      <c r="P606" s="18">
        <v>466</v>
      </c>
      <c r="Q606" s="7">
        <v>479</v>
      </c>
      <c r="R606" s="7">
        <v>484</v>
      </c>
      <c r="S606" s="7">
        <v>488</v>
      </c>
      <c r="T606" s="7">
        <v>494</v>
      </c>
      <c r="U606" s="7">
        <v>494</v>
      </c>
      <c r="V606" s="7">
        <v>494</v>
      </c>
      <c r="W606" s="7">
        <v>499</v>
      </c>
      <c r="X606" s="25">
        <v>505</v>
      </c>
      <c r="Y606" s="25">
        <v>529</v>
      </c>
      <c r="Z606" s="262">
        <v>578</v>
      </c>
      <c r="AA606" s="20" t="s">
        <v>70</v>
      </c>
      <c r="AB606" s="8">
        <v>1263</v>
      </c>
      <c r="AC606" s="8">
        <v>698</v>
      </c>
      <c r="AD606" s="8">
        <v>432</v>
      </c>
      <c r="AE606" s="8">
        <v>513</v>
      </c>
      <c r="AF606" s="8">
        <v>-4401</v>
      </c>
      <c r="AG606" s="8">
        <v>-662</v>
      </c>
      <c r="AH606" s="8">
        <v>603</v>
      </c>
      <c r="AI606" s="29">
        <v>603</v>
      </c>
      <c r="AJ606" s="29">
        <v>2824</v>
      </c>
      <c r="AK606" s="29">
        <v>7271</v>
      </c>
      <c r="AL606" s="31">
        <v>6276</v>
      </c>
      <c r="AM606" s="17" t="s">
        <v>70</v>
      </c>
      <c r="AN606" s="9">
        <v>2.3452223356102531E-2</v>
      </c>
      <c r="AO606" s="9">
        <v>1.2693859824142423E-2</v>
      </c>
      <c r="AP606" s="9">
        <v>7.7315341548763183E-3</v>
      </c>
      <c r="AQ606" s="9">
        <v>9.1371609639839535E-3</v>
      </c>
      <c r="AR606" s="9">
        <v>-7.7756258208746376E-2</v>
      </c>
      <c r="AS606" s="9">
        <v>-1.2659954739343754E-2</v>
      </c>
      <c r="AT606" s="9">
        <v>1.1688594752218451E-2</v>
      </c>
      <c r="AU606" s="33">
        <v>1.0688616370837734E-2</v>
      </c>
      <c r="AV606" s="87">
        <v>4.2875098574977621E-2</v>
      </c>
      <c r="AW606" s="33">
        <v>9.0881638890139949E-2</v>
      </c>
      <c r="AX606" s="35">
        <v>0.11666511757598297</v>
      </c>
      <c r="AY606" s="793">
        <v>0.1727597023679952</v>
      </c>
      <c r="AZ606" s="779"/>
      <c r="BA606" s="21">
        <v>10924.2</v>
      </c>
      <c r="BB606" s="87">
        <v>0.91359420020448001</v>
      </c>
      <c r="BC606" s="795">
        <v>0.96369982571449631</v>
      </c>
    </row>
    <row r="607" spans="1:55">
      <c r="A607" s="767"/>
      <c r="B607" s="791"/>
      <c r="C607" s="758"/>
      <c r="D607" s="15" t="s">
        <v>12</v>
      </c>
      <c r="E607" s="21">
        <v>60618</v>
      </c>
      <c r="F607" s="7">
        <v>62070</v>
      </c>
      <c r="G607" s="7">
        <v>62844</v>
      </c>
      <c r="H607" s="7">
        <v>63340</v>
      </c>
      <c r="I607" s="7">
        <v>63929</v>
      </c>
      <c r="J607" s="7">
        <v>59538</v>
      </c>
      <c r="K607" s="7">
        <v>58774</v>
      </c>
      <c r="L607" s="7">
        <v>59463</v>
      </c>
      <c r="M607" s="22">
        <v>60109</v>
      </c>
      <c r="N607" s="22">
        <v>62724</v>
      </c>
      <c r="O607" s="284">
        <v>68494</v>
      </c>
      <c r="P607" s="18">
        <v>530</v>
      </c>
      <c r="Q607" s="7">
        <v>545</v>
      </c>
      <c r="R607" s="7">
        <v>550</v>
      </c>
      <c r="S607" s="7">
        <v>554</v>
      </c>
      <c r="T607" s="7">
        <v>560</v>
      </c>
      <c r="U607" s="7">
        <v>560</v>
      </c>
      <c r="V607" s="7">
        <v>560</v>
      </c>
      <c r="W607" s="7">
        <v>565</v>
      </c>
      <c r="X607" s="25">
        <v>573</v>
      </c>
      <c r="Y607" s="25">
        <v>601</v>
      </c>
      <c r="Z607" s="262">
        <v>656</v>
      </c>
      <c r="AA607" s="20" t="s">
        <v>70</v>
      </c>
      <c r="AB607" s="8">
        <v>1452</v>
      </c>
      <c r="AC607" s="8">
        <v>774</v>
      </c>
      <c r="AD607" s="8">
        <v>496</v>
      </c>
      <c r="AE607" s="8">
        <v>589</v>
      </c>
      <c r="AF607" s="8">
        <v>-4391</v>
      </c>
      <c r="AG607" s="8">
        <v>-764</v>
      </c>
      <c r="AH607" s="8">
        <v>689</v>
      </c>
      <c r="AI607" s="29">
        <v>689</v>
      </c>
      <c r="AJ607" s="29">
        <v>3261</v>
      </c>
      <c r="AK607" s="29">
        <v>8385</v>
      </c>
      <c r="AL607" s="31">
        <v>7876</v>
      </c>
      <c r="AM607" s="17" t="s">
        <v>70</v>
      </c>
      <c r="AN607" s="9">
        <v>2.3944893011405038E-2</v>
      </c>
      <c r="AO607" s="9">
        <v>1.2467964137826831E-2</v>
      </c>
      <c r="AP607" s="9">
        <v>7.8947028012613663E-3</v>
      </c>
      <c r="AQ607" s="9">
        <v>9.288981433351523E-3</v>
      </c>
      <c r="AR607" s="9">
        <v>-6.8815709004337478E-2</v>
      </c>
      <c r="AS607" s="9">
        <v>-1.2822267617337679E-2</v>
      </c>
      <c r="AT607" s="9">
        <v>1.1715955038549025E-2</v>
      </c>
      <c r="AU607" s="33">
        <v>1.0861336913577879E-2</v>
      </c>
      <c r="AV607" s="87">
        <v>4.348295629011581E-2</v>
      </c>
      <c r="AW607" s="33">
        <v>9.1956865072507665E-2</v>
      </c>
      <c r="AX607" s="35">
        <v>0.12992840410439133</v>
      </c>
      <c r="AY607" s="793"/>
      <c r="AZ607" s="779"/>
      <c r="BA607" s="21">
        <v>12398.400000000001</v>
      </c>
      <c r="BB607" s="87">
        <v>0.92539509716585833</v>
      </c>
      <c r="BC607" s="795"/>
    </row>
    <row r="608" spans="1:55">
      <c r="A608" s="767"/>
      <c r="B608" s="791"/>
      <c r="C608" s="797" t="s">
        <v>38</v>
      </c>
      <c r="D608" s="15" t="s">
        <v>39</v>
      </c>
      <c r="E608" s="21">
        <v>111575</v>
      </c>
      <c r="F608" s="7">
        <v>114378</v>
      </c>
      <c r="G608" s="7">
        <v>115763</v>
      </c>
      <c r="H608" s="7">
        <v>116716</v>
      </c>
      <c r="I608" s="7">
        <v>117853</v>
      </c>
      <c r="J608" s="7">
        <v>118033</v>
      </c>
      <c r="K608" s="7">
        <v>116705</v>
      </c>
      <c r="L608" s="7">
        <v>118071</v>
      </c>
      <c r="M608" s="22">
        <v>119364</v>
      </c>
      <c r="N608" s="22">
        <v>124621</v>
      </c>
      <c r="O608" s="284">
        <v>136051</v>
      </c>
      <c r="P608" s="18">
        <v>1008</v>
      </c>
      <c r="Q608" s="7">
        <v>1035</v>
      </c>
      <c r="R608" s="7">
        <v>1046</v>
      </c>
      <c r="S608" s="7">
        <v>1055</v>
      </c>
      <c r="T608" s="7">
        <v>1068</v>
      </c>
      <c r="U608" s="7">
        <v>1068</v>
      </c>
      <c r="V608" s="7">
        <v>1053</v>
      </c>
      <c r="W608" s="7">
        <v>1066</v>
      </c>
      <c r="X608" s="25">
        <v>1079</v>
      </c>
      <c r="Y608" s="25">
        <v>1130</v>
      </c>
      <c r="Z608" s="262">
        <v>1240</v>
      </c>
      <c r="AA608" s="20" t="s">
        <v>70</v>
      </c>
      <c r="AB608" s="8">
        <v>2803</v>
      </c>
      <c r="AC608" s="8">
        <v>1385</v>
      </c>
      <c r="AD608" s="8">
        <v>953</v>
      </c>
      <c r="AE608" s="8">
        <v>1137</v>
      </c>
      <c r="AF608" s="8">
        <v>180</v>
      </c>
      <c r="AG608" s="8">
        <v>-1328</v>
      </c>
      <c r="AH608" s="8">
        <v>1366</v>
      </c>
      <c r="AI608" s="29">
        <v>1366</v>
      </c>
      <c r="AJ608" s="29">
        <v>6550</v>
      </c>
      <c r="AK608" s="29">
        <v>16687</v>
      </c>
      <c r="AL608" s="31">
        <v>24476</v>
      </c>
      <c r="AM608" s="17" t="s">
        <v>70</v>
      </c>
      <c r="AN608" s="9">
        <v>2.5100781723791821E-2</v>
      </c>
      <c r="AO608" s="9">
        <v>1.2110657212804299E-2</v>
      </c>
      <c r="AP608" s="9">
        <v>8.2358955569867831E-3</v>
      </c>
      <c r="AQ608" s="9">
        <v>9.7302059142821973E-3</v>
      </c>
      <c r="AR608" s="9">
        <v>1.5308950729628901E-3</v>
      </c>
      <c r="AS608" s="9">
        <v>-1.1237257165403927E-2</v>
      </c>
      <c r="AT608" s="9">
        <v>1.170344929997752E-2</v>
      </c>
      <c r="AU608" s="33">
        <v>1.0941798274010234E-2</v>
      </c>
      <c r="AV608" s="87">
        <v>4.4025238750636964E-2</v>
      </c>
      <c r="AW608" s="33">
        <v>9.1684304172352488E-2</v>
      </c>
      <c r="AX608" s="35">
        <v>0.21936813802375088</v>
      </c>
      <c r="AY608" s="793"/>
      <c r="AZ608" s="779"/>
      <c r="BA608" s="21">
        <v>23436.000000000004</v>
      </c>
      <c r="BB608" s="87">
        <v>1.0093210844723279</v>
      </c>
      <c r="BC608" s="795"/>
    </row>
    <row r="609" spans="1:55">
      <c r="A609" s="767"/>
      <c r="B609" s="791"/>
      <c r="C609" s="797"/>
      <c r="D609" s="15" t="s">
        <v>40</v>
      </c>
      <c r="E609" s="21">
        <v>179845</v>
      </c>
      <c r="F609" s="7">
        <v>184579</v>
      </c>
      <c r="G609" s="7">
        <v>186689</v>
      </c>
      <c r="H609" s="7">
        <v>188273</v>
      </c>
      <c r="I609" s="7">
        <v>190174</v>
      </c>
      <c r="J609" s="7">
        <v>190453</v>
      </c>
      <c r="K609" s="7">
        <v>188104</v>
      </c>
      <c r="L609" s="7">
        <v>190331</v>
      </c>
      <c r="M609" s="22">
        <v>192489</v>
      </c>
      <c r="N609" s="22">
        <v>201241</v>
      </c>
      <c r="O609" s="284">
        <v>220324</v>
      </c>
      <c r="P609" s="18">
        <v>1689</v>
      </c>
      <c r="Q609" s="7">
        <v>1739</v>
      </c>
      <c r="R609" s="7">
        <v>1756</v>
      </c>
      <c r="S609" s="7">
        <v>1770</v>
      </c>
      <c r="T609" s="7">
        <v>1791</v>
      </c>
      <c r="U609" s="7">
        <v>1793</v>
      </c>
      <c r="V609" s="7">
        <v>1766</v>
      </c>
      <c r="W609" s="7">
        <v>1789</v>
      </c>
      <c r="X609" s="25">
        <v>1809</v>
      </c>
      <c r="Y609" s="25">
        <v>1894</v>
      </c>
      <c r="Z609" s="262">
        <v>2080</v>
      </c>
      <c r="AA609" s="20" t="s">
        <v>70</v>
      </c>
      <c r="AB609" s="8">
        <v>4734</v>
      </c>
      <c r="AC609" s="8">
        <v>2110</v>
      </c>
      <c r="AD609" s="8">
        <v>1584</v>
      </c>
      <c r="AE609" s="8">
        <v>1901</v>
      </c>
      <c r="AF609" s="8">
        <v>279</v>
      </c>
      <c r="AG609" s="8">
        <v>-2349</v>
      </c>
      <c r="AH609" s="8">
        <v>2227</v>
      </c>
      <c r="AI609" s="29">
        <v>2227</v>
      </c>
      <c r="AJ609" s="29">
        <v>10910</v>
      </c>
      <c r="AK609" s="29">
        <v>27835</v>
      </c>
      <c r="AL609" s="31">
        <v>40479</v>
      </c>
      <c r="AM609" s="17" t="s">
        <v>70</v>
      </c>
      <c r="AN609" s="9">
        <v>2.6305071718849132E-2</v>
      </c>
      <c r="AO609" s="9">
        <v>1.1431228684677081E-2</v>
      </c>
      <c r="AP609" s="9">
        <v>8.4807026959266563E-3</v>
      </c>
      <c r="AQ609" s="9">
        <v>1.0093530932405725E-2</v>
      </c>
      <c r="AR609" s="9">
        <v>1.4694193584592619E-3</v>
      </c>
      <c r="AS609" s="9">
        <v>-1.232437791855176E-2</v>
      </c>
      <c r="AT609" s="9">
        <v>1.183827627304132E-2</v>
      </c>
      <c r="AU609" s="33">
        <v>1.1330758746115499E-2</v>
      </c>
      <c r="AV609" s="87">
        <v>4.5450887294058856E-2</v>
      </c>
      <c r="AW609" s="33">
        <v>9.4794168910942E-2</v>
      </c>
      <c r="AX609" s="35">
        <v>0.22507714976785564</v>
      </c>
      <c r="AY609" s="793"/>
      <c r="AZ609" s="779"/>
      <c r="BA609" s="21">
        <v>39312.000000000007</v>
      </c>
      <c r="BB609" s="87">
        <v>1.0064889210153187</v>
      </c>
      <c r="BC609" s="795"/>
    </row>
    <row r="610" spans="1:55">
      <c r="A610" s="767"/>
      <c r="B610" s="790" t="s">
        <v>47</v>
      </c>
      <c r="C610" s="758" t="s">
        <v>37</v>
      </c>
      <c r="D610" s="15" t="s">
        <v>11</v>
      </c>
      <c r="E610" s="21">
        <v>49661</v>
      </c>
      <c r="F610" s="7">
        <v>50813</v>
      </c>
      <c r="G610" s="7">
        <v>51473</v>
      </c>
      <c r="H610" s="7">
        <v>51871</v>
      </c>
      <c r="I610" s="7">
        <v>52344</v>
      </c>
      <c r="J610" s="7">
        <v>47935</v>
      </c>
      <c r="K610" s="7">
        <v>47333</v>
      </c>
      <c r="L610" s="7">
        <v>47885</v>
      </c>
      <c r="M610" s="22">
        <v>48399</v>
      </c>
      <c r="N610" s="22">
        <v>50474</v>
      </c>
      <c r="O610" s="284">
        <v>55058</v>
      </c>
      <c r="P610" s="18">
        <v>424</v>
      </c>
      <c r="Q610" s="7">
        <v>436</v>
      </c>
      <c r="R610" s="7">
        <v>443</v>
      </c>
      <c r="S610" s="7">
        <v>444</v>
      </c>
      <c r="T610" s="7">
        <v>450</v>
      </c>
      <c r="U610" s="7">
        <v>453</v>
      </c>
      <c r="V610" s="7">
        <v>453</v>
      </c>
      <c r="W610" s="7">
        <v>454</v>
      </c>
      <c r="X610" s="25">
        <v>463</v>
      </c>
      <c r="Y610" s="25">
        <v>483</v>
      </c>
      <c r="Z610" s="262">
        <v>528</v>
      </c>
      <c r="AA610" s="20" t="s">
        <v>70</v>
      </c>
      <c r="AB610" s="8">
        <v>1152</v>
      </c>
      <c r="AC610" s="8">
        <v>660</v>
      </c>
      <c r="AD610" s="8">
        <v>398</v>
      </c>
      <c r="AE610" s="8">
        <v>473</v>
      </c>
      <c r="AF610" s="8">
        <v>-4409</v>
      </c>
      <c r="AG610" s="8">
        <v>-602</v>
      </c>
      <c r="AH610" s="8">
        <v>552</v>
      </c>
      <c r="AI610" s="29">
        <v>552</v>
      </c>
      <c r="AJ610" s="29">
        <v>2589</v>
      </c>
      <c r="AK610" s="29">
        <v>6659</v>
      </c>
      <c r="AL610" s="31">
        <v>5397</v>
      </c>
      <c r="AM610" s="17" t="s">
        <v>70</v>
      </c>
      <c r="AN610" s="9">
        <v>2.3166009110241692E-2</v>
      </c>
      <c r="AO610" s="9">
        <v>1.2991314490447103E-2</v>
      </c>
      <c r="AP610" s="9">
        <v>7.7426153649214902E-3</v>
      </c>
      <c r="AQ610" s="9">
        <v>9.1056753059982065E-3</v>
      </c>
      <c r="AR610" s="9">
        <v>-8.4371815601018335E-2</v>
      </c>
      <c r="AS610" s="9">
        <v>-1.2562192703286595E-2</v>
      </c>
      <c r="AT610" s="9">
        <v>1.1669686487848968E-2</v>
      </c>
      <c r="AU610" s="33">
        <v>1.0724110661442743E-2</v>
      </c>
      <c r="AV610" s="87">
        <v>4.2850717936410571E-2</v>
      </c>
      <c r="AW610" s="33">
        <v>9.0780314076068819E-2</v>
      </c>
      <c r="AX610" s="35">
        <v>0.10867682889994157</v>
      </c>
      <c r="AY610" s="793">
        <v>0.16938170145868392</v>
      </c>
      <c r="AZ610" s="779"/>
      <c r="BA610" s="21">
        <v>9979.2000000000007</v>
      </c>
      <c r="BB610" s="87">
        <v>0.90773041219467998</v>
      </c>
      <c r="BC610" s="795">
        <v>0.9615303911048152</v>
      </c>
    </row>
    <row r="611" spans="1:55">
      <c r="A611" s="767"/>
      <c r="B611" s="791"/>
      <c r="C611" s="758"/>
      <c r="D611" s="15" t="s">
        <v>12</v>
      </c>
      <c r="E611" s="21">
        <v>56484</v>
      </c>
      <c r="F611" s="7">
        <v>57825</v>
      </c>
      <c r="G611" s="7">
        <v>58560</v>
      </c>
      <c r="H611" s="7">
        <v>59024</v>
      </c>
      <c r="I611" s="7">
        <v>59571</v>
      </c>
      <c r="J611" s="7">
        <v>55173</v>
      </c>
      <c r="K611" s="7">
        <v>54469</v>
      </c>
      <c r="L611" s="7">
        <v>55106</v>
      </c>
      <c r="M611" s="22">
        <v>55708</v>
      </c>
      <c r="N611" s="22">
        <v>58133</v>
      </c>
      <c r="O611" s="284">
        <v>63480</v>
      </c>
      <c r="P611" s="18">
        <v>488</v>
      </c>
      <c r="Q611" s="7">
        <v>503</v>
      </c>
      <c r="R611" s="7">
        <v>509</v>
      </c>
      <c r="S611" s="7">
        <v>510</v>
      </c>
      <c r="T611" s="7">
        <v>516</v>
      </c>
      <c r="U611" s="7">
        <v>519</v>
      </c>
      <c r="V611" s="7">
        <v>519</v>
      </c>
      <c r="W611" s="7">
        <v>520</v>
      </c>
      <c r="X611" s="25">
        <v>530</v>
      </c>
      <c r="Y611" s="25">
        <v>555</v>
      </c>
      <c r="Z611" s="262">
        <v>606</v>
      </c>
      <c r="AA611" s="20" t="s">
        <v>70</v>
      </c>
      <c r="AB611" s="8">
        <v>1341</v>
      </c>
      <c r="AC611" s="8">
        <v>735</v>
      </c>
      <c r="AD611" s="8">
        <v>464</v>
      </c>
      <c r="AE611" s="8">
        <v>547</v>
      </c>
      <c r="AF611" s="8">
        <v>-4398</v>
      </c>
      <c r="AG611" s="8">
        <v>-704</v>
      </c>
      <c r="AH611" s="8">
        <v>637</v>
      </c>
      <c r="AI611" s="29">
        <v>637</v>
      </c>
      <c r="AJ611" s="29">
        <v>3027</v>
      </c>
      <c r="AK611" s="29">
        <v>7772</v>
      </c>
      <c r="AL611" s="31">
        <v>6996</v>
      </c>
      <c r="AM611" s="17" t="s">
        <v>70</v>
      </c>
      <c r="AN611" s="9">
        <v>2.3729290885594084E-2</v>
      </c>
      <c r="AO611" s="9">
        <v>1.2712775020023465E-2</v>
      </c>
      <c r="AP611" s="9">
        <v>7.9163376111858197E-3</v>
      </c>
      <c r="AQ611" s="9">
        <v>9.2724872507419231E-3</v>
      </c>
      <c r="AR611" s="9">
        <v>-7.3975485544119493E-2</v>
      </c>
      <c r="AS611" s="9">
        <v>-1.2750176921308018E-2</v>
      </c>
      <c r="AT611" s="9">
        <v>1.170169756609693E-2</v>
      </c>
      <c r="AU611" s="33">
        <v>1.0905880014739772E-2</v>
      </c>
      <c r="AV611" s="87">
        <v>4.3509807688590363E-2</v>
      </c>
      <c r="AW611" s="33">
        <v>9.1953792652141403E-2</v>
      </c>
      <c r="AX611" s="35">
        <v>0.12385808370511997</v>
      </c>
      <c r="AY611" s="793"/>
      <c r="AZ611" s="779"/>
      <c r="BA611" s="21">
        <v>11453.4</v>
      </c>
      <c r="BB611" s="87">
        <v>0.92108561716592308</v>
      </c>
      <c r="BC611" s="795"/>
    </row>
    <row r="612" spans="1:55">
      <c r="A612" s="767"/>
      <c r="B612" s="791"/>
      <c r="C612" s="797" t="s">
        <v>38</v>
      </c>
      <c r="D612" s="15" t="s">
        <v>39</v>
      </c>
      <c r="E612" s="21">
        <v>107441</v>
      </c>
      <c r="F612" s="7">
        <v>110133</v>
      </c>
      <c r="G612" s="7">
        <v>111479</v>
      </c>
      <c r="H612" s="7">
        <v>112400</v>
      </c>
      <c r="I612" s="7">
        <v>113495</v>
      </c>
      <c r="J612" s="7">
        <v>113668</v>
      </c>
      <c r="K612" s="7">
        <v>112400</v>
      </c>
      <c r="L612" s="7">
        <v>113715</v>
      </c>
      <c r="M612" s="22">
        <v>114963</v>
      </c>
      <c r="N612" s="22">
        <v>120030</v>
      </c>
      <c r="O612" s="284">
        <v>131038</v>
      </c>
      <c r="P612" s="18">
        <v>965</v>
      </c>
      <c r="Q612" s="7">
        <v>993</v>
      </c>
      <c r="R612" s="7">
        <v>1005</v>
      </c>
      <c r="S612" s="7">
        <v>1011</v>
      </c>
      <c r="T612" s="7">
        <v>1024</v>
      </c>
      <c r="U612" s="7">
        <v>1026</v>
      </c>
      <c r="V612" s="7">
        <v>1010</v>
      </c>
      <c r="W612" s="7">
        <v>1020</v>
      </c>
      <c r="X612" s="25">
        <v>1035</v>
      </c>
      <c r="Y612" s="25">
        <v>1084</v>
      </c>
      <c r="Z612" s="262">
        <v>1190</v>
      </c>
      <c r="AA612" s="20" t="s">
        <v>70</v>
      </c>
      <c r="AB612" s="8">
        <v>2692</v>
      </c>
      <c r="AC612" s="8">
        <v>1346</v>
      </c>
      <c r="AD612" s="8">
        <v>921</v>
      </c>
      <c r="AE612" s="8">
        <v>1095</v>
      </c>
      <c r="AF612" s="8">
        <v>173</v>
      </c>
      <c r="AG612" s="8">
        <v>-1268</v>
      </c>
      <c r="AH612" s="8">
        <v>1315</v>
      </c>
      <c r="AI612" s="29">
        <v>1315</v>
      </c>
      <c r="AJ612" s="29">
        <v>6315</v>
      </c>
      <c r="AK612" s="29">
        <v>16075</v>
      </c>
      <c r="AL612" s="31">
        <v>23597</v>
      </c>
      <c r="AM612" s="17" t="s">
        <v>70</v>
      </c>
      <c r="AN612" s="9">
        <v>2.5031898335722808E-2</v>
      </c>
      <c r="AO612" s="9">
        <v>1.2225432802088709E-2</v>
      </c>
      <c r="AP612" s="9">
        <v>8.2603396439059618E-3</v>
      </c>
      <c r="AQ612" s="9">
        <v>9.7385837858289248E-3</v>
      </c>
      <c r="AR612" s="9">
        <v>1.5226116137549706E-3</v>
      </c>
      <c r="AS612" s="9">
        <v>-1.1141397172049997E-2</v>
      </c>
      <c r="AT612" s="9">
        <v>1.1696057992429093E-2</v>
      </c>
      <c r="AU612" s="33">
        <v>1.0966452846518732E-2</v>
      </c>
      <c r="AV612" s="87">
        <v>4.4059003031201666E-2</v>
      </c>
      <c r="AW612" s="33">
        <v>9.1672395045985483E-2</v>
      </c>
      <c r="AX612" s="35">
        <v>0.2196275164974264</v>
      </c>
      <c r="AY612" s="793"/>
      <c r="AZ612" s="779"/>
      <c r="BA612" s="21">
        <v>22491.000000000004</v>
      </c>
      <c r="BB612" s="87">
        <v>1.0102940218352399</v>
      </c>
      <c r="BC612" s="795"/>
    </row>
    <row r="613" spans="1:55">
      <c r="A613" s="767"/>
      <c r="B613" s="791"/>
      <c r="C613" s="797"/>
      <c r="D613" s="15" t="s">
        <v>40</v>
      </c>
      <c r="E613" s="21">
        <v>175711</v>
      </c>
      <c r="F613" s="7">
        <v>180334</v>
      </c>
      <c r="G613" s="7">
        <v>182405</v>
      </c>
      <c r="H613" s="7">
        <v>183956</v>
      </c>
      <c r="I613" s="7">
        <v>185816</v>
      </c>
      <c r="J613" s="7">
        <v>186088</v>
      </c>
      <c r="K613" s="7">
        <v>183799</v>
      </c>
      <c r="L613" s="7">
        <v>185975</v>
      </c>
      <c r="M613" s="22">
        <v>188088</v>
      </c>
      <c r="N613" s="22">
        <v>196650</v>
      </c>
      <c r="O613" s="284">
        <v>215310</v>
      </c>
      <c r="P613" s="18">
        <v>1646</v>
      </c>
      <c r="Q613" s="7">
        <v>1696</v>
      </c>
      <c r="R613" s="7">
        <v>1715</v>
      </c>
      <c r="S613" s="7">
        <v>1726</v>
      </c>
      <c r="T613" s="7">
        <v>1748</v>
      </c>
      <c r="U613" s="7">
        <v>1751</v>
      </c>
      <c r="V613" s="7">
        <v>1724</v>
      </c>
      <c r="W613" s="7">
        <v>1743</v>
      </c>
      <c r="X613" s="25">
        <v>1765</v>
      </c>
      <c r="Y613" s="25">
        <v>1848</v>
      </c>
      <c r="Z613" s="262">
        <v>2030</v>
      </c>
      <c r="AA613" s="20" t="s">
        <v>70</v>
      </c>
      <c r="AB613" s="8">
        <v>4623</v>
      </c>
      <c r="AC613" s="8">
        <v>2071</v>
      </c>
      <c r="AD613" s="8">
        <v>1551</v>
      </c>
      <c r="AE613" s="8">
        <v>1860</v>
      </c>
      <c r="AF613" s="8">
        <v>272</v>
      </c>
      <c r="AG613" s="8">
        <v>-2289</v>
      </c>
      <c r="AH613" s="8">
        <v>2176</v>
      </c>
      <c r="AI613" s="29">
        <v>2176</v>
      </c>
      <c r="AJ613" s="29">
        <v>10675</v>
      </c>
      <c r="AK613" s="29">
        <v>27222</v>
      </c>
      <c r="AL613" s="31">
        <v>39599</v>
      </c>
      <c r="AM613" s="17" t="s">
        <v>70</v>
      </c>
      <c r="AN613" s="9">
        <v>2.6291287834635607E-2</v>
      </c>
      <c r="AO613" s="9">
        <v>1.1485328746492468E-2</v>
      </c>
      <c r="AP613" s="9">
        <v>8.5013745731573609E-3</v>
      </c>
      <c r="AQ613" s="9">
        <v>1.0107228953304959E-2</v>
      </c>
      <c r="AR613" s="9">
        <v>1.4628885249191592E-3</v>
      </c>
      <c r="AS613" s="9">
        <v>-1.2291326244729381E-2</v>
      </c>
      <c r="AT613" s="9">
        <v>1.1836920439040777E-2</v>
      </c>
      <c r="AU613" s="33">
        <v>1.1354984325731871E-2</v>
      </c>
      <c r="AV613" s="87">
        <v>4.5504899907882451E-2</v>
      </c>
      <c r="AW613" s="33">
        <v>9.4859508157387917E-2</v>
      </c>
      <c r="AX613" s="35">
        <v>0.22536437673224774</v>
      </c>
      <c r="AY613" s="793"/>
      <c r="AZ613" s="779"/>
      <c r="BA613" s="21">
        <v>38367.000000000007</v>
      </c>
      <c r="BB613" s="87">
        <v>1.0070115132234181</v>
      </c>
      <c r="BC613" s="795"/>
    </row>
    <row r="614" spans="1:55">
      <c r="A614" s="767"/>
      <c r="B614" s="790" t="s">
        <v>48</v>
      </c>
      <c r="C614" s="758" t="s">
        <v>37</v>
      </c>
      <c r="D614" s="15" t="s">
        <v>11</v>
      </c>
      <c r="E614" s="21">
        <v>46401</v>
      </c>
      <c r="F614" s="7">
        <v>47466</v>
      </c>
      <c r="G614" s="7">
        <v>48095</v>
      </c>
      <c r="H614" s="7">
        <v>48465</v>
      </c>
      <c r="I614" s="7">
        <v>48905</v>
      </c>
      <c r="J614" s="7">
        <v>44493</v>
      </c>
      <c r="K614" s="7">
        <v>43939</v>
      </c>
      <c r="L614" s="7">
        <v>44451</v>
      </c>
      <c r="M614" s="22">
        <v>44928</v>
      </c>
      <c r="N614" s="22">
        <v>46853</v>
      </c>
      <c r="O614" s="284">
        <v>51104</v>
      </c>
      <c r="P614" s="18">
        <v>393</v>
      </c>
      <c r="Q614" s="7">
        <v>403</v>
      </c>
      <c r="R614" s="7">
        <v>408</v>
      </c>
      <c r="S614" s="7">
        <v>413</v>
      </c>
      <c r="T614" s="7">
        <v>414</v>
      </c>
      <c r="U614" s="7">
        <v>414</v>
      </c>
      <c r="V614" s="7">
        <v>416</v>
      </c>
      <c r="W614" s="7">
        <v>423</v>
      </c>
      <c r="X614" s="25">
        <v>425</v>
      </c>
      <c r="Y614" s="25">
        <v>444</v>
      </c>
      <c r="Z614" s="262">
        <v>486</v>
      </c>
      <c r="AA614" s="20" t="s">
        <v>70</v>
      </c>
      <c r="AB614" s="8">
        <v>1065</v>
      </c>
      <c r="AC614" s="8">
        <v>629</v>
      </c>
      <c r="AD614" s="8">
        <v>370</v>
      </c>
      <c r="AE614" s="8">
        <v>440</v>
      </c>
      <c r="AF614" s="8">
        <v>-4412</v>
      </c>
      <c r="AG614" s="8">
        <v>-554</v>
      </c>
      <c r="AH614" s="8">
        <v>512</v>
      </c>
      <c r="AI614" s="29">
        <v>512</v>
      </c>
      <c r="AJ614" s="29">
        <v>2402</v>
      </c>
      <c r="AK614" s="29">
        <v>6176</v>
      </c>
      <c r="AL614" s="31">
        <v>4703</v>
      </c>
      <c r="AM614" s="17" t="s">
        <v>70</v>
      </c>
      <c r="AN614" s="9">
        <v>2.2935864220665791E-2</v>
      </c>
      <c r="AO614" s="9">
        <v>1.3246813104481114E-2</v>
      </c>
      <c r="AP614" s="9">
        <v>7.6903471041685489E-3</v>
      </c>
      <c r="AQ614" s="9">
        <v>9.0745631561839901E-3</v>
      </c>
      <c r="AR614" s="9">
        <v>-9.0378266009574576E-2</v>
      </c>
      <c r="AS614" s="9">
        <v>-1.2436949667062783E-2</v>
      </c>
      <c r="AT614" s="9">
        <v>1.1658786270656002E-2</v>
      </c>
      <c r="AU614" s="33">
        <v>1.0706765952971736E-2</v>
      </c>
      <c r="AV614" s="87">
        <v>4.2825110223018131E-2</v>
      </c>
      <c r="AW614" s="33">
        <v>9.070350771300717E-2</v>
      </c>
      <c r="AX614" s="35">
        <v>0.10135557423331387</v>
      </c>
      <c r="AY614" s="793">
        <v>0.16629991765592794</v>
      </c>
      <c r="AZ614" s="779"/>
      <c r="BA614" s="21">
        <v>9185.4000000000015</v>
      </c>
      <c r="BB614" s="87">
        <v>0.90339863365013684</v>
      </c>
      <c r="BC614" s="795">
        <v>0.95997138235668233</v>
      </c>
    </row>
    <row r="615" spans="1:55">
      <c r="A615" s="767"/>
      <c r="B615" s="791"/>
      <c r="C615" s="758"/>
      <c r="D615" s="15" t="s">
        <v>12</v>
      </c>
      <c r="E615" s="21">
        <v>53224</v>
      </c>
      <c r="F615" s="7">
        <v>54479</v>
      </c>
      <c r="G615" s="7">
        <v>55183</v>
      </c>
      <c r="H615" s="7">
        <v>55618</v>
      </c>
      <c r="I615" s="7">
        <v>56133</v>
      </c>
      <c r="J615" s="7">
        <v>51730</v>
      </c>
      <c r="K615" s="7">
        <v>51075</v>
      </c>
      <c r="L615" s="7">
        <v>51673</v>
      </c>
      <c r="M615" s="22">
        <v>52236</v>
      </c>
      <c r="N615" s="22">
        <v>54511</v>
      </c>
      <c r="O615" s="284">
        <v>59526</v>
      </c>
      <c r="P615" s="18">
        <v>456</v>
      </c>
      <c r="Q615" s="7">
        <v>469</v>
      </c>
      <c r="R615" s="7">
        <v>474</v>
      </c>
      <c r="S615" s="7">
        <v>479</v>
      </c>
      <c r="T615" s="7">
        <v>480</v>
      </c>
      <c r="U615" s="7">
        <v>480</v>
      </c>
      <c r="V615" s="7">
        <v>483</v>
      </c>
      <c r="W615" s="7">
        <v>489</v>
      </c>
      <c r="X615" s="25">
        <v>493</v>
      </c>
      <c r="Y615" s="25">
        <v>516</v>
      </c>
      <c r="Z615" s="262">
        <v>565</v>
      </c>
      <c r="AA615" s="20" t="s">
        <v>70</v>
      </c>
      <c r="AB615" s="8">
        <v>1255</v>
      </c>
      <c r="AC615" s="8">
        <v>704</v>
      </c>
      <c r="AD615" s="8">
        <v>435</v>
      </c>
      <c r="AE615" s="8">
        <v>515</v>
      </c>
      <c r="AF615" s="8">
        <v>-4403</v>
      </c>
      <c r="AG615" s="8">
        <v>-655</v>
      </c>
      <c r="AH615" s="8">
        <v>598</v>
      </c>
      <c r="AI615" s="29">
        <v>598</v>
      </c>
      <c r="AJ615" s="29">
        <v>2838</v>
      </c>
      <c r="AK615" s="29">
        <v>7290</v>
      </c>
      <c r="AL615" s="31">
        <v>6302</v>
      </c>
      <c r="AM615" s="17" t="s">
        <v>70</v>
      </c>
      <c r="AN615" s="9">
        <v>2.3563124868000385E-2</v>
      </c>
      <c r="AO615" s="9">
        <v>1.2918239746993965E-2</v>
      </c>
      <c r="AP615" s="9">
        <v>7.8814537711876242E-3</v>
      </c>
      <c r="AQ615" s="9">
        <v>9.2555703770429432E-3</v>
      </c>
      <c r="AR615" s="9">
        <v>-7.8572399327655112E-2</v>
      </c>
      <c r="AS615" s="9">
        <v>-1.2654918948481725E-2</v>
      </c>
      <c r="AT615" s="9">
        <v>1.1694403150567689E-2</v>
      </c>
      <c r="AU615" s="33">
        <v>1.0902985919178099E-2</v>
      </c>
      <c r="AV615" s="87">
        <v>4.3531591631867955E-2</v>
      </c>
      <c r="AW615" s="33">
        <v>9.1965748226624483E-2</v>
      </c>
      <c r="AX615" s="35">
        <v>0.11840523072298215</v>
      </c>
      <c r="AY615" s="793"/>
      <c r="AZ615" s="779"/>
      <c r="BA615" s="21">
        <v>10678.5</v>
      </c>
      <c r="BB615" s="87">
        <v>0.9177720577183226</v>
      </c>
      <c r="BC615" s="795"/>
    </row>
    <row r="616" spans="1:55">
      <c r="A616" s="767"/>
      <c r="B616" s="791"/>
      <c r="C616" s="797" t="s">
        <v>38</v>
      </c>
      <c r="D616" s="15" t="s">
        <v>39</v>
      </c>
      <c r="E616" s="21">
        <v>104181</v>
      </c>
      <c r="F616" s="7">
        <v>106786</v>
      </c>
      <c r="G616" s="7">
        <v>108101</v>
      </c>
      <c r="H616" s="7">
        <v>108994</v>
      </c>
      <c r="I616" s="7">
        <v>110056</v>
      </c>
      <c r="J616" s="7">
        <v>110225</v>
      </c>
      <c r="K616" s="7">
        <v>109006</v>
      </c>
      <c r="L616" s="7">
        <v>110281</v>
      </c>
      <c r="M616" s="22">
        <v>111491</v>
      </c>
      <c r="N616" s="22">
        <v>116409</v>
      </c>
      <c r="O616" s="284">
        <v>127084</v>
      </c>
      <c r="P616" s="18">
        <v>934</v>
      </c>
      <c r="Q616" s="7">
        <v>959</v>
      </c>
      <c r="R616" s="7">
        <v>970</v>
      </c>
      <c r="S616" s="7">
        <v>980</v>
      </c>
      <c r="T616" s="7">
        <v>988</v>
      </c>
      <c r="U616" s="7">
        <v>988</v>
      </c>
      <c r="V616" s="7">
        <v>976</v>
      </c>
      <c r="W616" s="7">
        <v>986</v>
      </c>
      <c r="X616" s="25">
        <v>1001</v>
      </c>
      <c r="Y616" s="25">
        <v>1046</v>
      </c>
      <c r="Z616" s="262">
        <v>1150</v>
      </c>
      <c r="AA616" s="20" t="s">
        <v>70</v>
      </c>
      <c r="AB616" s="8">
        <v>2605</v>
      </c>
      <c r="AC616" s="8">
        <v>1315</v>
      </c>
      <c r="AD616" s="8">
        <v>893</v>
      </c>
      <c r="AE616" s="8">
        <v>1062</v>
      </c>
      <c r="AF616" s="8">
        <v>169</v>
      </c>
      <c r="AG616" s="8">
        <v>-1219</v>
      </c>
      <c r="AH616" s="8">
        <v>1275</v>
      </c>
      <c r="AI616" s="29">
        <v>1275</v>
      </c>
      <c r="AJ616" s="29">
        <v>6128</v>
      </c>
      <c r="AK616" s="29">
        <v>15593</v>
      </c>
      <c r="AL616" s="31">
        <v>22903</v>
      </c>
      <c r="AM616" s="17" t="s">
        <v>70</v>
      </c>
      <c r="AN616" s="9">
        <v>2.4987753388038242E-2</v>
      </c>
      <c r="AO616" s="9">
        <v>1.2314935468661109E-2</v>
      </c>
      <c r="AP616" s="9">
        <v>8.2533287303488689E-3</v>
      </c>
      <c r="AQ616" s="9">
        <v>9.7444851609172212E-3</v>
      </c>
      <c r="AR616" s="9">
        <v>1.5363876793622333E-3</v>
      </c>
      <c r="AS616" s="9">
        <v>-1.1046459301070927E-2</v>
      </c>
      <c r="AT616" s="9">
        <v>1.1692476624244968E-2</v>
      </c>
      <c r="AU616" s="33">
        <v>1.0966995909234861E-2</v>
      </c>
      <c r="AV616" s="87">
        <v>4.4086308541135544E-2</v>
      </c>
      <c r="AW616" s="33">
        <v>9.1669234655347098E-2</v>
      </c>
      <c r="AX616" s="35">
        <v>0.21983855021549026</v>
      </c>
      <c r="AY616" s="793"/>
      <c r="AZ616" s="779"/>
      <c r="BA616" s="21">
        <v>21735.000000000004</v>
      </c>
      <c r="BB616" s="87">
        <v>1.0112112573309913</v>
      </c>
      <c r="BC616" s="795"/>
    </row>
    <row r="617" spans="1:55">
      <c r="A617" s="767"/>
      <c r="B617" s="791"/>
      <c r="C617" s="797"/>
      <c r="D617" s="15" t="s">
        <v>40</v>
      </c>
      <c r="E617" s="21">
        <v>172451</v>
      </c>
      <c r="F617" s="7">
        <v>176988</v>
      </c>
      <c r="G617" s="7">
        <v>179028</v>
      </c>
      <c r="H617" s="7">
        <v>180550</v>
      </c>
      <c r="I617" s="7">
        <v>182378</v>
      </c>
      <c r="J617" s="7">
        <v>182645</v>
      </c>
      <c r="K617" s="7">
        <v>180405</v>
      </c>
      <c r="L617" s="7">
        <v>182541</v>
      </c>
      <c r="M617" s="22">
        <v>184616</v>
      </c>
      <c r="N617" s="22">
        <v>193029</v>
      </c>
      <c r="O617" s="284">
        <v>211356</v>
      </c>
      <c r="P617" s="18">
        <v>1615</v>
      </c>
      <c r="Q617" s="7">
        <v>1663</v>
      </c>
      <c r="R617" s="7">
        <v>1680</v>
      </c>
      <c r="S617" s="7">
        <v>1695</v>
      </c>
      <c r="T617" s="7">
        <v>1711</v>
      </c>
      <c r="U617" s="7">
        <v>1713</v>
      </c>
      <c r="V617" s="7">
        <v>1690</v>
      </c>
      <c r="W617" s="7">
        <v>1709</v>
      </c>
      <c r="X617" s="25">
        <v>1731</v>
      </c>
      <c r="Y617" s="25">
        <v>1810</v>
      </c>
      <c r="Z617" s="262">
        <v>1990</v>
      </c>
      <c r="AA617" s="20" t="s">
        <v>70</v>
      </c>
      <c r="AB617" s="8">
        <v>4537</v>
      </c>
      <c r="AC617" s="8">
        <v>2040</v>
      </c>
      <c r="AD617" s="8">
        <v>1522</v>
      </c>
      <c r="AE617" s="8">
        <v>1828</v>
      </c>
      <c r="AF617" s="8">
        <v>267</v>
      </c>
      <c r="AG617" s="8">
        <v>-2240</v>
      </c>
      <c r="AH617" s="8">
        <v>2136</v>
      </c>
      <c r="AI617" s="29">
        <v>2136</v>
      </c>
      <c r="AJ617" s="29">
        <v>10488</v>
      </c>
      <c r="AK617" s="29">
        <v>26740</v>
      </c>
      <c r="AL617" s="31">
        <v>38905</v>
      </c>
      <c r="AM617" s="17" t="s">
        <v>70</v>
      </c>
      <c r="AN617" s="9">
        <v>2.6288425649479086E-2</v>
      </c>
      <c r="AO617" s="9">
        <v>1.1525310517645909E-2</v>
      </c>
      <c r="AP617" s="9">
        <v>8.5017160535502956E-3</v>
      </c>
      <c r="AQ617" s="9">
        <v>1.0117732890492614E-2</v>
      </c>
      <c r="AR617" s="9">
        <v>1.4700890981833303E-3</v>
      </c>
      <c r="AS617" s="9">
        <v>-1.2255669574451844E-2</v>
      </c>
      <c r="AT617" s="9">
        <v>1.183737494417339E-2</v>
      </c>
      <c r="AU617" s="33">
        <v>1.1362584410892135E-2</v>
      </c>
      <c r="AV617" s="87">
        <v>4.5548596258369156E-2</v>
      </c>
      <c r="AW617" s="33">
        <v>9.4917418203679854E-2</v>
      </c>
      <c r="AX617" s="35">
        <v>0.22560031545192549</v>
      </c>
      <c r="AY617" s="793"/>
      <c r="AZ617" s="779"/>
      <c r="BA617" s="21">
        <v>37611</v>
      </c>
      <c r="BB617" s="87">
        <v>1.007503580727279</v>
      </c>
      <c r="BC617" s="795"/>
    </row>
    <row r="618" spans="1:55">
      <c r="A618" s="767"/>
      <c r="B618" s="790" t="s">
        <v>49</v>
      </c>
      <c r="C618" s="758" t="s">
        <v>37</v>
      </c>
      <c r="D618" s="15" t="s">
        <v>11</v>
      </c>
      <c r="E618" s="21">
        <v>40875</v>
      </c>
      <c r="F618" s="7">
        <v>41759</v>
      </c>
      <c r="G618" s="7">
        <v>42314</v>
      </c>
      <c r="H618" s="7">
        <v>42625</v>
      </c>
      <c r="I618" s="7">
        <v>42993</v>
      </c>
      <c r="J618" s="7">
        <v>38573</v>
      </c>
      <c r="K618" s="7">
        <v>38118</v>
      </c>
      <c r="L618" s="7">
        <v>38545</v>
      </c>
      <c r="M618" s="22">
        <v>38941</v>
      </c>
      <c r="N618" s="22">
        <v>40540</v>
      </c>
      <c r="O618" s="284">
        <v>44108</v>
      </c>
      <c r="P618" s="18">
        <v>338</v>
      </c>
      <c r="Q618" s="7">
        <v>348</v>
      </c>
      <c r="R618" s="7">
        <v>348</v>
      </c>
      <c r="S618" s="7">
        <v>353</v>
      </c>
      <c r="T618" s="7">
        <v>356</v>
      </c>
      <c r="U618" s="7">
        <v>358</v>
      </c>
      <c r="V618" s="7">
        <v>358</v>
      </c>
      <c r="W618" s="7">
        <v>363</v>
      </c>
      <c r="X618" s="25">
        <v>368</v>
      </c>
      <c r="Y618" s="25">
        <v>381</v>
      </c>
      <c r="Z618" s="262">
        <v>416</v>
      </c>
      <c r="AA618" s="20" t="s">
        <v>70</v>
      </c>
      <c r="AB618" s="8">
        <v>884</v>
      </c>
      <c r="AC618" s="8">
        <v>555</v>
      </c>
      <c r="AD618" s="8">
        <v>311</v>
      </c>
      <c r="AE618" s="8">
        <v>368</v>
      </c>
      <c r="AF618" s="8">
        <v>-4420</v>
      </c>
      <c r="AG618" s="8">
        <v>-455</v>
      </c>
      <c r="AH618" s="8">
        <v>427</v>
      </c>
      <c r="AI618" s="29">
        <v>427</v>
      </c>
      <c r="AJ618" s="29">
        <v>1995</v>
      </c>
      <c r="AK618" s="29">
        <v>5167</v>
      </c>
      <c r="AL618" s="31">
        <v>3233</v>
      </c>
      <c r="AM618" s="17" t="s">
        <v>70</v>
      </c>
      <c r="AN618" s="9">
        <v>2.1605020168183581E-2</v>
      </c>
      <c r="AO618" s="9">
        <v>1.329455258230608E-2</v>
      </c>
      <c r="AP618" s="9">
        <v>7.3517166658020605E-3</v>
      </c>
      <c r="AQ618" s="9">
        <v>8.6156975247860257E-3</v>
      </c>
      <c r="AR618" s="9">
        <v>-0.10296108745683297</v>
      </c>
      <c r="AS618" s="9">
        <v>-1.178633763578231E-2</v>
      </c>
      <c r="AT618" s="9">
        <v>1.1211067956927001E-2</v>
      </c>
      <c r="AU618" s="33">
        <v>1.0274471999352802E-2</v>
      </c>
      <c r="AV618" s="87">
        <v>4.1029496784886849E-2</v>
      </c>
      <c r="AW618" s="33">
        <v>8.7962740599572625E-2</v>
      </c>
      <c r="AX618" s="35">
        <v>7.9094801223241529E-2</v>
      </c>
      <c r="AY618" s="793">
        <v>0.15547831808898738</v>
      </c>
      <c r="AZ618" s="779"/>
      <c r="BA618" s="21">
        <v>7862.4000000000015</v>
      </c>
      <c r="BB618" s="87">
        <v>0.88674250764525986</v>
      </c>
      <c r="BC618" s="795">
        <v>0.952205497765509</v>
      </c>
    </row>
    <row r="619" spans="1:55">
      <c r="A619" s="767"/>
      <c r="B619" s="791"/>
      <c r="C619" s="758"/>
      <c r="D619" s="15" t="s">
        <v>12</v>
      </c>
      <c r="E619" s="21">
        <v>47698</v>
      </c>
      <c r="F619" s="7">
        <v>48771</v>
      </c>
      <c r="G619" s="7">
        <v>49401</v>
      </c>
      <c r="H619" s="7">
        <v>49778</v>
      </c>
      <c r="I619" s="7">
        <v>50220</v>
      </c>
      <c r="J619" s="7">
        <v>45810</v>
      </c>
      <c r="K619" s="7">
        <v>45254</v>
      </c>
      <c r="L619" s="7">
        <v>45766</v>
      </c>
      <c r="M619" s="22">
        <v>46250</v>
      </c>
      <c r="N619" s="22">
        <v>48199</v>
      </c>
      <c r="O619" s="284">
        <v>52530</v>
      </c>
      <c r="P619" s="18">
        <v>401</v>
      </c>
      <c r="Q619" s="7">
        <v>414</v>
      </c>
      <c r="R619" s="7">
        <v>414</v>
      </c>
      <c r="S619" s="7">
        <v>419</v>
      </c>
      <c r="T619" s="7">
        <v>423</v>
      </c>
      <c r="U619" s="7">
        <v>424</v>
      </c>
      <c r="V619" s="7">
        <v>424</v>
      </c>
      <c r="W619" s="7">
        <v>429</v>
      </c>
      <c r="X619" s="25">
        <v>435</v>
      </c>
      <c r="Y619" s="25">
        <v>454</v>
      </c>
      <c r="Z619" s="262">
        <v>495</v>
      </c>
      <c r="AA619" s="20" t="s">
        <v>70</v>
      </c>
      <c r="AB619" s="8">
        <v>1073</v>
      </c>
      <c r="AC619" s="8">
        <v>630</v>
      </c>
      <c r="AD619" s="8">
        <v>377</v>
      </c>
      <c r="AE619" s="8">
        <v>442</v>
      </c>
      <c r="AF619" s="8">
        <v>-4410</v>
      </c>
      <c r="AG619" s="8">
        <v>-556</v>
      </c>
      <c r="AH619" s="8">
        <v>512</v>
      </c>
      <c r="AI619" s="29">
        <v>512</v>
      </c>
      <c r="AJ619" s="29">
        <v>2433</v>
      </c>
      <c r="AK619" s="29">
        <v>6280</v>
      </c>
      <c r="AL619" s="31">
        <v>4832</v>
      </c>
      <c r="AM619" s="17" t="s">
        <v>70</v>
      </c>
      <c r="AN619" s="9">
        <v>2.2495129769166983E-2</v>
      </c>
      <c r="AO619" s="9">
        <v>1.2920863880128503E-2</v>
      </c>
      <c r="AP619" s="9">
        <v>7.6135829064550575E-3</v>
      </c>
      <c r="AQ619" s="9">
        <v>8.8837191281468109E-3</v>
      </c>
      <c r="AR619" s="9">
        <v>-8.7957595095898636E-2</v>
      </c>
      <c r="AS619" s="9">
        <v>-1.2135087673906253E-2</v>
      </c>
      <c r="AT619" s="9">
        <v>1.1321806892466618E-2</v>
      </c>
      <c r="AU619" s="33">
        <v>1.0564200953317837E-2</v>
      </c>
      <c r="AV619" s="87">
        <v>4.2110781257645974E-2</v>
      </c>
      <c r="AW619" s="33">
        <v>8.9825391950722061E-2</v>
      </c>
      <c r="AX619" s="35">
        <v>0.1013040379051533</v>
      </c>
      <c r="AY619" s="793"/>
      <c r="AZ619" s="779"/>
      <c r="BA619" s="21">
        <v>9355.5</v>
      </c>
      <c r="BB619" s="87">
        <v>0.90516373852153131</v>
      </c>
      <c r="BC619" s="795"/>
    </row>
    <row r="620" spans="1:55">
      <c r="A620" s="767"/>
      <c r="B620" s="791"/>
      <c r="C620" s="797" t="s">
        <v>38</v>
      </c>
      <c r="D620" s="15" t="s">
        <v>39</v>
      </c>
      <c r="E620" s="21">
        <v>98655</v>
      </c>
      <c r="F620" s="7">
        <v>101079</v>
      </c>
      <c r="G620" s="7">
        <v>102320</v>
      </c>
      <c r="H620" s="7">
        <v>103154</v>
      </c>
      <c r="I620" s="7">
        <v>104144</v>
      </c>
      <c r="J620" s="7">
        <v>104305</v>
      </c>
      <c r="K620" s="7">
        <v>103185</v>
      </c>
      <c r="L620" s="7">
        <v>104375</v>
      </c>
      <c r="M620" s="22">
        <v>105505</v>
      </c>
      <c r="N620" s="22">
        <v>110096</v>
      </c>
      <c r="O620" s="284">
        <v>120088</v>
      </c>
      <c r="P620" s="18">
        <v>879</v>
      </c>
      <c r="Q620" s="7">
        <v>904</v>
      </c>
      <c r="R620" s="7">
        <v>910</v>
      </c>
      <c r="S620" s="7">
        <v>920</v>
      </c>
      <c r="T620" s="7">
        <v>930</v>
      </c>
      <c r="U620" s="7">
        <v>931</v>
      </c>
      <c r="V620" s="7">
        <v>919</v>
      </c>
      <c r="W620" s="7">
        <v>929</v>
      </c>
      <c r="X620" s="25">
        <v>939</v>
      </c>
      <c r="Y620" s="25">
        <v>985</v>
      </c>
      <c r="Z620" s="262">
        <v>1081</v>
      </c>
      <c r="AA620" s="20" t="s">
        <v>70</v>
      </c>
      <c r="AB620" s="8">
        <v>2424</v>
      </c>
      <c r="AC620" s="8">
        <v>1241</v>
      </c>
      <c r="AD620" s="8">
        <v>834</v>
      </c>
      <c r="AE620" s="8">
        <v>990</v>
      </c>
      <c r="AF620" s="8">
        <v>161</v>
      </c>
      <c r="AG620" s="8">
        <v>-1120</v>
      </c>
      <c r="AH620" s="8">
        <v>1190</v>
      </c>
      <c r="AI620" s="29">
        <v>1190</v>
      </c>
      <c r="AJ620" s="29">
        <v>5721</v>
      </c>
      <c r="AK620" s="29">
        <v>14583</v>
      </c>
      <c r="AL620" s="31">
        <v>21433</v>
      </c>
      <c r="AM620" s="17" t="s">
        <v>70</v>
      </c>
      <c r="AN620" s="9">
        <v>2.4550981814418255E-2</v>
      </c>
      <c r="AO620" s="9">
        <v>1.2282316186342762E-2</v>
      </c>
      <c r="AP620" s="9">
        <v>8.1449262246329757E-3</v>
      </c>
      <c r="AQ620" s="9">
        <v>9.5925637766992589E-3</v>
      </c>
      <c r="AR620" s="9">
        <v>1.5514650788980566E-3</v>
      </c>
      <c r="AS620" s="9">
        <v>-1.0726979425490862E-2</v>
      </c>
      <c r="AT620" s="9">
        <v>1.1528957708101029E-2</v>
      </c>
      <c r="AU620" s="33">
        <v>1.0822029181645265E-2</v>
      </c>
      <c r="AV620" s="87">
        <v>4.3494899586386804E-2</v>
      </c>
      <c r="AW620" s="33">
        <v>9.0715200115981026E-2</v>
      </c>
      <c r="AX620" s="35">
        <v>0.2172520399371547</v>
      </c>
      <c r="AY620" s="793"/>
      <c r="AZ620" s="779"/>
      <c r="BA620" s="21">
        <v>20430.900000000001</v>
      </c>
      <c r="BB620" s="87">
        <v>1.01015761998885</v>
      </c>
      <c r="BC620" s="795"/>
    </row>
    <row r="621" spans="1:55">
      <c r="A621" s="767"/>
      <c r="B621" s="791"/>
      <c r="C621" s="797"/>
      <c r="D621" s="15" t="s">
        <v>40</v>
      </c>
      <c r="E621" s="21">
        <v>166925</v>
      </c>
      <c r="F621" s="7">
        <v>171280</v>
      </c>
      <c r="G621" s="7">
        <v>173246</v>
      </c>
      <c r="H621" s="7">
        <v>174710</v>
      </c>
      <c r="I621" s="7">
        <v>176465</v>
      </c>
      <c r="J621" s="7">
        <v>176725</v>
      </c>
      <c r="K621" s="7">
        <v>174584</v>
      </c>
      <c r="L621" s="7">
        <v>176635</v>
      </c>
      <c r="M621" s="22">
        <v>178630</v>
      </c>
      <c r="N621" s="22">
        <v>186716</v>
      </c>
      <c r="O621" s="284">
        <v>204360</v>
      </c>
      <c r="P621" s="18">
        <v>1560</v>
      </c>
      <c r="Q621" s="7">
        <v>1608</v>
      </c>
      <c r="R621" s="7">
        <v>1620</v>
      </c>
      <c r="S621" s="7">
        <v>1635</v>
      </c>
      <c r="T621" s="7">
        <v>1654</v>
      </c>
      <c r="U621" s="7">
        <v>1656</v>
      </c>
      <c r="V621" s="7">
        <v>1633</v>
      </c>
      <c r="W621" s="7">
        <v>1651</v>
      </c>
      <c r="X621" s="25">
        <v>1669</v>
      </c>
      <c r="Y621" s="25">
        <v>1749</v>
      </c>
      <c r="Z621" s="262">
        <v>1921</v>
      </c>
      <c r="AA621" s="20" t="s">
        <v>70</v>
      </c>
      <c r="AB621" s="8">
        <v>4355</v>
      </c>
      <c r="AC621" s="8">
        <v>1966</v>
      </c>
      <c r="AD621" s="8">
        <v>1464</v>
      </c>
      <c r="AE621" s="8">
        <v>1755</v>
      </c>
      <c r="AF621" s="8">
        <v>260</v>
      </c>
      <c r="AG621" s="8">
        <v>-2141</v>
      </c>
      <c r="AH621" s="8">
        <v>2051</v>
      </c>
      <c r="AI621" s="29">
        <v>2051</v>
      </c>
      <c r="AJ621" s="29">
        <v>10081</v>
      </c>
      <c r="AK621" s="29">
        <v>25730</v>
      </c>
      <c r="AL621" s="31">
        <v>37435</v>
      </c>
      <c r="AM621" s="17" t="s">
        <v>70</v>
      </c>
      <c r="AN621" s="9">
        <v>2.6073251211025661E-2</v>
      </c>
      <c r="AO621" s="9">
        <v>1.1479839645992668E-2</v>
      </c>
      <c r="AP621" s="9">
        <v>8.4459323845655909E-3</v>
      </c>
      <c r="AQ621" s="9">
        <v>1.0040451990302623E-2</v>
      </c>
      <c r="AR621" s="9">
        <v>1.4767715138067072E-3</v>
      </c>
      <c r="AS621" s="9">
        <v>-1.2107527441549873E-2</v>
      </c>
      <c r="AT621" s="9">
        <v>1.1745554393841423E-2</v>
      </c>
      <c r="AU621" s="33">
        <v>1.1290147616599633E-2</v>
      </c>
      <c r="AV621" s="87">
        <v>4.5248108741313992E-2</v>
      </c>
      <c r="AW621" s="33">
        <v>9.4464426923479339E-2</v>
      </c>
      <c r="AX621" s="35">
        <v>0.22426239329039999</v>
      </c>
      <c r="AY621" s="793"/>
      <c r="AZ621" s="779"/>
      <c r="BA621" s="21">
        <v>36306.9</v>
      </c>
      <c r="BB621" s="87">
        <v>1.006758124906395</v>
      </c>
      <c r="BC621" s="795"/>
    </row>
    <row r="622" spans="1:55">
      <c r="A622" s="767"/>
      <c r="B622" s="790" t="s">
        <v>50</v>
      </c>
      <c r="C622" s="758" t="s">
        <v>37</v>
      </c>
      <c r="D622" s="15" t="s">
        <v>11</v>
      </c>
      <c r="E622" s="21">
        <v>39043</v>
      </c>
      <c r="F622" s="7">
        <v>39880</v>
      </c>
      <c r="G622" s="7">
        <v>40420</v>
      </c>
      <c r="H622" s="7">
        <v>40719</v>
      </c>
      <c r="I622" s="7">
        <v>41070</v>
      </c>
      <c r="J622" s="7">
        <v>36648</v>
      </c>
      <c r="K622" s="7">
        <v>36218</v>
      </c>
      <c r="L622" s="7">
        <v>36624</v>
      </c>
      <c r="M622" s="22">
        <v>37000</v>
      </c>
      <c r="N622" s="22">
        <v>38520</v>
      </c>
      <c r="O622" s="284">
        <v>41913</v>
      </c>
      <c r="P622" s="18">
        <v>319</v>
      </c>
      <c r="Q622" s="7">
        <v>328</v>
      </c>
      <c r="R622" s="7">
        <v>329</v>
      </c>
      <c r="S622" s="7">
        <v>334</v>
      </c>
      <c r="T622" s="7">
        <v>338</v>
      </c>
      <c r="U622" s="7">
        <v>338</v>
      </c>
      <c r="V622" s="7">
        <v>338</v>
      </c>
      <c r="W622" s="7">
        <v>344</v>
      </c>
      <c r="X622" s="25">
        <v>348</v>
      </c>
      <c r="Y622" s="25">
        <v>361</v>
      </c>
      <c r="Z622" s="262">
        <v>394</v>
      </c>
      <c r="AA622" s="20" t="s">
        <v>70</v>
      </c>
      <c r="AB622" s="8">
        <v>837</v>
      </c>
      <c r="AC622" s="8">
        <v>540</v>
      </c>
      <c r="AD622" s="8">
        <v>299</v>
      </c>
      <c r="AE622" s="8">
        <v>351</v>
      </c>
      <c r="AF622" s="8">
        <v>-4422</v>
      </c>
      <c r="AG622" s="8">
        <v>-430</v>
      </c>
      <c r="AH622" s="8">
        <v>406</v>
      </c>
      <c r="AI622" s="29">
        <v>406</v>
      </c>
      <c r="AJ622" s="29">
        <v>1896</v>
      </c>
      <c r="AK622" s="29">
        <v>4913</v>
      </c>
      <c r="AL622" s="31">
        <v>2870</v>
      </c>
      <c r="AM622" s="17" t="s">
        <v>70</v>
      </c>
      <c r="AN622" s="9">
        <v>2.1436474446248521E-2</v>
      </c>
      <c r="AO622" s="9">
        <v>1.354161790995545E-2</v>
      </c>
      <c r="AP622" s="9">
        <v>7.3861183113922424E-3</v>
      </c>
      <c r="AQ622" s="9">
        <v>8.6240814374406727E-3</v>
      </c>
      <c r="AR622" s="9">
        <v>-0.10784144757002119</v>
      </c>
      <c r="AS622" s="9">
        <v>-1.17266817973255E-2</v>
      </c>
      <c r="AT622" s="9">
        <v>1.1215983170795363E-2</v>
      </c>
      <c r="AU622" s="33">
        <v>1.0265509557217001E-2</v>
      </c>
      <c r="AV622" s="87">
        <v>4.1054028806120024E-2</v>
      </c>
      <c r="AW622" s="33">
        <v>8.803825544359789E-2</v>
      </c>
      <c r="AX622" s="35">
        <v>7.3508695540813962E-2</v>
      </c>
      <c r="AY622" s="793">
        <v>0.15328360948550585</v>
      </c>
      <c r="AZ622" s="779"/>
      <c r="BA622" s="21">
        <v>7446.6</v>
      </c>
      <c r="BB622" s="87">
        <v>0.88278052403759966</v>
      </c>
      <c r="BC622" s="795">
        <v>0.95084380119869216</v>
      </c>
    </row>
    <row r="623" spans="1:55">
      <c r="A623" s="767"/>
      <c r="B623" s="791"/>
      <c r="C623" s="758"/>
      <c r="D623" s="15" t="s">
        <v>12</v>
      </c>
      <c r="E623" s="21">
        <v>45865</v>
      </c>
      <c r="F623" s="7">
        <v>46893</v>
      </c>
      <c r="G623" s="7">
        <v>47508</v>
      </c>
      <c r="H623" s="7">
        <v>47871</v>
      </c>
      <c r="I623" s="7">
        <v>48298</v>
      </c>
      <c r="J623" s="7">
        <v>43885</v>
      </c>
      <c r="K623" s="7">
        <v>43354</v>
      </c>
      <c r="L623" s="7">
        <v>43845</v>
      </c>
      <c r="M623" s="22">
        <v>44309</v>
      </c>
      <c r="N623" s="22">
        <v>46179</v>
      </c>
      <c r="O623" s="284">
        <v>50335</v>
      </c>
      <c r="P623" s="18">
        <v>383</v>
      </c>
      <c r="Q623" s="7">
        <v>394</v>
      </c>
      <c r="R623" s="7">
        <v>395</v>
      </c>
      <c r="S623" s="7">
        <v>400</v>
      </c>
      <c r="T623" s="7">
        <v>404</v>
      </c>
      <c r="U623" s="7">
        <v>404</v>
      </c>
      <c r="V623" s="7">
        <v>404</v>
      </c>
      <c r="W623" s="7">
        <v>410</v>
      </c>
      <c r="X623" s="25">
        <v>415</v>
      </c>
      <c r="Y623" s="25">
        <v>434</v>
      </c>
      <c r="Z623" s="262">
        <v>473</v>
      </c>
      <c r="AA623" s="20" t="s">
        <v>70</v>
      </c>
      <c r="AB623" s="8">
        <v>1028</v>
      </c>
      <c r="AC623" s="8">
        <v>615</v>
      </c>
      <c r="AD623" s="8">
        <v>363</v>
      </c>
      <c r="AE623" s="8">
        <v>427</v>
      </c>
      <c r="AF623" s="8">
        <v>-4413</v>
      </c>
      <c r="AG623" s="8">
        <v>-531</v>
      </c>
      <c r="AH623" s="8">
        <v>491</v>
      </c>
      <c r="AI623" s="29">
        <v>491</v>
      </c>
      <c r="AJ623" s="29">
        <v>2334</v>
      </c>
      <c r="AK623" s="29">
        <v>6026</v>
      </c>
      <c r="AL623" s="31">
        <v>4470</v>
      </c>
      <c r="AM623" s="17" t="s">
        <v>70</v>
      </c>
      <c r="AN623" s="9">
        <v>2.2387263506088051E-2</v>
      </c>
      <c r="AO623" s="9">
        <v>1.3115892559738357E-2</v>
      </c>
      <c r="AP623" s="9">
        <v>7.653245426383154E-3</v>
      </c>
      <c r="AQ623" s="9">
        <v>8.9016994279791928E-3</v>
      </c>
      <c r="AR623" s="9">
        <v>-9.1511240587314344E-2</v>
      </c>
      <c r="AS623" s="9">
        <v>-1.2100662078338903E-2</v>
      </c>
      <c r="AT623" s="9">
        <v>1.1330878118528093E-2</v>
      </c>
      <c r="AU623" s="33">
        <v>1.0569341642236579E-2</v>
      </c>
      <c r="AV623" s="87">
        <v>4.2178625601995007E-2</v>
      </c>
      <c r="AW623" s="33">
        <v>8.9969999826559927E-2</v>
      </c>
      <c r="AX623" s="35">
        <v>9.7459936770958322E-2</v>
      </c>
      <c r="AY623" s="793"/>
      <c r="AZ623" s="779"/>
      <c r="BA623" s="21">
        <v>8939.7000000000007</v>
      </c>
      <c r="BB623" s="87">
        <v>0.90254660416439558</v>
      </c>
      <c r="BC623" s="795"/>
    </row>
    <row r="624" spans="1:55">
      <c r="A624" s="767"/>
      <c r="B624" s="791"/>
      <c r="C624" s="797" t="s">
        <v>38</v>
      </c>
      <c r="D624" s="15" t="s">
        <v>39</v>
      </c>
      <c r="E624" s="21">
        <v>96823</v>
      </c>
      <c r="F624" s="7">
        <v>99200</v>
      </c>
      <c r="G624" s="7">
        <v>100426</v>
      </c>
      <c r="H624" s="7">
        <v>101248</v>
      </c>
      <c r="I624" s="7">
        <v>102221</v>
      </c>
      <c r="J624" s="7">
        <v>102380</v>
      </c>
      <c r="K624" s="7">
        <v>101285</v>
      </c>
      <c r="L624" s="7">
        <v>102454</v>
      </c>
      <c r="M624" s="22">
        <v>103564</v>
      </c>
      <c r="N624" s="22">
        <v>108076</v>
      </c>
      <c r="O624" s="284">
        <v>117893</v>
      </c>
      <c r="P624" s="18">
        <v>860</v>
      </c>
      <c r="Q624" s="7">
        <v>884</v>
      </c>
      <c r="R624" s="7">
        <v>891</v>
      </c>
      <c r="S624" s="7">
        <v>901</v>
      </c>
      <c r="T624" s="7">
        <v>911</v>
      </c>
      <c r="U624" s="7">
        <v>911</v>
      </c>
      <c r="V624" s="7">
        <v>899</v>
      </c>
      <c r="W624" s="7">
        <v>911</v>
      </c>
      <c r="X624" s="25">
        <v>919</v>
      </c>
      <c r="Y624" s="25">
        <v>965</v>
      </c>
      <c r="Z624" s="262">
        <v>1059</v>
      </c>
      <c r="AA624" s="20" t="s">
        <v>70</v>
      </c>
      <c r="AB624" s="8">
        <v>2377</v>
      </c>
      <c r="AC624" s="8">
        <v>1226</v>
      </c>
      <c r="AD624" s="8">
        <v>822</v>
      </c>
      <c r="AE624" s="8">
        <v>973</v>
      </c>
      <c r="AF624" s="8">
        <v>159</v>
      </c>
      <c r="AG624" s="8">
        <v>-1095</v>
      </c>
      <c r="AH624" s="8">
        <v>1169</v>
      </c>
      <c r="AI624" s="29">
        <v>1169</v>
      </c>
      <c r="AJ624" s="29">
        <v>5622</v>
      </c>
      <c r="AK624" s="29">
        <v>14329</v>
      </c>
      <c r="AL624" s="31">
        <v>21070</v>
      </c>
      <c r="AM624" s="17" t="s">
        <v>70</v>
      </c>
      <c r="AN624" s="9">
        <v>2.4538849566182075E-2</v>
      </c>
      <c r="AO624" s="9">
        <v>1.2362288409115629E-2</v>
      </c>
      <c r="AP624" s="9">
        <v>8.1736661010252121E-3</v>
      </c>
      <c r="AQ624" s="9">
        <v>9.6146034932406699E-3</v>
      </c>
      <c r="AR624" s="9">
        <v>1.5553988282736297E-3</v>
      </c>
      <c r="AS624" s="9">
        <v>-1.0685751895093298E-2</v>
      </c>
      <c r="AT624" s="9">
        <v>1.1536736889256022E-2</v>
      </c>
      <c r="AU624" s="33">
        <v>1.0829063435199515E-2</v>
      </c>
      <c r="AV624" s="87">
        <v>4.3549874574000391E-2</v>
      </c>
      <c r="AW624" s="33">
        <v>9.0793632449364198E-2</v>
      </c>
      <c r="AX624" s="35">
        <v>0.21761358354936333</v>
      </c>
      <c r="AY624" s="793"/>
      <c r="AZ624" s="779"/>
      <c r="BA624" s="21">
        <v>20015.100000000002</v>
      </c>
      <c r="BB624" s="87">
        <v>1.0108951385517904</v>
      </c>
      <c r="BC624" s="795"/>
    </row>
    <row r="625" spans="1:55">
      <c r="A625" s="767"/>
      <c r="B625" s="791"/>
      <c r="C625" s="797"/>
      <c r="D625" s="15" t="s">
        <v>40</v>
      </c>
      <c r="E625" s="21">
        <v>165093</v>
      </c>
      <c r="F625" s="7">
        <v>169401</v>
      </c>
      <c r="G625" s="7">
        <v>171353</v>
      </c>
      <c r="H625" s="7">
        <v>172804</v>
      </c>
      <c r="I625" s="7">
        <v>174543</v>
      </c>
      <c r="J625" s="7">
        <v>174800</v>
      </c>
      <c r="K625" s="7">
        <v>172684</v>
      </c>
      <c r="L625" s="7">
        <v>174714</v>
      </c>
      <c r="M625" s="22">
        <v>176689</v>
      </c>
      <c r="N625" s="22">
        <v>184696</v>
      </c>
      <c r="O625" s="284">
        <v>202165</v>
      </c>
      <c r="P625" s="18">
        <v>1541</v>
      </c>
      <c r="Q625" s="7">
        <v>1588</v>
      </c>
      <c r="R625" s="7">
        <v>1601</v>
      </c>
      <c r="S625" s="7">
        <v>1616</v>
      </c>
      <c r="T625" s="7">
        <v>1635</v>
      </c>
      <c r="U625" s="7">
        <v>1636</v>
      </c>
      <c r="V625" s="7">
        <v>1613</v>
      </c>
      <c r="W625" s="7">
        <v>1634</v>
      </c>
      <c r="X625" s="25">
        <v>1649</v>
      </c>
      <c r="Y625" s="25">
        <v>1729</v>
      </c>
      <c r="Z625" s="262">
        <v>1899</v>
      </c>
      <c r="AA625" s="20" t="s">
        <v>70</v>
      </c>
      <c r="AB625" s="8">
        <v>4308</v>
      </c>
      <c r="AC625" s="8">
        <v>1952</v>
      </c>
      <c r="AD625" s="8">
        <v>1451</v>
      </c>
      <c r="AE625" s="8">
        <v>1739</v>
      </c>
      <c r="AF625" s="8">
        <v>257</v>
      </c>
      <c r="AG625" s="8">
        <v>-2116</v>
      </c>
      <c r="AH625" s="8">
        <v>2030</v>
      </c>
      <c r="AI625" s="29">
        <v>2030</v>
      </c>
      <c r="AJ625" s="29">
        <v>9982</v>
      </c>
      <c r="AK625" s="29">
        <v>25476</v>
      </c>
      <c r="AL625" s="31">
        <v>37072</v>
      </c>
      <c r="AM625" s="17" t="s">
        <v>70</v>
      </c>
      <c r="AN625" s="9">
        <v>2.6083063513245075E-2</v>
      </c>
      <c r="AO625" s="9">
        <v>1.1517717930120963E-2</v>
      </c>
      <c r="AP625" s="9">
        <v>8.4660889622281132E-3</v>
      </c>
      <c r="AQ625" s="9">
        <v>1.0058384961326161E-2</v>
      </c>
      <c r="AR625" s="9">
        <v>1.4782227420103156E-3</v>
      </c>
      <c r="AS625" s="9">
        <v>-1.2098632873341064E-2</v>
      </c>
      <c r="AT625" s="9">
        <v>1.175255551824067E-2</v>
      </c>
      <c r="AU625" s="33">
        <v>1.1299391535774389E-2</v>
      </c>
      <c r="AV625" s="87">
        <v>4.5299597042157774E-2</v>
      </c>
      <c r="AW625" s="33">
        <v>9.455141602563738E-2</v>
      </c>
      <c r="AX625" s="35">
        <v>0.22455222208088776</v>
      </c>
      <c r="AY625" s="793"/>
      <c r="AZ625" s="779"/>
      <c r="BA625" s="21">
        <v>35891.1</v>
      </c>
      <c r="BB625" s="87">
        <v>1.0071529380409829</v>
      </c>
      <c r="BC625" s="795"/>
    </row>
    <row r="626" spans="1:55">
      <c r="A626" s="767"/>
      <c r="B626" s="790" t="s">
        <v>51</v>
      </c>
      <c r="C626" s="758" t="s">
        <v>37</v>
      </c>
      <c r="D626" s="15" t="s">
        <v>11</v>
      </c>
      <c r="E626" s="21">
        <v>37483</v>
      </c>
      <c r="F626" s="7">
        <v>38284</v>
      </c>
      <c r="G626" s="7">
        <v>38808</v>
      </c>
      <c r="H626" s="7">
        <v>39094</v>
      </c>
      <c r="I626" s="7">
        <v>39431</v>
      </c>
      <c r="J626" s="7">
        <v>35006</v>
      </c>
      <c r="K626" s="7">
        <v>34598</v>
      </c>
      <c r="L626" s="7">
        <v>34988</v>
      </c>
      <c r="M626" s="22">
        <v>35345</v>
      </c>
      <c r="N626" s="22">
        <v>36801</v>
      </c>
      <c r="O626" s="284">
        <v>40041</v>
      </c>
      <c r="P626" s="18">
        <v>303</v>
      </c>
      <c r="Q626" s="7">
        <v>311</v>
      </c>
      <c r="R626" s="7">
        <v>315</v>
      </c>
      <c r="S626" s="7">
        <v>318</v>
      </c>
      <c r="T626" s="7">
        <v>319</v>
      </c>
      <c r="U626" s="7">
        <v>319</v>
      </c>
      <c r="V626" s="7">
        <v>324</v>
      </c>
      <c r="W626" s="7">
        <v>328</v>
      </c>
      <c r="X626" s="25">
        <v>329</v>
      </c>
      <c r="Y626" s="25">
        <v>345</v>
      </c>
      <c r="Z626" s="262">
        <v>376</v>
      </c>
      <c r="AA626" s="20" t="s">
        <v>70</v>
      </c>
      <c r="AB626" s="8">
        <v>801</v>
      </c>
      <c r="AC626" s="8">
        <v>524</v>
      </c>
      <c r="AD626" s="8">
        <v>286</v>
      </c>
      <c r="AE626" s="8">
        <v>337</v>
      </c>
      <c r="AF626" s="8">
        <v>-4425</v>
      </c>
      <c r="AG626" s="8">
        <v>-408</v>
      </c>
      <c r="AH626" s="8">
        <v>390</v>
      </c>
      <c r="AI626" s="29">
        <v>390</v>
      </c>
      <c r="AJ626" s="29">
        <v>1813</v>
      </c>
      <c r="AK626" s="29">
        <v>4696</v>
      </c>
      <c r="AL626" s="31">
        <v>2558</v>
      </c>
      <c r="AM626" s="17" t="s">
        <v>70</v>
      </c>
      <c r="AN626" s="9">
        <v>2.135942367496238E-2</v>
      </c>
      <c r="AO626" s="9">
        <v>1.3683947756017528E-2</v>
      </c>
      <c r="AP626" s="9">
        <v>7.3745811886443136E-3</v>
      </c>
      <c r="AQ626" s="9">
        <v>8.6286294220462023E-3</v>
      </c>
      <c r="AR626" s="9">
        <v>-0.1123862209718603</v>
      </c>
      <c r="AS626" s="9">
        <v>-1.1668367355304576E-2</v>
      </c>
      <c r="AT626" s="9">
        <v>1.1270205539437667E-2</v>
      </c>
      <c r="AU626" s="33">
        <v>1.020847004155323E-2</v>
      </c>
      <c r="AV626" s="87">
        <v>4.1180135192355027E-2</v>
      </c>
      <c r="AW626" s="33">
        <v>8.8003196093849489E-2</v>
      </c>
      <c r="AX626" s="35">
        <v>6.8244270736067092E-2</v>
      </c>
      <c r="AY626" s="793">
        <v>0.15120271558696147</v>
      </c>
      <c r="AZ626" s="779"/>
      <c r="BA626" s="21">
        <v>7106.4000000000005</v>
      </c>
      <c r="BB626" s="87">
        <v>0.87865432329322624</v>
      </c>
      <c r="BC626" s="795">
        <v>0.9493779732075488</v>
      </c>
    </row>
    <row r="627" spans="1:55">
      <c r="A627" s="767"/>
      <c r="B627" s="791"/>
      <c r="C627" s="758"/>
      <c r="D627" s="15" t="s">
        <v>12</v>
      </c>
      <c r="E627" s="21">
        <v>44305</v>
      </c>
      <c r="F627" s="7">
        <v>45296</v>
      </c>
      <c r="G627" s="7">
        <v>45895</v>
      </c>
      <c r="H627" s="7">
        <v>46246</v>
      </c>
      <c r="I627" s="7">
        <v>46659</v>
      </c>
      <c r="J627" s="7">
        <v>42244</v>
      </c>
      <c r="K627" s="7">
        <v>41734</v>
      </c>
      <c r="L627" s="7">
        <v>42209</v>
      </c>
      <c r="M627" s="22">
        <v>42654</v>
      </c>
      <c r="N627" s="22">
        <v>44460</v>
      </c>
      <c r="O627" s="284">
        <v>48464</v>
      </c>
      <c r="P627" s="18">
        <v>366</v>
      </c>
      <c r="Q627" s="7">
        <v>378</v>
      </c>
      <c r="R627" s="7">
        <v>381</v>
      </c>
      <c r="S627" s="7">
        <v>384</v>
      </c>
      <c r="T627" s="7">
        <v>385</v>
      </c>
      <c r="U627" s="7">
        <v>385</v>
      </c>
      <c r="V627" s="7">
        <v>390</v>
      </c>
      <c r="W627" s="7">
        <v>394</v>
      </c>
      <c r="X627" s="25">
        <v>396</v>
      </c>
      <c r="Y627" s="25">
        <v>418</v>
      </c>
      <c r="Z627" s="262">
        <v>455</v>
      </c>
      <c r="AA627" s="20" t="s">
        <v>70</v>
      </c>
      <c r="AB627" s="8">
        <v>991</v>
      </c>
      <c r="AC627" s="8">
        <v>599</v>
      </c>
      <c r="AD627" s="8">
        <v>351</v>
      </c>
      <c r="AE627" s="8">
        <v>413</v>
      </c>
      <c r="AF627" s="8">
        <v>-4415</v>
      </c>
      <c r="AG627" s="8">
        <v>-510</v>
      </c>
      <c r="AH627" s="8">
        <v>475</v>
      </c>
      <c r="AI627" s="29">
        <v>475</v>
      </c>
      <c r="AJ627" s="29">
        <v>2251</v>
      </c>
      <c r="AK627" s="29">
        <v>5810</v>
      </c>
      <c r="AL627" s="31">
        <v>4159</v>
      </c>
      <c r="AM627" s="17" t="s">
        <v>70</v>
      </c>
      <c r="AN627" s="9">
        <v>2.2355400773866441E-2</v>
      </c>
      <c r="AO627" s="9">
        <v>1.3221299448639007E-2</v>
      </c>
      <c r="AP627" s="9">
        <v>7.6530412499316303E-3</v>
      </c>
      <c r="AQ627" s="9">
        <v>8.9151854058434621E-3</v>
      </c>
      <c r="AR627" s="9">
        <v>-9.4779207860955436E-2</v>
      </c>
      <c r="AS627" s="9">
        <v>-1.2066823945459368E-2</v>
      </c>
      <c r="AT627" s="9">
        <v>1.138025039312282E-2</v>
      </c>
      <c r="AU627" s="33">
        <v>1.0533792397069947E-2</v>
      </c>
      <c r="AV627" s="87">
        <v>4.2326978408846139E-2</v>
      </c>
      <c r="AW627" s="33">
        <v>9.0015530094225832E-2</v>
      </c>
      <c r="AX627" s="35">
        <v>9.3872023473648536E-2</v>
      </c>
      <c r="AY627" s="793"/>
      <c r="AZ627" s="779"/>
      <c r="BA627" s="21">
        <v>8599.5000000000018</v>
      </c>
      <c r="BB627" s="87">
        <v>0.89977429184065005</v>
      </c>
      <c r="BC627" s="795"/>
    </row>
    <row r="628" spans="1:55">
      <c r="A628" s="767"/>
      <c r="B628" s="791"/>
      <c r="C628" s="797" t="s">
        <v>38</v>
      </c>
      <c r="D628" s="15" t="s">
        <v>39</v>
      </c>
      <c r="E628" s="21">
        <v>95263</v>
      </c>
      <c r="F628" s="7">
        <v>97604</v>
      </c>
      <c r="G628" s="7">
        <v>98814</v>
      </c>
      <c r="H628" s="7">
        <v>99623</v>
      </c>
      <c r="I628" s="7">
        <v>100583</v>
      </c>
      <c r="J628" s="7">
        <v>100739</v>
      </c>
      <c r="K628" s="7">
        <v>99665</v>
      </c>
      <c r="L628" s="7">
        <v>100818</v>
      </c>
      <c r="M628" s="22">
        <v>101909</v>
      </c>
      <c r="N628" s="22">
        <v>106358</v>
      </c>
      <c r="O628" s="284">
        <v>116021</v>
      </c>
      <c r="P628" s="18">
        <v>844</v>
      </c>
      <c r="Q628" s="7">
        <v>868</v>
      </c>
      <c r="R628" s="7">
        <v>878</v>
      </c>
      <c r="S628" s="7">
        <v>885</v>
      </c>
      <c r="T628" s="7">
        <v>893</v>
      </c>
      <c r="U628" s="7">
        <v>893</v>
      </c>
      <c r="V628" s="7">
        <v>884</v>
      </c>
      <c r="W628" s="7">
        <v>893</v>
      </c>
      <c r="X628" s="25">
        <v>905</v>
      </c>
      <c r="Y628" s="25">
        <v>948</v>
      </c>
      <c r="Z628" s="262">
        <v>1040</v>
      </c>
      <c r="AA628" s="20" t="s">
        <v>70</v>
      </c>
      <c r="AB628" s="8">
        <v>2341</v>
      </c>
      <c r="AC628" s="8">
        <v>1210</v>
      </c>
      <c r="AD628" s="8">
        <v>809</v>
      </c>
      <c r="AE628" s="8">
        <v>960</v>
      </c>
      <c r="AF628" s="8">
        <v>156</v>
      </c>
      <c r="AG628" s="8">
        <v>-1074</v>
      </c>
      <c r="AH628" s="8">
        <v>1153</v>
      </c>
      <c r="AI628" s="29">
        <v>1153</v>
      </c>
      <c r="AJ628" s="29">
        <v>5540</v>
      </c>
      <c r="AK628" s="29">
        <v>14112</v>
      </c>
      <c r="AL628" s="31">
        <v>20758</v>
      </c>
      <c r="AM628" s="17" t="s">
        <v>70</v>
      </c>
      <c r="AN628" s="9">
        <v>2.4559131663746792E-2</v>
      </c>
      <c r="AO628" s="9">
        <v>1.2398993278533416E-2</v>
      </c>
      <c r="AP628" s="9">
        <v>8.1822388570025884E-3</v>
      </c>
      <c r="AQ628" s="9">
        <v>9.6323827177890453E-3</v>
      </c>
      <c r="AR628" s="9">
        <v>1.5554910245955678E-3</v>
      </c>
      <c r="AS628" s="9">
        <v>-1.0648495496843657E-2</v>
      </c>
      <c r="AT628" s="9">
        <v>1.1560753297036985E-2</v>
      </c>
      <c r="AU628" s="33">
        <v>1.0818390958426766E-2</v>
      </c>
      <c r="AV628" s="87">
        <v>4.3634256118351505E-2</v>
      </c>
      <c r="AW628" s="33">
        <v>9.0825967844123445E-2</v>
      </c>
      <c r="AX628" s="35">
        <v>0.21790201862213032</v>
      </c>
      <c r="AY628" s="793"/>
      <c r="AZ628" s="779"/>
      <c r="BA628" s="21">
        <v>19656.000000000004</v>
      </c>
      <c r="BB628" s="87">
        <v>1.0115679749745441</v>
      </c>
      <c r="BC628" s="795"/>
    </row>
    <row r="629" spans="1:55">
      <c r="A629" s="767"/>
      <c r="B629" s="791"/>
      <c r="C629" s="797"/>
      <c r="D629" s="15" t="s">
        <v>40</v>
      </c>
      <c r="E629" s="21">
        <v>163533</v>
      </c>
      <c r="F629" s="7">
        <v>167805</v>
      </c>
      <c r="G629" s="7">
        <v>169740</v>
      </c>
      <c r="H629" s="7">
        <v>171179</v>
      </c>
      <c r="I629" s="7">
        <v>172904</v>
      </c>
      <c r="J629" s="7">
        <v>173159</v>
      </c>
      <c r="K629" s="7">
        <v>171064</v>
      </c>
      <c r="L629" s="7">
        <v>173078</v>
      </c>
      <c r="M629" s="22">
        <v>175034</v>
      </c>
      <c r="N629" s="22">
        <v>182978</v>
      </c>
      <c r="O629" s="284">
        <v>200294</v>
      </c>
      <c r="P629" s="18">
        <v>1525</v>
      </c>
      <c r="Q629" s="7">
        <v>1571</v>
      </c>
      <c r="R629" s="7">
        <v>1588</v>
      </c>
      <c r="S629" s="7">
        <v>1600</v>
      </c>
      <c r="T629" s="7">
        <v>1616</v>
      </c>
      <c r="U629" s="7">
        <v>1618</v>
      </c>
      <c r="V629" s="7">
        <v>1598</v>
      </c>
      <c r="W629" s="7">
        <v>1615</v>
      </c>
      <c r="X629" s="25">
        <v>1635</v>
      </c>
      <c r="Y629" s="25">
        <v>1711</v>
      </c>
      <c r="Z629" s="262">
        <v>1880</v>
      </c>
      <c r="AA629" s="20" t="s">
        <v>70</v>
      </c>
      <c r="AB629" s="8">
        <v>4272</v>
      </c>
      <c r="AC629" s="8">
        <v>1935</v>
      </c>
      <c r="AD629" s="8">
        <v>1439</v>
      </c>
      <c r="AE629" s="8">
        <v>1725</v>
      </c>
      <c r="AF629" s="8">
        <v>255</v>
      </c>
      <c r="AG629" s="8">
        <v>-2095</v>
      </c>
      <c r="AH629" s="8">
        <v>2014</v>
      </c>
      <c r="AI629" s="29">
        <v>2014</v>
      </c>
      <c r="AJ629" s="29">
        <v>9900</v>
      </c>
      <c r="AK629" s="29">
        <v>25260</v>
      </c>
      <c r="AL629" s="31">
        <v>36761</v>
      </c>
      <c r="AM629" s="17" t="s">
        <v>70</v>
      </c>
      <c r="AN629" s="9">
        <v>2.6109564793382611E-2</v>
      </c>
      <c r="AO629" s="9">
        <v>1.1531069244537173E-2</v>
      </c>
      <c r="AP629" s="9">
        <v>8.4739258486624391E-3</v>
      </c>
      <c r="AQ629" s="9">
        <v>1.0072904199255273E-2</v>
      </c>
      <c r="AR629" s="9">
        <v>1.4775290101233796E-3</v>
      </c>
      <c r="AS629" s="9">
        <v>-1.2090330079615311E-2</v>
      </c>
      <c r="AT629" s="9">
        <v>1.1768572407621913E-2</v>
      </c>
      <c r="AU629" s="33">
        <v>1.1297600466360636E-2</v>
      </c>
      <c r="AV629" s="87">
        <v>4.5365385073157211E-2</v>
      </c>
      <c r="AW629" s="33">
        <v>9.4605463631933007E-2</v>
      </c>
      <c r="AX629" s="35">
        <v>0.22479254951599992</v>
      </c>
      <c r="AY629" s="793"/>
      <c r="AZ629" s="779"/>
      <c r="BA629" s="21">
        <v>35532</v>
      </c>
      <c r="BB629" s="87">
        <v>1.0075153027217749</v>
      </c>
      <c r="BC629" s="795"/>
    </row>
    <row r="630" spans="1:55">
      <c r="A630" s="767"/>
      <c r="B630" s="790" t="s">
        <v>52</v>
      </c>
      <c r="C630" s="758" t="s">
        <v>37</v>
      </c>
      <c r="D630" s="15" t="s">
        <v>11</v>
      </c>
      <c r="E630" s="21">
        <v>36163</v>
      </c>
      <c r="F630" s="7">
        <v>36930</v>
      </c>
      <c r="G630" s="7">
        <v>37444</v>
      </c>
      <c r="H630" s="7">
        <v>37718</v>
      </c>
      <c r="I630" s="7">
        <v>38044</v>
      </c>
      <c r="J630" s="7">
        <v>33618</v>
      </c>
      <c r="K630" s="7">
        <v>33228</v>
      </c>
      <c r="L630" s="7">
        <v>33599</v>
      </c>
      <c r="M630" s="22">
        <v>33945</v>
      </c>
      <c r="N630" s="22">
        <v>35345</v>
      </c>
      <c r="O630" s="284">
        <v>38458</v>
      </c>
      <c r="P630" s="18">
        <v>290</v>
      </c>
      <c r="Q630" s="7">
        <v>299</v>
      </c>
      <c r="R630" s="7">
        <v>299</v>
      </c>
      <c r="S630" s="7">
        <v>303</v>
      </c>
      <c r="T630" s="7">
        <v>308</v>
      </c>
      <c r="U630" s="7">
        <v>308</v>
      </c>
      <c r="V630" s="7">
        <v>309</v>
      </c>
      <c r="W630" s="7">
        <v>313</v>
      </c>
      <c r="X630" s="25">
        <v>318</v>
      </c>
      <c r="Y630" s="25">
        <v>329</v>
      </c>
      <c r="Z630" s="262">
        <v>360</v>
      </c>
      <c r="AA630" s="20" t="s">
        <v>70</v>
      </c>
      <c r="AB630" s="8">
        <v>767</v>
      </c>
      <c r="AC630" s="8">
        <v>514</v>
      </c>
      <c r="AD630" s="8">
        <v>274</v>
      </c>
      <c r="AE630" s="8">
        <v>326</v>
      </c>
      <c r="AF630" s="8">
        <v>-4426</v>
      </c>
      <c r="AG630" s="8">
        <v>-390</v>
      </c>
      <c r="AH630" s="8">
        <v>371</v>
      </c>
      <c r="AI630" s="29">
        <v>371</v>
      </c>
      <c r="AJ630" s="29">
        <v>1746</v>
      </c>
      <c r="AK630" s="29">
        <v>4513</v>
      </c>
      <c r="AL630" s="31">
        <v>2295</v>
      </c>
      <c r="AM630" s="17" t="s">
        <v>70</v>
      </c>
      <c r="AN630" s="9">
        <v>2.1203646986999697E-2</v>
      </c>
      <c r="AO630" s="9">
        <v>1.3916534812133563E-2</v>
      </c>
      <c r="AP630" s="9">
        <v>7.3077695871705539E-3</v>
      </c>
      <c r="AQ630" s="9">
        <v>8.6457903649433121E-3</v>
      </c>
      <c r="AR630" s="9">
        <v>-0.1165152149445477</v>
      </c>
      <c r="AS630" s="9">
        <v>-1.1593145813140221E-2</v>
      </c>
      <c r="AT630" s="9">
        <v>1.1169060845389656E-2</v>
      </c>
      <c r="AU630" s="33">
        <v>1.0299344360565788E-2</v>
      </c>
      <c r="AV630" s="87">
        <v>4.1218116394710097E-2</v>
      </c>
      <c r="AW630" s="33">
        <v>8.8024278882446488E-2</v>
      </c>
      <c r="AX630" s="35">
        <v>6.3462655200066331E-2</v>
      </c>
      <c r="AY630" s="793">
        <v>0.14930854082805906</v>
      </c>
      <c r="AZ630" s="779"/>
      <c r="BA630" s="21">
        <v>6804.0000000000009</v>
      </c>
      <c r="BB630" s="87">
        <v>0.87531454801869313</v>
      </c>
      <c r="BC630" s="795">
        <v>0.94821687738557536</v>
      </c>
    </row>
    <row r="631" spans="1:55">
      <c r="A631" s="767"/>
      <c r="B631" s="791"/>
      <c r="C631" s="758"/>
      <c r="D631" s="15" t="s">
        <v>12</v>
      </c>
      <c r="E631" s="21">
        <v>42985</v>
      </c>
      <c r="F631" s="7">
        <v>43943</v>
      </c>
      <c r="G631" s="7">
        <v>44531</v>
      </c>
      <c r="H631" s="7">
        <v>44870</v>
      </c>
      <c r="I631" s="7">
        <v>45271</v>
      </c>
      <c r="J631" s="7">
        <v>40855</v>
      </c>
      <c r="K631" s="7">
        <v>40364</v>
      </c>
      <c r="L631" s="7">
        <v>40820</v>
      </c>
      <c r="M631" s="22">
        <v>41254</v>
      </c>
      <c r="N631" s="22">
        <v>43004</v>
      </c>
      <c r="O631" s="284">
        <v>46880</v>
      </c>
      <c r="P631" s="18">
        <v>354</v>
      </c>
      <c r="Q631" s="7">
        <v>365</v>
      </c>
      <c r="R631" s="7">
        <v>365</v>
      </c>
      <c r="S631" s="7">
        <v>369</v>
      </c>
      <c r="T631" s="7">
        <v>374</v>
      </c>
      <c r="U631" s="7">
        <v>374</v>
      </c>
      <c r="V631" s="7">
        <v>375</v>
      </c>
      <c r="W631" s="7">
        <v>379</v>
      </c>
      <c r="X631" s="25">
        <v>385</v>
      </c>
      <c r="Y631" s="25">
        <v>401</v>
      </c>
      <c r="Z631" s="262">
        <v>439</v>
      </c>
      <c r="AA631" s="20" t="s">
        <v>70</v>
      </c>
      <c r="AB631" s="8">
        <v>958</v>
      </c>
      <c r="AC631" s="8">
        <v>588</v>
      </c>
      <c r="AD631" s="8">
        <v>339</v>
      </c>
      <c r="AE631" s="8">
        <v>401</v>
      </c>
      <c r="AF631" s="8">
        <v>-4416</v>
      </c>
      <c r="AG631" s="8">
        <v>-491</v>
      </c>
      <c r="AH631" s="8">
        <v>456</v>
      </c>
      <c r="AI631" s="29">
        <v>456</v>
      </c>
      <c r="AJ631" s="29">
        <v>2184</v>
      </c>
      <c r="AK631" s="29">
        <v>5626</v>
      </c>
      <c r="AL631" s="31">
        <v>3895</v>
      </c>
      <c r="AM631" s="17" t="s">
        <v>70</v>
      </c>
      <c r="AN631" s="9">
        <v>2.2254769419066733E-2</v>
      </c>
      <c r="AO631" s="9">
        <v>1.3402638529429578E-2</v>
      </c>
      <c r="AP631" s="9">
        <v>7.6053040209568545E-3</v>
      </c>
      <c r="AQ631" s="9">
        <v>8.9384206004086975E-3</v>
      </c>
      <c r="AR631" s="9">
        <v>-9.7709945083061814E-2</v>
      </c>
      <c r="AS631" s="9">
        <v>-1.2018483712257888E-2</v>
      </c>
      <c r="AT631" s="9">
        <v>1.1300660706453969E-2</v>
      </c>
      <c r="AU631" s="33">
        <v>1.0619779001462798E-2</v>
      </c>
      <c r="AV631" s="87">
        <v>4.2397017327773484E-2</v>
      </c>
      <c r="AW631" s="33">
        <v>9.0101034546526598E-2</v>
      </c>
      <c r="AX631" s="35">
        <v>9.0613004536466146E-2</v>
      </c>
      <c r="AY631" s="793"/>
      <c r="AZ631" s="779"/>
      <c r="BA631" s="21">
        <v>8297.1</v>
      </c>
      <c r="BB631" s="87">
        <v>0.89758985692683502</v>
      </c>
      <c r="BC631" s="795"/>
    </row>
    <row r="632" spans="1:55">
      <c r="A632" s="767"/>
      <c r="B632" s="791"/>
      <c r="C632" s="797" t="s">
        <v>38</v>
      </c>
      <c r="D632" s="15" t="s">
        <v>39</v>
      </c>
      <c r="E632" s="21">
        <v>93943</v>
      </c>
      <c r="F632" s="7">
        <v>96250</v>
      </c>
      <c r="G632" s="7">
        <v>97450</v>
      </c>
      <c r="H632" s="7">
        <v>98246</v>
      </c>
      <c r="I632" s="7">
        <v>99195</v>
      </c>
      <c r="J632" s="7">
        <v>99350</v>
      </c>
      <c r="K632" s="7">
        <v>98295</v>
      </c>
      <c r="L632" s="7">
        <v>99429</v>
      </c>
      <c r="M632" s="22">
        <v>100509</v>
      </c>
      <c r="N632" s="22">
        <v>104901</v>
      </c>
      <c r="O632" s="284">
        <v>114438</v>
      </c>
      <c r="P632" s="18">
        <v>831</v>
      </c>
      <c r="Q632" s="7">
        <v>855</v>
      </c>
      <c r="R632" s="7">
        <v>861</v>
      </c>
      <c r="S632" s="7">
        <v>870</v>
      </c>
      <c r="T632" s="7">
        <v>881</v>
      </c>
      <c r="U632" s="7">
        <v>881</v>
      </c>
      <c r="V632" s="7">
        <v>869</v>
      </c>
      <c r="W632" s="7">
        <v>881</v>
      </c>
      <c r="X632" s="25">
        <v>890</v>
      </c>
      <c r="Y632" s="25">
        <v>934</v>
      </c>
      <c r="Z632" s="262">
        <v>1024</v>
      </c>
      <c r="AA632" s="20" t="s">
        <v>70</v>
      </c>
      <c r="AB632" s="8">
        <v>2307</v>
      </c>
      <c r="AC632" s="8">
        <v>1200</v>
      </c>
      <c r="AD632" s="8">
        <v>796</v>
      </c>
      <c r="AE632" s="8">
        <v>949</v>
      </c>
      <c r="AF632" s="8">
        <v>155</v>
      </c>
      <c r="AG632" s="8">
        <v>-1055</v>
      </c>
      <c r="AH632" s="8">
        <v>1134</v>
      </c>
      <c r="AI632" s="29">
        <v>1134</v>
      </c>
      <c r="AJ632" s="29">
        <v>5472</v>
      </c>
      <c r="AK632" s="29">
        <v>13929</v>
      </c>
      <c r="AL632" s="31">
        <v>20495</v>
      </c>
      <c r="AM632" s="17" t="s">
        <v>70</v>
      </c>
      <c r="AN632" s="9">
        <v>2.4543902039325105E-2</v>
      </c>
      <c r="AO632" s="9">
        <v>1.2470319928283041E-2</v>
      </c>
      <c r="AP632" s="9">
        <v>8.167746667100878E-3</v>
      </c>
      <c r="AQ632" s="9">
        <v>9.6530622158986501E-3</v>
      </c>
      <c r="AR632" s="9">
        <v>1.5653548040579501E-3</v>
      </c>
      <c r="AS632" s="9">
        <v>-1.0608789121027778E-2</v>
      </c>
      <c r="AT632" s="9">
        <v>1.1530584121669907E-2</v>
      </c>
      <c r="AU632" s="33">
        <v>1.0857678898552298E-2</v>
      </c>
      <c r="AV632" s="87">
        <v>4.3681208282536965E-2</v>
      </c>
      <c r="AW632" s="33">
        <v>9.0872280764158903E-2</v>
      </c>
      <c r="AX632" s="35">
        <v>0.21816420595467467</v>
      </c>
      <c r="AY632" s="793"/>
      <c r="AZ632" s="779"/>
      <c r="BA632" s="21">
        <v>19353.600000000002</v>
      </c>
      <c r="BB632" s="87">
        <v>1.0121499206965925</v>
      </c>
      <c r="BC632" s="795"/>
    </row>
    <row r="633" spans="1:55">
      <c r="A633" s="767"/>
      <c r="B633" s="791"/>
      <c r="C633" s="797"/>
      <c r="D633" s="15" t="s">
        <v>40</v>
      </c>
      <c r="E633" s="21">
        <v>162213</v>
      </c>
      <c r="F633" s="7">
        <v>166451</v>
      </c>
      <c r="G633" s="7">
        <v>168376</v>
      </c>
      <c r="H633" s="7">
        <v>169803</v>
      </c>
      <c r="I633" s="7">
        <v>171516</v>
      </c>
      <c r="J633" s="7">
        <v>171770</v>
      </c>
      <c r="K633" s="7">
        <v>169694</v>
      </c>
      <c r="L633" s="7">
        <v>171689</v>
      </c>
      <c r="M633" s="22">
        <v>173634</v>
      </c>
      <c r="N633" s="22">
        <v>181521</v>
      </c>
      <c r="O633" s="284">
        <v>198710</v>
      </c>
      <c r="P633" s="18">
        <v>1513</v>
      </c>
      <c r="Q633" s="7">
        <v>1559</v>
      </c>
      <c r="R633" s="7">
        <v>1571</v>
      </c>
      <c r="S633" s="7">
        <v>1585</v>
      </c>
      <c r="T633" s="7">
        <v>1605</v>
      </c>
      <c r="U633" s="7">
        <v>1606</v>
      </c>
      <c r="V633" s="7">
        <v>1583</v>
      </c>
      <c r="W633" s="7">
        <v>1604</v>
      </c>
      <c r="X633" s="25">
        <v>1620</v>
      </c>
      <c r="Y633" s="25">
        <v>1698</v>
      </c>
      <c r="Z633" s="262">
        <v>1864</v>
      </c>
      <c r="AA633" s="20" t="s">
        <v>70</v>
      </c>
      <c r="AB633" s="8">
        <v>4238</v>
      </c>
      <c r="AC633" s="8">
        <v>1925</v>
      </c>
      <c r="AD633" s="8">
        <v>1427</v>
      </c>
      <c r="AE633" s="8">
        <v>1713</v>
      </c>
      <c r="AF633" s="8">
        <v>254</v>
      </c>
      <c r="AG633" s="8">
        <v>-2076</v>
      </c>
      <c r="AH633" s="8">
        <v>1995</v>
      </c>
      <c r="AI633" s="29">
        <v>1995</v>
      </c>
      <c r="AJ633" s="29">
        <v>9832</v>
      </c>
      <c r="AK633" s="29">
        <v>25076</v>
      </c>
      <c r="AL633" s="31">
        <v>36497</v>
      </c>
      <c r="AM633" s="17" t="s">
        <v>70</v>
      </c>
      <c r="AN633" s="9">
        <v>2.611331233363734E-2</v>
      </c>
      <c r="AO633" s="9">
        <v>1.1565291029010299E-2</v>
      </c>
      <c r="AP633" s="9">
        <v>8.4678716658356523E-3</v>
      </c>
      <c r="AQ633" s="9">
        <v>1.0088447871576423E-2</v>
      </c>
      <c r="AR633" s="9">
        <v>1.4826391417938622E-3</v>
      </c>
      <c r="AS633" s="9">
        <v>-1.2079026676914753E-2</v>
      </c>
      <c r="AT633" s="9">
        <v>1.1752747274139413E-2</v>
      </c>
      <c r="AU633" s="33">
        <v>1.1324288397184801E-2</v>
      </c>
      <c r="AV633" s="87">
        <v>4.5406469556291046E-2</v>
      </c>
      <c r="AW633" s="33">
        <v>9.4662586628418421E-2</v>
      </c>
      <c r="AX633" s="35">
        <v>0.22499429762102907</v>
      </c>
      <c r="AY633" s="793"/>
      <c r="AZ633" s="779"/>
      <c r="BA633" s="21">
        <v>35229.600000000006</v>
      </c>
      <c r="BB633" s="87">
        <v>1.0078131839001805</v>
      </c>
      <c r="BC633" s="795"/>
    </row>
    <row r="634" spans="1:55">
      <c r="A634" s="767"/>
      <c r="B634" s="790" t="s">
        <v>53</v>
      </c>
      <c r="C634" s="758" t="s">
        <v>37</v>
      </c>
      <c r="D634" s="15" t="s">
        <v>11</v>
      </c>
      <c r="E634" s="21">
        <v>35059</v>
      </c>
      <c r="F634" s="7">
        <v>35803</v>
      </c>
      <c r="G634" s="7">
        <v>36300</v>
      </c>
      <c r="H634" s="7">
        <v>36570</v>
      </c>
      <c r="I634" s="7">
        <v>36885</v>
      </c>
      <c r="J634" s="7">
        <v>32458</v>
      </c>
      <c r="K634" s="7">
        <v>32084</v>
      </c>
      <c r="L634" s="7">
        <v>32441</v>
      </c>
      <c r="M634" s="22">
        <v>32778</v>
      </c>
      <c r="N634" s="22">
        <v>34131</v>
      </c>
      <c r="O634" s="284">
        <v>37136</v>
      </c>
      <c r="P634" s="18">
        <v>279</v>
      </c>
      <c r="Q634" s="7">
        <v>289</v>
      </c>
      <c r="R634" s="7">
        <v>289</v>
      </c>
      <c r="S634" s="7">
        <v>291</v>
      </c>
      <c r="T634" s="7">
        <v>296</v>
      </c>
      <c r="U634" s="7">
        <v>296</v>
      </c>
      <c r="V634" s="7">
        <v>299</v>
      </c>
      <c r="W634" s="7">
        <v>301</v>
      </c>
      <c r="X634" s="25">
        <v>305</v>
      </c>
      <c r="Y634" s="25">
        <v>318</v>
      </c>
      <c r="Z634" s="262">
        <v>348</v>
      </c>
      <c r="AA634" s="20" t="s">
        <v>70</v>
      </c>
      <c r="AB634" s="8">
        <v>744</v>
      </c>
      <c r="AC634" s="8">
        <v>497</v>
      </c>
      <c r="AD634" s="8">
        <v>270</v>
      </c>
      <c r="AE634" s="8">
        <v>315</v>
      </c>
      <c r="AF634" s="8">
        <v>-4427</v>
      </c>
      <c r="AG634" s="8">
        <v>-374</v>
      </c>
      <c r="AH634" s="8">
        <v>357</v>
      </c>
      <c r="AI634" s="29">
        <v>357</v>
      </c>
      <c r="AJ634" s="29">
        <v>1690</v>
      </c>
      <c r="AK634" s="29">
        <v>4358</v>
      </c>
      <c r="AL634" s="31">
        <v>2077</v>
      </c>
      <c r="AM634" s="17" t="s">
        <v>70</v>
      </c>
      <c r="AN634" s="9">
        <v>2.1195955961708868E-2</v>
      </c>
      <c r="AO634" s="9">
        <v>1.3899069763271793E-2</v>
      </c>
      <c r="AP634" s="9">
        <v>7.4341498662300887E-3</v>
      </c>
      <c r="AQ634" s="9">
        <v>8.6089898735674797E-3</v>
      </c>
      <c r="AR634" s="9">
        <v>-0.1202082744886938</v>
      </c>
      <c r="AS634" s="9">
        <v>-1.1508536987165738E-2</v>
      </c>
      <c r="AT634" s="9">
        <v>1.1139828780192818E-2</v>
      </c>
      <c r="AU634" s="33">
        <v>1.0359923960399087E-2</v>
      </c>
      <c r="AV634" s="87">
        <v>4.1275968751311676E-2</v>
      </c>
      <c r="AW634" s="33">
        <v>8.8008173382825183E-2</v>
      </c>
      <c r="AX634" s="35">
        <v>5.9242990387632366E-2</v>
      </c>
      <c r="AY634" s="793">
        <v>0.14766569174807448</v>
      </c>
      <c r="AZ634" s="779"/>
      <c r="BA634" s="21">
        <v>6577.2000000000007</v>
      </c>
      <c r="BB634" s="87">
        <v>0.87163923671525145</v>
      </c>
      <c r="BC634" s="795">
        <v>0.94704332957983006</v>
      </c>
    </row>
    <row r="635" spans="1:55">
      <c r="A635" s="767"/>
      <c r="B635" s="791"/>
      <c r="C635" s="758"/>
      <c r="D635" s="15" t="s">
        <v>12</v>
      </c>
      <c r="E635" s="21">
        <v>41881</v>
      </c>
      <c r="F635" s="7">
        <v>42815</v>
      </c>
      <c r="G635" s="7">
        <v>43388</v>
      </c>
      <c r="H635" s="7">
        <v>43723</v>
      </c>
      <c r="I635" s="7">
        <v>44113</v>
      </c>
      <c r="J635" s="7">
        <v>39695</v>
      </c>
      <c r="K635" s="7">
        <v>39220</v>
      </c>
      <c r="L635" s="7">
        <v>39663</v>
      </c>
      <c r="M635" s="22">
        <v>40086</v>
      </c>
      <c r="N635" s="22">
        <v>41790</v>
      </c>
      <c r="O635" s="284">
        <v>45559</v>
      </c>
      <c r="P635" s="18">
        <v>343</v>
      </c>
      <c r="Q635" s="7">
        <v>355</v>
      </c>
      <c r="R635" s="7">
        <v>355</v>
      </c>
      <c r="S635" s="7">
        <v>358</v>
      </c>
      <c r="T635" s="7">
        <v>363</v>
      </c>
      <c r="U635" s="7">
        <v>363</v>
      </c>
      <c r="V635" s="7">
        <v>365</v>
      </c>
      <c r="W635" s="7">
        <v>368</v>
      </c>
      <c r="X635" s="25">
        <v>373</v>
      </c>
      <c r="Y635" s="25">
        <v>390</v>
      </c>
      <c r="Z635" s="262">
        <v>426</v>
      </c>
      <c r="AA635" s="20" t="s">
        <v>70</v>
      </c>
      <c r="AB635" s="8">
        <v>934</v>
      </c>
      <c r="AC635" s="8">
        <v>573</v>
      </c>
      <c r="AD635" s="8">
        <v>335</v>
      </c>
      <c r="AE635" s="8">
        <v>390</v>
      </c>
      <c r="AF635" s="8">
        <v>-4418</v>
      </c>
      <c r="AG635" s="8">
        <v>-475</v>
      </c>
      <c r="AH635" s="8">
        <v>443</v>
      </c>
      <c r="AI635" s="29">
        <v>443</v>
      </c>
      <c r="AJ635" s="29">
        <v>2127</v>
      </c>
      <c r="AK635" s="29">
        <v>5473</v>
      </c>
      <c r="AL635" s="31">
        <v>3678</v>
      </c>
      <c r="AM635" s="17" t="s">
        <v>70</v>
      </c>
      <c r="AN635" s="9">
        <v>2.2276108243676984E-2</v>
      </c>
      <c r="AO635" s="9">
        <v>1.3374409083621197E-2</v>
      </c>
      <c r="AP635" s="9">
        <v>7.718847617643243E-3</v>
      </c>
      <c r="AQ635" s="9">
        <v>8.9152904886372619E-3</v>
      </c>
      <c r="AR635" s="9">
        <v>-0.10030447507551134</v>
      </c>
      <c r="AS635" s="9">
        <v>-1.1961777733025092E-2</v>
      </c>
      <c r="AT635" s="9">
        <v>1.1280626616586076E-2</v>
      </c>
      <c r="AU635" s="33">
        <v>1.0678731730714014E-2</v>
      </c>
      <c r="AV635" s="87">
        <v>4.2478664086805562E-2</v>
      </c>
      <c r="AW635" s="33">
        <v>9.0148275615279078E-2</v>
      </c>
      <c r="AX635" s="35">
        <v>8.7820252620520067E-2</v>
      </c>
      <c r="AY635" s="793"/>
      <c r="AZ635" s="779"/>
      <c r="BA635" s="21">
        <v>8051.4000000000005</v>
      </c>
      <c r="BB635" s="87">
        <v>0.89557555932284327</v>
      </c>
      <c r="BC635" s="795"/>
    </row>
    <row r="636" spans="1:55">
      <c r="A636" s="767"/>
      <c r="B636" s="791"/>
      <c r="C636" s="797" t="s">
        <v>38</v>
      </c>
      <c r="D636" s="15" t="s">
        <v>39</v>
      </c>
      <c r="E636" s="21">
        <v>92839</v>
      </c>
      <c r="F636" s="7">
        <v>95123</v>
      </c>
      <c r="G636" s="7">
        <v>96306</v>
      </c>
      <c r="H636" s="7">
        <v>97099</v>
      </c>
      <c r="I636" s="7">
        <v>98036</v>
      </c>
      <c r="J636" s="7">
        <v>98190</v>
      </c>
      <c r="K636" s="7">
        <v>97151</v>
      </c>
      <c r="L636" s="7">
        <v>98271</v>
      </c>
      <c r="M636" s="22">
        <v>99341</v>
      </c>
      <c r="N636" s="22">
        <v>103688</v>
      </c>
      <c r="O636" s="284">
        <v>113116</v>
      </c>
      <c r="P636" s="18">
        <v>820</v>
      </c>
      <c r="Q636" s="7">
        <v>845</v>
      </c>
      <c r="R636" s="7">
        <v>851</v>
      </c>
      <c r="S636" s="7">
        <v>859</v>
      </c>
      <c r="T636" s="7">
        <v>870</v>
      </c>
      <c r="U636" s="7">
        <v>870</v>
      </c>
      <c r="V636" s="7">
        <v>856</v>
      </c>
      <c r="W636" s="7">
        <v>869</v>
      </c>
      <c r="X636" s="25">
        <v>880</v>
      </c>
      <c r="Y636" s="25">
        <v>919</v>
      </c>
      <c r="Z636" s="262">
        <v>1010</v>
      </c>
      <c r="AA636" s="20" t="s">
        <v>70</v>
      </c>
      <c r="AB636" s="8">
        <v>2284</v>
      </c>
      <c r="AC636" s="8">
        <v>1183</v>
      </c>
      <c r="AD636" s="8">
        <v>793</v>
      </c>
      <c r="AE636" s="8">
        <v>937</v>
      </c>
      <c r="AF636" s="8">
        <v>154</v>
      </c>
      <c r="AG636" s="8">
        <v>-1039</v>
      </c>
      <c r="AH636" s="8">
        <v>1120</v>
      </c>
      <c r="AI636" s="29">
        <v>1120</v>
      </c>
      <c r="AJ636" s="29">
        <v>5417</v>
      </c>
      <c r="AK636" s="29">
        <v>13775</v>
      </c>
      <c r="AL636" s="31">
        <v>20277</v>
      </c>
      <c r="AM636" s="17" t="s">
        <v>70</v>
      </c>
      <c r="AN636" s="9">
        <v>2.4580825532898809E-2</v>
      </c>
      <c r="AO636" s="9">
        <v>1.2446478387669074E-2</v>
      </c>
      <c r="AP636" s="9">
        <v>8.225562546524845E-3</v>
      </c>
      <c r="AQ636" s="9">
        <v>9.6510652294048704E-3</v>
      </c>
      <c r="AR636" s="9">
        <v>1.5713340205514847E-3</v>
      </c>
      <c r="AS636" s="9">
        <v>-1.0569202877222378E-2</v>
      </c>
      <c r="AT636" s="9">
        <v>1.1525201398682156E-2</v>
      </c>
      <c r="AU636" s="33">
        <v>1.0884276805810972E-2</v>
      </c>
      <c r="AV636" s="87">
        <v>4.3729250630141769E-2</v>
      </c>
      <c r="AW636" s="33">
        <v>9.0900351332509621E-2</v>
      </c>
      <c r="AX636" s="35">
        <v>0.21841036633311428</v>
      </c>
      <c r="AY636" s="793"/>
      <c r="AZ636" s="779"/>
      <c r="BA636" s="21">
        <v>19089.000000000004</v>
      </c>
      <c r="BB636" s="87">
        <v>1.0127963463630587</v>
      </c>
      <c r="BC636" s="795"/>
    </row>
    <row r="637" spans="1:55">
      <c r="A637" s="767"/>
      <c r="B637" s="791"/>
      <c r="C637" s="797"/>
      <c r="D637" s="15" t="s">
        <v>40</v>
      </c>
      <c r="E637" s="21">
        <v>161109</v>
      </c>
      <c r="F637" s="7">
        <v>165324</v>
      </c>
      <c r="G637" s="7">
        <v>167233</v>
      </c>
      <c r="H637" s="7">
        <v>168655</v>
      </c>
      <c r="I637" s="7">
        <v>170358</v>
      </c>
      <c r="J637" s="7">
        <v>170610</v>
      </c>
      <c r="K637" s="7">
        <v>168550</v>
      </c>
      <c r="L637" s="7">
        <v>170531</v>
      </c>
      <c r="M637" s="22">
        <v>172466</v>
      </c>
      <c r="N637" s="22">
        <v>180308</v>
      </c>
      <c r="O637" s="284">
        <v>197389</v>
      </c>
      <c r="P637" s="18">
        <v>1501</v>
      </c>
      <c r="Q637" s="7">
        <v>1549</v>
      </c>
      <c r="R637" s="7">
        <v>1561</v>
      </c>
      <c r="S637" s="7">
        <v>1574</v>
      </c>
      <c r="T637" s="7">
        <v>1594</v>
      </c>
      <c r="U637" s="7">
        <v>1595</v>
      </c>
      <c r="V637" s="7">
        <v>1570</v>
      </c>
      <c r="W637" s="7">
        <v>1591</v>
      </c>
      <c r="X637" s="25">
        <v>1610</v>
      </c>
      <c r="Y637" s="25">
        <v>1683</v>
      </c>
      <c r="Z637" s="262">
        <v>1850</v>
      </c>
      <c r="AA637" s="20" t="s">
        <v>70</v>
      </c>
      <c r="AB637" s="8">
        <v>4215</v>
      </c>
      <c r="AC637" s="8">
        <v>1909</v>
      </c>
      <c r="AD637" s="8">
        <v>1422</v>
      </c>
      <c r="AE637" s="8">
        <v>1703</v>
      </c>
      <c r="AF637" s="8">
        <v>252</v>
      </c>
      <c r="AG637" s="8">
        <v>-2060</v>
      </c>
      <c r="AH637" s="8">
        <v>1981</v>
      </c>
      <c r="AI637" s="29">
        <v>1981</v>
      </c>
      <c r="AJ637" s="29">
        <v>9777</v>
      </c>
      <c r="AK637" s="29">
        <v>24923</v>
      </c>
      <c r="AL637" s="31">
        <v>36280</v>
      </c>
      <c r="AM637" s="17" t="s">
        <v>70</v>
      </c>
      <c r="AN637" s="9">
        <v>2.6145379826132381E-2</v>
      </c>
      <c r="AO637" s="9">
        <v>1.1545364162622196E-2</v>
      </c>
      <c r="AP637" s="9">
        <v>8.5032133428362688E-3</v>
      </c>
      <c r="AQ637" s="9">
        <v>1.0090252365258845E-2</v>
      </c>
      <c r="AR637" s="9">
        <v>1.4855240036862338E-3</v>
      </c>
      <c r="AS637" s="9">
        <v>-1.206625943158636E-2</v>
      </c>
      <c r="AT637" s="9">
        <v>1.1751166143243286E-2</v>
      </c>
      <c r="AU637" s="33">
        <v>1.134280592083739E-2</v>
      </c>
      <c r="AV637" s="87">
        <v>4.5445833049837264E-2</v>
      </c>
      <c r="AW637" s="33">
        <v>9.4704287015324573E-2</v>
      </c>
      <c r="AX637" s="35">
        <v>0.2251891576510312</v>
      </c>
      <c r="AY637" s="793"/>
      <c r="AZ637" s="779"/>
      <c r="BA637" s="21">
        <v>34965.000000000007</v>
      </c>
      <c r="BB637" s="87">
        <v>1.0081621759181671</v>
      </c>
      <c r="BC637" s="795"/>
    </row>
    <row r="638" spans="1:55">
      <c r="A638" s="767"/>
      <c r="B638" s="790" t="s">
        <v>54</v>
      </c>
      <c r="C638" s="758" t="s">
        <v>37</v>
      </c>
      <c r="D638" s="15" t="s">
        <v>11</v>
      </c>
      <c r="E638" s="21">
        <v>34080</v>
      </c>
      <c r="F638" s="7">
        <v>34796</v>
      </c>
      <c r="G638" s="7">
        <v>35291</v>
      </c>
      <c r="H638" s="7">
        <v>35553</v>
      </c>
      <c r="I638" s="7">
        <v>35859</v>
      </c>
      <c r="J638" s="7">
        <v>31431</v>
      </c>
      <c r="K638" s="7">
        <v>31070</v>
      </c>
      <c r="L638" s="7">
        <v>31418</v>
      </c>
      <c r="M638" s="22">
        <v>31741</v>
      </c>
      <c r="N638" s="22">
        <v>33055</v>
      </c>
      <c r="O638" s="284">
        <v>35966</v>
      </c>
      <c r="P638" s="18">
        <v>270</v>
      </c>
      <c r="Q638" s="7">
        <v>279</v>
      </c>
      <c r="R638" s="7">
        <v>279</v>
      </c>
      <c r="S638" s="7">
        <v>281</v>
      </c>
      <c r="T638" s="7">
        <v>284</v>
      </c>
      <c r="U638" s="7">
        <v>285</v>
      </c>
      <c r="V638" s="7">
        <v>289</v>
      </c>
      <c r="W638" s="7">
        <v>290</v>
      </c>
      <c r="X638" s="25">
        <v>294</v>
      </c>
      <c r="Y638" s="25">
        <v>308</v>
      </c>
      <c r="Z638" s="262">
        <v>335</v>
      </c>
      <c r="AA638" s="20" t="s">
        <v>70</v>
      </c>
      <c r="AB638" s="8">
        <v>716</v>
      </c>
      <c r="AC638" s="8">
        <v>495</v>
      </c>
      <c r="AD638" s="8">
        <v>262</v>
      </c>
      <c r="AE638" s="8">
        <v>306</v>
      </c>
      <c r="AF638" s="8">
        <v>-4428</v>
      </c>
      <c r="AG638" s="8">
        <v>-361</v>
      </c>
      <c r="AH638" s="8">
        <v>348</v>
      </c>
      <c r="AI638" s="29">
        <v>348</v>
      </c>
      <c r="AJ638" s="29">
        <v>1637</v>
      </c>
      <c r="AK638" s="29">
        <v>4225</v>
      </c>
      <c r="AL638" s="31">
        <v>1886</v>
      </c>
      <c r="AM638" s="17" t="s">
        <v>70</v>
      </c>
      <c r="AN638" s="9">
        <v>2.1000663164735894E-2</v>
      </c>
      <c r="AO638" s="9">
        <v>1.4230220088795736E-2</v>
      </c>
      <c r="AP638" s="9">
        <v>7.3971387839378011E-3</v>
      </c>
      <c r="AQ638" s="9">
        <v>8.6088931801888979E-3</v>
      </c>
      <c r="AR638" s="9">
        <v>-0.1236451537579813</v>
      </c>
      <c r="AS638" s="9">
        <v>-1.1484556798521645E-2</v>
      </c>
      <c r="AT638" s="9">
        <v>1.118347669483491E-2</v>
      </c>
      <c r="AU638" s="33">
        <v>1.0294077902212623E-2</v>
      </c>
      <c r="AV638" s="87">
        <v>4.1367174937309542E-2</v>
      </c>
      <c r="AW638" s="33">
        <v>8.8033980403106754E-2</v>
      </c>
      <c r="AX638" s="35">
        <v>5.5340375586854451E-2</v>
      </c>
      <c r="AY638" s="793">
        <v>0.1461495902771609</v>
      </c>
      <c r="AZ638" s="779"/>
      <c r="BA638" s="21">
        <v>6331.5000000000009</v>
      </c>
      <c r="BB638" s="87">
        <v>0.86955692488262915</v>
      </c>
      <c r="BC638" s="795">
        <v>0.9463111396857451</v>
      </c>
    </row>
    <row r="639" spans="1:55">
      <c r="A639" s="767"/>
      <c r="B639" s="791"/>
      <c r="C639" s="758"/>
      <c r="D639" s="15" t="s">
        <v>12</v>
      </c>
      <c r="E639" s="21">
        <v>40903</v>
      </c>
      <c r="F639" s="7">
        <v>41809</v>
      </c>
      <c r="G639" s="7">
        <v>42379</v>
      </c>
      <c r="H639" s="7">
        <v>42705</v>
      </c>
      <c r="I639" s="7">
        <v>43086</v>
      </c>
      <c r="J639" s="7">
        <v>38669</v>
      </c>
      <c r="K639" s="7">
        <v>38206</v>
      </c>
      <c r="L639" s="7">
        <v>38639</v>
      </c>
      <c r="M639" s="22">
        <v>39050</v>
      </c>
      <c r="N639" s="22">
        <v>40714</v>
      </c>
      <c r="O639" s="284">
        <v>44389</v>
      </c>
      <c r="P639" s="18">
        <v>334</v>
      </c>
      <c r="Q639" s="7">
        <v>345</v>
      </c>
      <c r="R639" s="7">
        <v>345</v>
      </c>
      <c r="S639" s="7">
        <v>348</v>
      </c>
      <c r="T639" s="7">
        <v>350</v>
      </c>
      <c r="U639" s="7">
        <v>351</v>
      </c>
      <c r="V639" s="7">
        <v>355</v>
      </c>
      <c r="W639" s="7">
        <v>356</v>
      </c>
      <c r="X639" s="25">
        <v>361</v>
      </c>
      <c r="Y639" s="25">
        <v>380</v>
      </c>
      <c r="Z639" s="262">
        <v>414</v>
      </c>
      <c r="AA639" s="20" t="s">
        <v>70</v>
      </c>
      <c r="AB639" s="8">
        <v>906</v>
      </c>
      <c r="AC639" s="8">
        <v>570</v>
      </c>
      <c r="AD639" s="8">
        <v>326</v>
      </c>
      <c r="AE639" s="8">
        <v>381</v>
      </c>
      <c r="AF639" s="8">
        <v>-4417</v>
      </c>
      <c r="AG639" s="8">
        <v>-463</v>
      </c>
      <c r="AH639" s="8">
        <v>433</v>
      </c>
      <c r="AI639" s="29">
        <v>433</v>
      </c>
      <c r="AJ639" s="29">
        <v>2075</v>
      </c>
      <c r="AK639" s="29">
        <v>5339</v>
      </c>
      <c r="AL639" s="31">
        <v>3486</v>
      </c>
      <c r="AM639" s="17" t="s">
        <v>70</v>
      </c>
      <c r="AN639" s="9">
        <v>2.2139358623533584E-2</v>
      </c>
      <c r="AO639" s="9">
        <v>1.3637485705554842E-2</v>
      </c>
      <c r="AP639" s="9">
        <v>7.6947006891287806E-3</v>
      </c>
      <c r="AQ639" s="9">
        <v>8.9224748836441159E-3</v>
      </c>
      <c r="AR639" s="9">
        <v>-0.10269114371118729</v>
      </c>
      <c r="AS639" s="9">
        <v>-1.1954244784414841E-2</v>
      </c>
      <c r="AT639" s="9">
        <v>1.1319922006897076E-2</v>
      </c>
      <c r="AU639" s="33">
        <v>1.0633440211749889E-2</v>
      </c>
      <c r="AV639" s="87">
        <v>4.2584842095995612E-2</v>
      </c>
      <c r="AW639" s="33">
        <v>9.0225664412812101E-2</v>
      </c>
      <c r="AX639" s="35">
        <v>8.5226022541133872E-2</v>
      </c>
      <c r="AY639" s="793"/>
      <c r="AZ639" s="779"/>
      <c r="BA639" s="21">
        <v>7824.6000000000013</v>
      </c>
      <c r="BB639" s="87">
        <v>0.89392954062049246</v>
      </c>
      <c r="BC639" s="795"/>
    </row>
    <row r="640" spans="1:55">
      <c r="A640" s="767"/>
      <c r="B640" s="791"/>
      <c r="C640" s="797" t="s">
        <v>38</v>
      </c>
      <c r="D640" s="15" t="s">
        <v>39</v>
      </c>
      <c r="E640" s="21">
        <v>91860</v>
      </c>
      <c r="F640" s="7">
        <v>94116</v>
      </c>
      <c r="G640" s="7">
        <v>95298</v>
      </c>
      <c r="H640" s="7">
        <v>96081</v>
      </c>
      <c r="I640" s="7">
        <v>97010</v>
      </c>
      <c r="J640" s="7">
        <v>97164</v>
      </c>
      <c r="K640" s="7">
        <v>96138</v>
      </c>
      <c r="L640" s="7">
        <v>97248</v>
      </c>
      <c r="M640" s="22">
        <v>98305</v>
      </c>
      <c r="N640" s="22">
        <v>102611</v>
      </c>
      <c r="O640" s="284">
        <v>111946</v>
      </c>
      <c r="P640" s="18">
        <v>811</v>
      </c>
      <c r="Q640" s="7">
        <v>835</v>
      </c>
      <c r="R640" s="7">
        <v>841</v>
      </c>
      <c r="S640" s="7">
        <v>849</v>
      </c>
      <c r="T640" s="7">
        <v>858</v>
      </c>
      <c r="U640" s="7">
        <v>859</v>
      </c>
      <c r="V640" s="7">
        <v>846</v>
      </c>
      <c r="W640" s="7">
        <v>858</v>
      </c>
      <c r="X640" s="25">
        <v>870</v>
      </c>
      <c r="Y640" s="25">
        <v>909</v>
      </c>
      <c r="Z640" s="262">
        <v>998</v>
      </c>
      <c r="AA640" s="20" t="s">
        <v>70</v>
      </c>
      <c r="AB640" s="8">
        <v>2256</v>
      </c>
      <c r="AC640" s="8">
        <v>1182</v>
      </c>
      <c r="AD640" s="8">
        <v>783</v>
      </c>
      <c r="AE640" s="8">
        <v>929</v>
      </c>
      <c r="AF640" s="8">
        <v>154</v>
      </c>
      <c r="AG640" s="8">
        <v>-1026</v>
      </c>
      <c r="AH640" s="8">
        <v>1110</v>
      </c>
      <c r="AI640" s="29">
        <v>1110</v>
      </c>
      <c r="AJ640" s="29">
        <v>5363</v>
      </c>
      <c r="AK640" s="29">
        <v>13641</v>
      </c>
      <c r="AL640" s="31">
        <v>20086</v>
      </c>
      <c r="AM640" s="17" t="s">
        <v>70</v>
      </c>
      <c r="AN640" s="9">
        <v>2.4544611488316909E-2</v>
      </c>
      <c r="AO640" s="9">
        <v>1.2553503540168098E-2</v>
      </c>
      <c r="AP640" s="9">
        <v>8.2201056206027412E-3</v>
      </c>
      <c r="AQ640" s="9">
        <v>9.6620274467111023E-3</v>
      </c>
      <c r="AR640" s="9">
        <v>1.5891518347745937E-3</v>
      </c>
      <c r="AS640" s="9">
        <v>-1.0551487795315201E-2</v>
      </c>
      <c r="AT640" s="9">
        <v>1.1543400618254929E-2</v>
      </c>
      <c r="AU640" s="33">
        <v>1.0868437566772998E-2</v>
      </c>
      <c r="AV640" s="87">
        <v>4.3784613177811932E-2</v>
      </c>
      <c r="AW640" s="33">
        <v>9.0938944017036977E-2</v>
      </c>
      <c r="AX640" s="35">
        <v>0.21865882865229702</v>
      </c>
      <c r="AY640" s="793"/>
      <c r="AZ640" s="779"/>
      <c r="BA640" s="21">
        <v>18862.2</v>
      </c>
      <c r="BB640" s="87">
        <v>1.0133224472022644</v>
      </c>
      <c r="BC640" s="795"/>
    </row>
    <row r="641" spans="1:55">
      <c r="A641" s="767"/>
      <c r="B641" s="791"/>
      <c r="C641" s="797"/>
      <c r="D641" s="15" t="s">
        <v>40</v>
      </c>
      <c r="E641" s="21">
        <v>160130</v>
      </c>
      <c r="F641" s="7">
        <v>164318</v>
      </c>
      <c r="G641" s="7">
        <v>166224</v>
      </c>
      <c r="H641" s="7">
        <v>167638</v>
      </c>
      <c r="I641" s="7">
        <v>169331</v>
      </c>
      <c r="J641" s="7">
        <v>169584</v>
      </c>
      <c r="K641" s="7">
        <v>167536</v>
      </c>
      <c r="L641" s="7">
        <v>169508</v>
      </c>
      <c r="M641" s="22">
        <v>171430</v>
      </c>
      <c r="N641" s="22">
        <v>179231</v>
      </c>
      <c r="O641" s="284">
        <v>196219</v>
      </c>
      <c r="P641" s="18">
        <v>1493</v>
      </c>
      <c r="Q641" s="7">
        <v>1539</v>
      </c>
      <c r="R641" s="7">
        <v>1551</v>
      </c>
      <c r="S641" s="7">
        <v>1564</v>
      </c>
      <c r="T641" s="7">
        <v>1581</v>
      </c>
      <c r="U641" s="7">
        <v>1584</v>
      </c>
      <c r="V641" s="7">
        <v>1560</v>
      </c>
      <c r="W641" s="7">
        <v>1580</v>
      </c>
      <c r="X641" s="25">
        <v>1600</v>
      </c>
      <c r="Y641" s="25">
        <v>1673</v>
      </c>
      <c r="Z641" s="262">
        <v>1838</v>
      </c>
      <c r="AA641" s="20" t="s">
        <v>70</v>
      </c>
      <c r="AB641" s="8">
        <v>4188</v>
      </c>
      <c r="AC641" s="8">
        <v>1906</v>
      </c>
      <c r="AD641" s="8">
        <v>1414</v>
      </c>
      <c r="AE641" s="8">
        <v>1693</v>
      </c>
      <c r="AF641" s="8">
        <v>253</v>
      </c>
      <c r="AG641" s="8">
        <v>-2048</v>
      </c>
      <c r="AH641" s="8">
        <v>1972</v>
      </c>
      <c r="AI641" s="29">
        <v>1972</v>
      </c>
      <c r="AJ641" s="29">
        <v>9723</v>
      </c>
      <c r="AK641" s="29">
        <v>24789</v>
      </c>
      <c r="AL641" s="31">
        <v>36089</v>
      </c>
      <c r="AM641" s="17" t="s">
        <v>70</v>
      </c>
      <c r="AN641" s="9">
        <v>2.6134215509023673E-2</v>
      </c>
      <c r="AO641" s="9">
        <v>1.1601172981875824E-2</v>
      </c>
      <c r="AP641" s="9">
        <v>8.501740435123667E-3</v>
      </c>
      <c r="AQ641" s="9">
        <v>1.0099193770341214E-2</v>
      </c>
      <c r="AR641" s="9">
        <v>1.4952611156252293E-3</v>
      </c>
      <c r="AS641" s="9">
        <v>-1.2065138593564242E-2</v>
      </c>
      <c r="AT641" s="9">
        <v>1.1763005285533451E-2</v>
      </c>
      <c r="AU641" s="33">
        <v>1.1336407760238365E-2</v>
      </c>
      <c r="AV641" s="87">
        <v>4.5488011048453819E-2</v>
      </c>
      <c r="AW641" s="33">
        <v>9.4749176518896638E-2</v>
      </c>
      <c r="AX641" s="35">
        <v>0.22537313432835826</v>
      </c>
      <c r="AY641" s="793"/>
      <c r="AZ641" s="779"/>
      <c r="BA641" s="21">
        <v>34738.200000000004</v>
      </c>
      <c r="BB641" s="87">
        <v>1.0084356460375943</v>
      </c>
      <c r="BC641" s="795"/>
    </row>
    <row r="642" spans="1:55">
      <c r="A642" s="767"/>
      <c r="B642" s="790" t="s">
        <v>55</v>
      </c>
      <c r="C642" s="758" t="s">
        <v>37</v>
      </c>
      <c r="D642" s="15" t="s">
        <v>11</v>
      </c>
      <c r="E642" s="21">
        <v>34091</v>
      </c>
      <c r="F642" s="7">
        <v>34788</v>
      </c>
      <c r="G642" s="7">
        <v>35270</v>
      </c>
      <c r="H642" s="7">
        <v>35529</v>
      </c>
      <c r="I642" s="7">
        <v>35825</v>
      </c>
      <c r="J642" s="7">
        <v>31395</v>
      </c>
      <c r="K642" s="7">
        <v>31048</v>
      </c>
      <c r="L642" s="7">
        <v>31385</v>
      </c>
      <c r="M642" s="22">
        <v>31700</v>
      </c>
      <c r="N642" s="22">
        <v>32976</v>
      </c>
      <c r="O642" s="284">
        <v>35844</v>
      </c>
      <c r="P642" s="18">
        <v>270</v>
      </c>
      <c r="Q642" s="7">
        <v>279</v>
      </c>
      <c r="R642" s="7">
        <v>279</v>
      </c>
      <c r="S642" s="7">
        <v>280</v>
      </c>
      <c r="T642" s="7">
        <v>284</v>
      </c>
      <c r="U642" s="7">
        <v>284</v>
      </c>
      <c r="V642" s="7">
        <v>289</v>
      </c>
      <c r="W642" s="7">
        <v>290</v>
      </c>
      <c r="X642" s="25">
        <v>294</v>
      </c>
      <c r="Y642" s="25">
        <v>308</v>
      </c>
      <c r="Z642" s="262">
        <v>335</v>
      </c>
      <c r="AA642" s="20" t="s">
        <v>70</v>
      </c>
      <c r="AB642" s="8">
        <v>697</v>
      </c>
      <c r="AC642" s="8">
        <v>482</v>
      </c>
      <c r="AD642" s="8">
        <v>259</v>
      </c>
      <c r="AE642" s="8">
        <v>296</v>
      </c>
      <c r="AF642" s="8">
        <v>-4430</v>
      </c>
      <c r="AG642" s="8">
        <v>-347</v>
      </c>
      <c r="AH642" s="8">
        <v>337</v>
      </c>
      <c r="AI642" s="29">
        <v>337</v>
      </c>
      <c r="AJ642" s="29">
        <v>1591</v>
      </c>
      <c r="AK642" s="29">
        <v>4144</v>
      </c>
      <c r="AL642" s="31">
        <v>1753</v>
      </c>
      <c r="AM642" s="17" t="s">
        <v>70</v>
      </c>
      <c r="AN642" s="9">
        <v>2.0406143244920016E-2</v>
      </c>
      <c r="AO642" s="9">
        <v>1.3874227401637768E-2</v>
      </c>
      <c r="AP642" s="9">
        <v>7.332050729996431E-3</v>
      </c>
      <c r="AQ642" s="9">
        <v>8.3334383634704745E-3</v>
      </c>
      <c r="AR642" s="9">
        <v>-0.12382393833434718</v>
      </c>
      <c r="AS642" s="9">
        <v>-1.105738366562603E-2</v>
      </c>
      <c r="AT642" s="9">
        <v>1.086689697171922E-2</v>
      </c>
      <c r="AU642" s="33">
        <v>1.0025247640957191E-2</v>
      </c>
      <c r="AV642" s="87">
        <v>4.0237512081589211E-2</v>
      </c>
      <c r="AW642" s="33">
        <v>8.6922048201053426E-2</v>
      </c>
      <c r="AX642" s="35">
        <v>5.1421196210143405E-2</v>
      </c>
      <c r="AY642" s="793">
        <v>0.14376374986881324</v>
      </c>
      <c r="AZ642" s="779"/>
      <c r="BA642" s="21">
        <v>6331.5000000000009</v>
      </c>
      <c r="BB642" s="87">
        <v>0.86569769147282272</v>
      </c>
      <c r="BC642" s="795">
        <v>0.94396301532151461</v>
      </c>
    </row>
    <row r="643" spans="1:55">
      <c r="A643" s="767"/>
      <c r="B643" s="791"/>
      <c r="C643" s="758"/>
      <c r="D643" s="15" t="s">
        <v>12</v>
      </c>
      <c r="E643" s="21">
        <v>40914</v>
      </c>
      <c r="F643" s="7">
        <v>41800</v>
      </c>
      <c r="G643" s="7">
        <v>42358</v>
      </c>
      <c r="H643" s="7">
        <v>42681</v>
      </c>
      <c r="I643" s="7">
        <v>43053</v>
      </c>
      <c r="J643" s="7">
        <v>38633</v>
      </c>
      <c r="K643" s="7">
        <v>38184</v>
      </c>
      <c r="L643" s="7">
        <v>38606</v>
      </c>
      <c r="M643" s="22">
        <v>39009</v>
      </c>
      <c r="N643" s="22">
        <v>40635</v>
      </c>
      <c r="O643" s="284">
        <v>44266</v>
      </c>
      <c r="P643" s="18">
        <v>334</v>
      </c>
      <c r="Q643" s="7">
        <v>345</v>
      </c>
      <c r="R643" s="7">
        <v>345</v>
      </c>
      <c r="S643" s="7">
        <v>346</v>
      </c>
      <c r="T643" s="7">
        <v>350</v>
      </c>
      <c r="U643" s="7">
        <v>350</v>
      </c>
      <c r="V643" s="7">
        <v>355</v>
      </c>
      <c r="W643" s="7">
        <v>356</v>
      </c>
      <c r="X643" s="25">
        <v>361</v>
      </c>
      <c r="Y643" s="25">
        <v>380</v>
      </c>
      <c r="Z643" s="262">
        <v>414</v>
      </c>
      <c r="AA643" s="20" t="s">
        <v>70</v>
      </c>
      <c r="AB643" s="8">
        <v>886</v>
      </c>
      <c r="AC643" s="8">
        <v>558</v>
      </c>
      <c r="AD643" s="8">
        <v>323</v>
      </c>
      <c r="AE643" s="8">
        <v>372</v>
      </c>
      <c r="AF643" s="8">
        <v>-4420</v>
      </c>
      <c r="AG643" s="8">
        <v>-449</v>
      </c>
      <c r="AH643" s="8">
        <v>422</v>
      </c>
      <c r="AI643" s="29">
        <v>422</v>
      </c>
      <c r="AJ643" s="29">
        <v>2029</v>
      </c>
      <c r="AK643" s="29">
        <v>5257</v>
      </c>
      <c r="AL643" s="31">
        <v>3352</v>
      </c>
      <c r="AM643" s="17" t="s">
        <v>70</v>
      </c>
      <c r="AN643" s="9">
        <v>2.1643490126509707E-2</v>
      </c>
      <c r="AO643" s="9">
        <v>1.3341090173040193E-2</v>
      </c>
      <c r="AP643" s="9">
        <v>7.6406728687589687E-3</v>
      </c>
      <c r="AQ643" s="9">
        <v>8.6933192219736111E-3</v>
      </c>
      <c r="AR643" s="9">
        <v>-0.10282457365343969</v>
      </c>
      <c r="AS643" s="9">
        <v>-1.1607319452342155E-2</v>
      </c>
      <c r="AT643" s="9">
        <v>1.1062440556541597E-2</v>
      </c>
      <c r="AU643" s="33">
        <v>1.0415075543961066E-2</v>
      </c>
      <c r="AV643" s="87">
        <v>4.1667897441810681E-2</v>
      </c>
      <c r="AW643" s="33">
        <v>8.9327486190432959E-2</v>
      </c>
      <c r="AX643" s="35">
        <v>8.1927946424206866E-2</v>
      </c>
      <c r="AY643" s="793"/>
      <c r="AZ643" s="779"/>
      <c r="BA643" s="21">
        <v>7824.6000000000013</v>
      </c>
      <c r="BB643" s="87">
        <v>0.89068289583027815</v>
      </c>
      <c r="BC643" s="795"/>
    </row>
    <row r="644" spans="1:55">
      <c r="A644" s="767"/>
      <c r="B644" s="791"/>
      <c r="C644" s="797" t="s">
        <v>38</v>
      </c>
      <c r="D644" s="15" t="s">
        <v>39</v>
      </c>
      <c r="E644" s="21">
        <v>91871</v>
      </c>
      <c r="F644" s="7">
        <v>94108</v>
      </c>
      <c r="G644" s="7">
        <v>95276</v>
      </c>
      <c r="H644" s="7">
        <v>96058</v>
      </c>
      <c r="I644" s="7">
        <v>96976</v>
      </c>
      <c r="J644" s="7">
        <v>97128</v>
      </c>
      <c r="K644" s="7">
        <v>96115</v>
      </c>
      <c r="L644" s="7">
        <v>97215</v>
      </c>
      <c r="M644" s="22">
        <v>98264</v>
      </c>
      <c r="N644" s="22">
        <v>102533</v>
      </c>
      <c r="O644" s="284">
        <v>111824</v>
      </c>
      <c r="P644" s="18">
        <v>811</v>
      </c>
      <c r="Q644" s="7">
        <v>835</v>
      </c>
      <c r="R644" s="7">
        <v>841</v>
      </c>
      <c r="S644" s="7">
        <v>848</v>
      </c>
      <c r="T644" s="7">
        <v>858</v>
      </c>
      <c r="U644" s="7">
        <v>858</v>
      </c>
      <c r="V644" s="7">
        <v>846</v>
      </c>
      <c r="W644" s="7">
        <v>858</v>
      </c>
      <c r="X644" s="25">
        <v>870</v>
      </c>
      <c r="Y644" s="25">
        <v>909</v>
      </c>
      <c r="Z644" s="262">
        <v>998</v>
      </c>
      <c r="AA644" s="20" t="s">
        <v>70</v>
      </c>
      <c r="AB644" s="8">
        <v>2237</v>
      </c>
      <c r="AC644" s="8">
        <v>1168</v>
      </c>
      <c r="AD644" s="8">
        <v>782</v>
      </c>
      <c r="AE644" s="8">
        <v>918</v>
      </c>
      <c r="AF644" s="8">
        <v>152</v>
      </c>
      <c r="AG644" s="8">
        <v>-1013</v>
      </c>
      <c r="AH644" s="8">
        <v>1100</v>
      </c>
      <c r="AI644" s="29">
        <v>1100</v>
      </c>
      <c r="AJ644" s="29">
        <v>5318</v>
      </c>
      <c r="AK644" s="29">
        <v>13560</v>
      </c>
      <c r="AL644" s="31">
        <v>19953</v>
      </c>
      <c r="AM644" s="17" t="s">
        <v>70</v>
      </c>
      <c r="AN644" s="9">
        <v>2.4323289462529346E-2</v>
      </c>
      <c r="AO644" s="9">
        <v>1.2421745547056245E-2</v>
      </c>
      <c r="AP644" s="9">
        <v>8.196251792223691E-3</v>
      </c>
      <c r="AQ644" s="9">
        <v>9.5603437578658246E-3</v>
      </c>
      <c r="AR644" s="9">
        <v>1.5627851759434375E-3</v>
      </c>
      <c r="AS644" s="9">
        <v>-1.0413019171323395E-2</v>
      </c>
      <c r="AT644" s="9">
        <v>1.1441160227167485E-2</v>
      </c>
      <c r="AU644" s="33">
        <v>1.0781754881891842E-2</v>
      </c>
      <c r="AV644" s="87">
        <v>4.3421072072751948E-2</v>
      </c>
      <c r="AW644" s="33">
        <v>9.0583498937182871E-2</v>
      </c>
      <c r="AX644" s="35">
        <v>0.21718496587606539</v>
      </c>
      <c r="AY644" s="793"/>
      <c r="AZ644" s="779"/>
      <c r="BA644" s="21">
        <v>18862.2</v>
      </c>
      <c r="BB644" s="87">
        <v>1.0118731699883532</v>
      </c>
      <c r="BC644" s="795"/>
    </row>
    <row r="645" spans="1:55">
      <c r="A645" s="767"/>
      <c r="B645" s="791"/>
      <c r="C645" s="797"/>
      <c r="D645" s="15" t="s">
        <v>40</v>
      </c>
      <c r="E645" s="21">
        <v>160141</v>
      </c>
      <c r="F645" s="7">
        <v>164309</v>
      </c>
      <c r="G645" s="7">
        <v>166203</v>
      </c>
      <c r="H645" s="7">
        <v>167614</v>
      </c>
      <c r="I645" s="7">
        <v>169298</v>
      </c>
      <c r="J645" s="7">
        <v>169548</v>
      </c>
      <c r="K645" s="7">
        <v>167514</v>
      </c>
      <c r="L645" s="7">
        <v>169475</v>
      </c>
      <c r="M645" s="22">
        <v>171389</v>
      </c>
      <c r="N645" s="22">
        <v>179153</v>
      </c>
      <c r="O645" s="284">
        <v>196096</v>
      </c>
      <c r="P645" s="18">
        <v>1493</v>
      </c>
      <c r="Q645" s="7">
        <v>1539</v>
      </c>
      <c r="R645" s="7">
        <v>1551</v>
      </c>
      <c r="S645" s="7">
        <v>1563</v>
      </c>
      <c r="T645" s="7">
        <v>1581</v>
      </c>
      <c r="U645" s="7">
        <v>1583</v>
      </c>
      <c r="V645" s="7">
        <v>1560</v>
      </c>
      <c r="W645" s="7">
        <v>1580</v>
      </c>
      <c r="X645" s="25">
        <v>1600</v>
      </c>
      <c r="Y645" s="25">
        <v>1673</v>
      </c>
      <c r="Z645" s="262">
        <v>1838</v>
      </c>
      <c r="AA645" s="20" t="s">
        <v>70</v>
      </c>
      <c r="AB645" s="8">
        <v>4168</v>
      </c>
      <c r="AC645" s="8">
        <v>1894</v>
      </c>
      <c r="AD645" s="8">
        <v>1411</v>
      </c>
      <c r="AE645" s="8">
        <v>1684</v>
      </c>
      <c r="AF645" s="8">
        <v>250</v>
      </c>
      <c r="AG645" s="8">
        <v>-2034</v>
      </c>
      <c r="AH645" s="8">
        <v>1961</v>
      </c>
      <c r="AI645" s="29">
        <v>1961</v>
      </c>
      <c r="AJ645" s="29">
        <v>9678</v>
      </c>
      <c r="AK645" s="29">
        <v>24707</v>
      </c>
      <c r="AL645" s="31">
        <v>35955</v>
      </c>
      <c r="AM645" s="17" t="s">
        <v>70</v>
      </c>
      <c r="AN645" s="9">
        <v>2.6007055806271717E-2</v>
      </c>
      <c r="AO645" s="9">
        <v>1.1525665106548705E-2</v>
      </c>
      <c r="AP645" s="9">
        <v>8.488115834400678E-3</v>
      </c>
      <c r="AQ645" s="9">
        <v>1.0040968196813826E-2</v>
      </c>
      <c r="AR645" s="9">
        <v>1.480094437234597E-3</v>
      </c>
      <c r="AS645" s="9">
        <v>-1.1986061432853398E-2</v>
      </c>
      <c r="AT645" s="9">
        <v>1.1704323891261137E-2</v>
      </c>
      <c r="AU645" s="33">
        <v>1.1286738922165807E-2</v>
      </c>
      <c r="AV645" s="87">
        <v>4.5279906401840181E-2</v>
      </c>
      <c r="AW645" s="33">
        <v>9.454736871033248E-2</v>
      </c>
      <c r="AX645" s="35">
        <v>0.22452089096483729</v>
      </c>
      <c r="AY645" s="793"/>
      <c r="AZ645" s="779"/>
      <c r="BA645" s="21">
        <v>34738.200000000004</v>
      </c>
      <c r="BB645" s="87">
        <v>1.0075983039946046</v>
      </c>
      <c r="BC645" s="795"/>
    </row>
    <row r="646" spans="1:55">
      <c r="A646" s="767"/>
      <c r="B646" s="790" t="s">
        <v>56</v>
      </c>
      <c r="C646" s="758" t="s">
        <v>37</v>
      </c>
      <c r="D646" s="15" t="s">
        <v>11</v>
      </c>
      <c r="E646" s="21">
        <v>33305</v>
      </c>
      <c r="F646" s="7">
        <v>33981</v>
      </c>
      <c r="G646" s="7">
        <v>34459</v>
      </c>
      <c r="H646" s="7">
        <v>34709</v>
      </c>
      <c r="I646" s="7">
        <v>35003</v>
      </c>
      <c r="J646" s="7">
        <v>30571</v>
      </c>
      <c r="K646" s="7">
        <v>30233</v>
      </c>
      <c r="L646" s="7">
        <v>30563</v>
      </c>
      <c r="M646" s="22">
        <v>30870</v>
      </c>
      <c r="N646" s="22">
        <v>32115</v>
      </c>
      <c r="O646" s="284">
        <v>34909</v>
      </c>
      <c r="P646" s="18">
        <v>260</v>
      </c>
      <c r="Q646" s="7">
        <v>269</v>
      </c>
      <c r="R646" s="7">
        <v>270</v>
      </c>
      <c r="S646" s="7">
        <v>271</v>
      </c>
      <c r="T646" s="7">
        <v>279</v>
      </c>
      <c r="U646" s="7">
        <v>279</v>
      </c>
      <c r="V646" s="7">
        <v>280</v>
      </c>
      <c r="W646" s="7">
        <v>281</v>
      </c>
      <c r="X646" s="25">
        <v>286</v>
      </c>
      <c r="Y646" s="25">
        <v>299</v>
      </c>
      <c r="Z646" s="262">
        <v>325</v>
      </c>
      <c r="AA646" s="20" t="s">
        <v>70</v>
      </c>
      <c r="AB646" s="8">
        <v>676</v>
      </c>
      <c r="AC646" s="8">
        <v>478</v>
      </c>
      <c r="AD646" s="8">
        <v>250</v>
      </c>
      <c r="AE646" s="8">
        <v>294</v>
      </c>
      <c r="AF646" s="8">
        <v>-4432</v>
      </c>
      <c r="AG646" s="8">
        <v>-338</v>
      </c>
      <c r="AH646" s="8">
        <v>330</v>
      </c>
      <c r="AI646" s="29">
        <v>330</v>
      </c>
      <c r="AJ646" s="29">
        <v>1552</v>
      </c>
      <c r="AK646" s="29">
        <v>4039</v>
      </c>
      <c r="AL646" s="31">
        <v>1604</v>
      </c>
      <c r="AM646" s="17" t="s">
        <v>70</v>
      </c>
      <c r="AN646" s="9">
        <v>2.0290398935928738E-2</v>
      </c>
      <c r="AO646" s="9">
        <v>1.4053875921122783E-2</v>
      </c>
      <c r="AP646" s="9">
        <v>7.251902044319497E-3</v>
      </c>
      <c r="AQ646" s="9">
        <v>8.4583344143829842E-3</v>
      </c>
      <c r="AR646" s="9">
        <v>-0.12677020794112043</v>
      </c>
      <c r="AS646" s="9">
        <v>-1.1070389354302962E-2</v>
      </c>
      <c r="AT646" s="9">
        <v>1.0910069807879397E-2</v>
      </c>
      <c r="AU646" s="33">
        <v>1.0054052529520879E-2</v>
      </c>
      <c r="AV646" s="87">
        <v>4.0307550349310828E-2</v>
      </c>
      <c r="AW646" s="33">
        <v>8.6957178390723339E-2</v>
      </c>
      <c r="AX646" s="35">
        <v>4.8160936796276754E-2</v>
      </c>
      <c r="AY646" s="793">
        <v>0.14252427373382376</v>
      </c>
      <c r="AZ646" s="779"/>
      <c r="BA646" s="21">
        <v>6142.5</v>
      </c>
      <c r="BB646" s="87">
        <v>0.86372916979432512</v>
      </c>
      <c r="BC646" s="795">
        <v>0.94339230442772415</v>
      </c>
    </row>
    <row r="647" spans="1:55">
      <c r="A647" s="767"/>
      <c r="B647" s="791"/>
      <c r="C647" s="758"/>
      <c r="D647" s="15" t="s">
        <v>12</v>
      </c>
      <c r="E647" s="21">
        <v>40128</v>
      </c>
      <c r="F647" s="7">
        <v>40994</v>
      </c>
      <c r="G647" s="7">
        <v>41546</v>
      </c>
      <c r="H647" s="7">
        <v>41861</v>
      </c>
      <c r="I647" s="7">
        <v>42230</v>
      </c>
      <c r="J647" s="7">
        <v>37809</v>
      </c>
      <c r="K647" s="7">
        <v>37369</v>
      </c>
      <c r="L647" s="7">
        <v>37784</v>
      </c>
      <c r="M647" s="22">
        <v>38179</v>
      </c>
      <c r="N647" s="22">
        <v>39774</v>
      </c>
      <c r="O647" s="284">
        <v>43331</v>
      </c>
      <c r="P647" s="18">
        <v>324</v>
      </c>
      <c r="Q647" s="7">
        <v>335</v>
      </c>
      <c r="R647" s="7">
        <v>336</v>
      </c>
      <c r="S647" s="7">
        <v>338</v>
      </c>
      <c r="T647" s="7">
        <v>345</v>
      </c>
      <c r="U647" s="7">
        <v>345</v>
      </c>
      <c r="V647" s="7">
        <v>346</v>
      </c>
      <c r="W647" s="7">
        <v>348</v>
      </c>
      <c r="X647" s="25">
        <v>354</v>
      </c>
      <c r="Y647" s="25">
        <v>371</v>
      </c>
      <c r="Z647" s="262">
        <v>404</v>
      </c>
      <c r="AA647" s="20" t="s">
        <v>70</v>
      </c>
      <c r="AB647" s="8">
        <v>866</v>
      </c>
      <c r="AC647" s="8">
        <v>552</v>
      </c>
      <c r="AD647" s="8">
        <v>315</v>
      </c>
      <c r="AE647" s="8">
        <v>369</v>
      </c>
      <c r="AF647" s="8">
        <v>-4421</v>
      </c>
      <c r="AG647" s="8">
        <v>-440</v>
      </c>
      <c r="AH647" s="8">
        <v>415</v>
      </c>
      <c r="AI647" s="29">
        <v>415</v>
      </c>
      <c r="AJ647" s="29">
        <v>1990</v>
      </c>
      <c r="AK647" s="29">
        <v>5152</v>
      </c>
      <c r="AL647" s="31">
        <v>3203</v>
      </c>
      <c r="AM647" s="17" t="s">
        <v>70</v>
      </c>
      <c r="AN647" s="9">
        <v>2.1571819907846873E-2</v>
      </c>
      <c r="AO647" s="9">
        <v>1.3479391478335906E-2</v>
      </c>
      <c r="AP647" s="9">
        <v>7.5802807531763494E-3</v>
      </c>
      <c r="AQ647" s="9">
        <v>8.8039372537384031E-3</v>
      </c>
      <c r="AR647" s="9">
        <v>-0.10485817750114942</v>
      </c>
      <c r="AS647" s="9">
        <v>-1.1629872782819947E-2</v>
      </c>
      <c r="AT647" s="9">
        <v>1.1101578006883078E-2</v>
      </c>
      <c r="AU647" s="33">
        <v>1.0447033525738836E-2</v>
      </c>
      <c r="AV647" s="87">
        <v>4.175564469227977E-2</v>
      </c>
      <c r="AW647" s="33">
        <v>8.9407945856476351E-2</v>
      </c>
      <c r="AX647" s="35">
        <v>7.9819577352472137E-2</v>
      </c>
      <c r="AY647" s="793"/>
      <c r="AZ647" s="779"/>
      <c r="BA647" s="21">
        <v>7635.6</v>
      </c>
      <c r="BB647" s="87">
        <v>0.88953847687400323</v>
      </c>
      <c r="BC647" s="795"/>
    </row>
    <row r="648" spans="1:55">
      <c r="A648" s="767"/>
      <c r="B648" s="791"/>
      <c r="C648" s="797" t="s">
        <v>38</v>
      </c>
      <c r="D648" s="15" t="s">
        <v>39</v>
      </c>
      <c r="E648" s="21">
        <v>91085</v>
      </c>
      <c r="F648" s="7">
        <v>93301</v>
      </c>
      <c r="G648" s="7">
        <v>94465</v>
      </c>
      <c r="H648" s="7">
        <v>95238</v>
      </c>
      <c r="I648" s="7">
        <v>96154</v>
      </c>
      <c r="J648" s="7">
        <v>96304</v>
      </c>
      <c r="K648" s="7">
        <v>95300</v>
      </c>
      <c r="L648" s="7">
        <v>96393</v>
      </c>
      <c r="M648" s="22">
        <v>97434</v>
      </c>
      <c r="N648" s="22">
        <v>101671</v>
      </c>
      <c r="O648" s="284">
        <v>110889</v>
      </c>
      <c r="P648" s="18">
        <v>801</v>
      </c>
      <c r="Q648" s="7">
        <v>825</v>
      </c>
      <c r="R648" s="7">
        <v>833</v>
      </c>
      <c r="S648" s="7">
        <v>839</v>
      </c>
      <c r="T648" s="7">
        <v>853</v>
      </c>
      <c r="U648" s="7">
        <v>853</v>
      </c>
      <c r="V648" s="7">
        <v>838</v>
      </c>
      <c r="W648" s="7">
        <v>853</v>
      </c>
      <c r="X648" s="25">
        <v>860</v>
      </c>
      <c r="Y648" s="25">
        <v>900</v>
      </c>
      <c r="Z648" s="262">
        <v>988</v>
      </c>
      <c r="AA648" s="20" t="s">
        <v>70</v>
      </c>
      <c r="AB648" s="8">
        <v>2216</v>
      </c>
      <c r="AC648" s="8">
        <v>1164</v>
      </c>
      <c r="AD648" s="8">
        <v>773</v>
      </c>
      <c r="AE648" s="8">
        <v>916</v>
      </c>
      <c r="AF648" s="8">
        <v>150</v>
      </c>
      <c r="AG648" s="8">
        <v>-1004</v>
      </c>
      <c r="AH648" s="8">
        <v>1093</v>
      </c>
      <c r="AI648" s="29">
        <v>1093</v>
      </c>
      <c r="AJ648" s="29">
        <v>5278</v>
      </c>
      <c r="AK648" s="29">
        <v>13455</v>
      </c>
      <c r="AL648" s="31">
        <v>19804</v>
      </c>
      <c r="AM648" s="17" t="s">
        <v>70</v>
      </c>
      <c r="AN648" s="9">
        <v>2.4314995976898568E-2</v>
      </c>
      <c r="AO648" s="9">
        <v>1.2474456419038771E-2</v>
      </c>
      <c r="AP648" s="9">
        <v>8.1745171754316615E-3</v>
      </c>
      <c r="AQ648" s="9">
        <v>9.6164437321116514E-3</v>
      </c>
      <c r="AR648" s="9">
        <v>1.5624695789001053E-3</v>
      </c>
      <c r="AS648" s="9">
        <v>-1.0411655220823643E-2</v>
      </c>
      <c r="AT648" s="9">
        <v>1.1459732888466329E-2</v>
      </c>
      <c r="AU648" s="33">
        <v>1.0797440804472674E-2</v>
      </c>
      <c r="AV648" s="87">
        <v>4.3470393456664813E-2</v>
      </c>
      <c r="AW648" s="33">
        <v>9.062561295823951E-2</v>
      </c>
      <c r="AX648" s="35">
        <v>0.2174232859417029</v>
      </c>
      <c r="AY648" s="793"/>
      <c r="AZ648" s="779"/>
      <c r="BA648" s="21">
        <v>18673.2</v>
      </c>
      <c r="BB648" s="87">
        <v>1.0124147774057199</v>
      </c>
      <c r="BC648" s="795"/>
    </row>
    <row r="649" spans="1:55">
      <c r="A649" s="767"/>
      <c r="B649" s="791"/>
      <c r="C649" s="797"/>
      <c r="D649" s="15" t="s">
        <v>40</v>
      </c>
      <c r="E649" s="21">
        <v>159355</v>
      </c>
      <c r="F649" s="7">
        <v>163503</v>
      </c>
      <c r="G649" s="7">
        <v>165391</v>
      </c>
      <c r="H649" s="7">
        <v>166794</v>
      </c>
      <c r="I649" s="7">
        <v>168475</v>
      </c>
      <c r="J649" s="7">
        <v>168724</v>
      </c>
      <c r="K649" s="7">
        <v>166699</v>
      </c>
      <c r="L649" s="7">
        <v>168653</v>
      </c>
      <c r="M649" s="22">
        <v>170559</v>
      </c>
      <c r="N649" s="22">
        <v>178291</v>
      </c>
      <c r="O649" s="284">
        <v>195161</v>
      </c>
      <c r="P649" s="18">
        <v>1483</v>
      </c>
      <c r="Q649" s="7">
        <v>1529</v>
      </c>
      <c r="R649" s="7">
        <v>1543</v>
      </c>
      <c r="S649" s="7">
        <v>1554</v>
      </c>
      <c r="T649" s="7">
        <v>1576</v>
      </c>
      <c r="U649" s="7">
        <v>1578</v>
      </c>
      <c r="V649" s="7">
        <v>1551</v>
      </c>
      <c r="W649" s="7">
        <v>1575</v>
      </c>
      <c r="X649" s="25">
        <v>1590</v>
      </c>
      <c r="Y649" s="25">
        <v>1664</v>
      </c>
      <c r="Z649" s="262">
        <v>1828</v>
      </c>
      <c r="AA649" s="20" t="s">
        <v>70</v>
      </c>
      <c r="AB649" s="8">
        <v>4148</v>
      </c>
      <c r="AC649" s="8">
        <v>1888</v>
      </c>
      <c r="AD649" s="8">
        <v>1403</v>
      </c>
      <c r="AE649" s="8">
        <v>1681</v>
      </c>
      <c r="AF649" s="8">
        <v>249</v>
      </c>
      <c r="AG649" s="8">
        <v>-2025</v>
      </c>
      <c r="AH649" s="8">
        <v>1954</v>
      </c>
      <c r="AI649" s="29">
        <v>1954</v>
      </c>
      <c r="AJ649" s="29">
        <v>9638</v>
      </c>
      <c r="AK649" s="29">
        <v>24602</v>
      </c>
      <c r="AL649" s="31">
        <v>35806</v>
      </c>
      <c r="AM649" s="17" t="s">
        <v>70</v>
      </c>
      <c r="AN649" s="9">
        <v>2.6010678887871702E-2</v>
      </c>
      <c r="AO649" s="9">
        <v>1.1551284172102966E-2</v>
      </c>
      <c r="AP649" s="9">
        <v>8.4771526403029374E-3</v>
      </c>
      <c r="AQ649" s="9">
        <v>1.0075370818157042E-2</v>
      </c>
      <c r="AR649" s="9">
        <v>1.4794832085217591E-3</v>
      </c>
      <c r="AS649" s="9">
        <v>-1.1992986002641315E-2</v>
      </c>
      <c r="AT649" s="9">
        <v>1.1716203370935457E-2</v>
      </c>
      <c r="AU649" s="33">
        <v>1.1298235168139992E-2</v>
      </c>
      <c r="AV649" s="87">
        <v>4.5317141359922403E-2</v>
      </c>
      <c r="AW649" s="33">
        <v>9.4590544968543133E-2</v>
      </c>
      <c r="AX649" s="35">
        <v>0.22469329484484324</v>
      </c>
      <c r="AY649" s="793"/>
      <c r="AZ649" s="779"/>
      <c r="BA649" s="21">
        <v>34549.200000000004</v>
      </c>
      <c r="BB649" s="87">
        <v>1.0078867936368485</v>
      </c>
      <c r="BC649" s="795"/>
    </row>
    <row r="650" spans="1:55">
      <c r="A650" s="767"/>
      <c r="B650" s="790" t="s">
        <v>57</v>
      </c>
      <c r="C650" s="758" t="s">
        <v>37</v>
      </c>
      <c r="D650" s="15" t="s">
        <v>11</v>
      </c>
      <c r="E650" s="21">
        <v>32585</v>
      </c>
      <c r="F650" s="7">
        <v>33249</v>
      </c>
      <c r="G650" s="7">
        <v>33719</v>
      </c>
      <c r="H650" s="7">
        <v>33965</v>
      </c>
      <c r="I650" s="7">
        <v>34249</v>
      </c>
      <c r="J650" s="7">
        <v>29819</v>
      </c>
      <c r="K650" s="7">
        <v>29488</v>
      </c>
      <c r="L650" s="7">
        <v>29811</v>
      </c>
      <c r="M650" s="22">
        <v>30111</v>
      </c>
      <c r="N650" s="22">
        <v>31328</v>
      </c>
      <c r="O650" s="284">
        <v>34058</v>
      </c>
      <c r="P650" s="18">
        <v>255</v>
      </c>
      <c r="Q650" s="7">
        <v>260</v>
      </c>
      <c r="R650" s="7">
        <v>263</v>
      </c>
      <c r="S650" s="7">
        <v>266</v>
      </c>
      <c r="T650" s="7">
        <v>269</v>
      </c>
      <c r="U650" s="7">
        <v>269</v>
      </c>
      <c r="V650" s="7">
        <v>271</v>
      </c>
      <c r="W650" s="7">
        <v>275</v>
      </c>
      <c r="X650" s="25">
        <v>279</v>
      </c>
      <c r="Y650" s="25">
        <v>289</v>
      </c>
      <c r="Z650" s="262">
        <v>318</v>
      </c>
      <c r="AA650" s="20" t="s">
        <v>70</v>
      </c>
      <c r="AB650" s="8">
        <v>664</v>
      </c>
      <c r="AC650" s="8">
        <v>470</v>
      </c>
      <c r="AD650" s="8">
        <v>246</v>
      </c>
      <c r="AE650" s="8">
        <v>284</v>
      </c>
      <c r="AF650" s="8">
        <v>-4430</v>
      </c>
      <c r="AG650" s="8">
        <v>-331</v>
      </c>
      <c r="AH650" s="8">
        <v>323</v>
      </c>
      <c r="AI650" s="29">
        <v>323</v>
      </c>
      <c r="AJ650" s="29">
        <v>1517</v>
      </c>
      <c r="AK650" s="29">
        <v>3947</v>
      </c>
      <c r="AL650" s="31">
        <v>1473</v>
      </c>
      <c r="AM650" s="17" t="s">
        <v>70</v>
      </c>
      <c r="AN650" s="9">
        <v>2.0351728873262781E-2</v>
      </c>
      <c r="AO650" s="9">
        <v>1.4141427417217106E-2</v>
      </c>
      <c r="AP650" s="9">
        <v>7.2978973725742469E-3</v>
      </c>
      <c r="AQ650" s="9">
        <v>8.348724334137414E-3</v>
      </c>
      <c r="AR650" s="9">
        <v>-0.12952149833835105</v>
      </c>
      <c r="AS650" s="9">
        <v>-1.1101721793494154E-2</v>
      </c>
      <c r="AT650" s="9">
        <v>1.0975687081941021E-2</v>
      </c>
      <c r="AU650" s="33">
        <v>1.0057222971402852E-2</v>
      </c>
      <c r="AV650" s="87">
        <v>4.0369290147662107E-2</v>
      </c>
      <c r="AW650" s="33">
        <v>8.7104655241352719E-2</v>
      </c>
      <c r="AX650" s="35">
        <v>4.5204848856835955E-2</v>
      </c>
      <c r="AY650" s="793">
        <v>0.14143796350467802</v>
      </c>
      <c r="AZ650" s="779"/>
      <c r="BA650" s="21">
        <v>6010.2</v>
      </c>
      <c r="BB650" s="87">
        <v>0.8607580174927113</v>
      </c>
      <c r="BC650" s="795">
        <v>0.94247658892024777</v>
      </c>
    </row>
    <row r="651" spans="1:55">
      <c r="A651" s="767"/>
      <c r="B651" s="791"/>
      <c r="C651" s="758"/>
      <c r="D651" s="15" t="s">
        <v>12</v>
      </c>
      <c r="E651" s="21">
        <v>39408</v>
      </c>
      <c r="F651" s="7">
        <v>40261</v>
      </c>
      <c r="G651" s="7">
        <v>40806</v>
      </c>
      <c r="H651" s="7">
        <v>41118</v>
      </c>
      <c r="I651" s="7">
        <v>41476</v>
      </c>
      <c r="J651" s="7">
        <v>37056</v>
      </c>
      <c r="K651" s="7">
        <v>36624</v>
      </c>
      <c r="L651" s="7">
        <v>37033</v>
      </c>
      <c r="M651" s="22">
        <v>37420</v>
      </c>
      <c r="N651" s="22">
        <v>38986</v>
      </c>
      <c r="O651" s="284">
        <v>42480</v>
      </c>
      <c r="P651" s="18">
        <v>319</v>
      </c>
      <c r="Q651" s="7">
        <v>326</v>
      </c>
      <c r="R651" s="7">
        <v>329</v>
      </c>
      <c r="S651" s="7">
        <v>333</v>
      </c>
      <c r="T651" s="7">
        <v>335</v>
      </c>
      <c r="U651" s="7">
        <v>335</v>
      </c>
      <c r="V651" s="7">
        <v>338</v>
      </c>
      <c r="W651" s="7">
        <v>341</v>
      </c>
      <c r="X651" s="25">
        <v>346</v>
      </c>
      <c r="Y651" s="25">
        <v>361</v>
      </c>
      <c r="Z651" s="262">
        <v>396</v>
      </c>
      <c r="AA651" s="20" t="s">
        <v>70</v>
      </c>
      <c r="AB651" s="8">
        <v>853</v>
      </c>
      <c r="AC651" s="8">
        <v>545</v>
      </c>
      <c r="AD651" s="8">
        <v>312</v>
      </c>
      <c r="AE651" s="8">
        <v>358</v>
      </c>
      <c r="AF651" s="8">
        <v>-4420</v>
      </c>
      <c r="AG651" s="8">
        <v>-432</v>
      </c>
      <c r="AH651" s="8">
        <v>409</v>
      </c>
      <c r="AI651" s="29">
        <v>409</v>
      </c>
      <c r="AJ651" s="29">
        <v>1953</v>
      </c>
      <c r="AK651" s="29">
        <v>5060</v>
      </c>
      <c r="AL651" s="31">
        <v>3072</v>
      </c>
      <c r="AM651" s="17" t="s">
        <v>70</v>
      </c>
      <c r="AN651" s="9">
        <v>2.1645711832548459E-2</v>
      </c>
      <c r="AO651" s="9">
        <v>1.3541479173902859E-2</v>
      </c>
      <c r="AP651" s="9">
        <v>7.6241070972830616E-3</v>
      </c>
      <c r="AQ651" s="9">
        <v>8.7196050167698269E-3</v>
      </c>
      <c r="AR651" s="9">
        <v>-0.10673219422063022</v>
      </c>
      <c r="AS651" s="9">
        <v>-1.1666588066082617E-2</v>
      </c>
      <c r="AT651" s="9">
        <v>1.1158383895619517E-2</v>
      </c>
      <c r="AU651" s="33">
        <v>1.0457595675183173E-2</v>
      </c>
      <c r="AV651" s="87">
        <v>4.1834715005754308E-2</v>
      </c>
      <c r="AW651" s="33">
        <v>8.9575797276683328E-2</v>
      </c>
      <c r="AX651" s="35">
        <v>7.7953714981729538E-2</v>
      </c>
      <c r="AY651" s="793"/>
      <c r="AZ651" s="779"/>
      <c r="BA651" s="21">
        <v>7484.4000000000005</v>
      </c>
      <c r="BB651" s="87">
        <v>0.88803288672350789</v>
      </c>
      <c r="BC651" s="795"/>
    </row>
    <row r="652" spans="1:55">
      <c r="A652" s="767"/>
      <c r="B652" s="791"/>
      <c r="C652" s="797" t="s">
        <v>38</v>
      </c>
      <c r="D652" s="15" t="s">
        <v>39</v>
      </c>
      <c r="E652" s="21">
        <v>90365</v>
      </c>
      <c r="F652" s="7">
        <v>92569</v>
      </c>
      <c r="G652" s="7">
        <v>93725</v>
      </c>
      <c r="H652" s="7">
        <v>94494</v>
      </c>
      <c r="I652" s="7">
        <v>95400</v>
      </c>
      <c r="J652" s="7">
        <v>95551</v>
      </c>
      <c r="K652" s="7">
        <v>94555</v>
      </c>
      <c r="L652" s="7">
        <v>95641</v>
      </c>
      <c r="M652" s="22">
        <v>96675</v>
      </c>
      <c r="N652" s="22">
        <v>100884</v>
      </c>
      <c r="O652" s="284">
        <v>110038</v>
      </c>
      <c r="P652" s="18">
        <v>796</v>
      </c>
      <c r="Q652" s="7">
        <v>816</v>
      </c>
      <c r="R652" s="7">
        <v>825</v>
      </c>
      <c r="S652" s="7">
        <v>834</v>
      </c>
      <c r="T652" s="7">
        <v>843</v>
      </c>
      <c r="U652" s="7">
        <v>843</v>
      </c>
      <c r="V652" s="7">
        <v>831</v>
      </c>
      <c r="W652" s="7">
        <v>843</v>
      </c>
      <c r="X652" s="25">
        <v>851</v>
      </c>
      <c r="Y652" s="25">
        <v>891</v>
      </c>
      <c r="Z652" s="262">
        <v>979</v>
      </c>
      <c r="AA652" s="20" t="s">
        <v>70</v>
      </c>
      <c r="AB652" s="8">
        <v>2204</v>
      </c>
      <c r="AC652" s="8">
        <v>1156</v>
      </c>
      <c r="AD652" s="8">
        <v>769</v>
      </c>
      <c r="AE652" s="8">
        <v>906</v>
      </c>
      <c r="AF652" s="8">
        <v>151</v>
      </c>
      <c r="AG652" s="8">
        <v>-996</v>
      </c>
      <c r="AH652" s="8">
        <v>1086</v>
      </c>
      <c r="AI652" s="29">
        <v>1086</v>
      </c>
      <c r="AJ652" s="29">
        <v>5243</v>
      </c>
      <c r="AK652" s="29">
        <v>13363</v>
      </c>
      <c r="AL652" s="31">
        <v>19673</v>
      </c>
      <c r="AM652" s="17" t="s">
        <v>70</v>
      </c>
      <c r="AN652" s="9">
        <v>2.436888034449522E-2</v>
      </c>
      <c r="AO652" s="9">
        <v>1.2493707486344374E-2</v>
      </c>
      <c r="AP652" s="9">
        <v>8.1981715097612096E-3</v>
      </c>
      <c r="AQ652" s="9">
        <v>9.5861067088484908E-3</v>
      </c>
      <c r="AR652" s="9">
        <v>1.5886178118534877E-3</v>
      </c>
      <c r="AS652" s="9">
        <v>-1.0416307882459799E-2</v>
      </c>
      <c r="AT652" s="9">
        <v>1.1484570305558994E-2</v>
      </c>
      <c r="AU652" s="33">
        <v>1.080429063199459E-2</v>
      </c>
      <c r="AV652" s="87">
        <v>4.3514458786642785E-2</v>
      </c>
      <c r="AW652" s="33">
        <v>9.0699979157494365E-2</v>
      </c>
      <c r="AX652" s="35">
        <v>0.21770597023183758</v>
      </c>
      <c r="AY652" s="793"/>
      <c r="AZ652" s="779"/>
      <c r="BA652" s="21">
        <v>18503.100000000002</v>
      </c>
      <c r="BB652" s="87">
        <v>1.0129463841088917</v>
      </c>
      <c r="BC652" s="795"/>
    </row>
    <row r="653" spans="1:55" ht="18.5" thickBot="1">
      <c r="A653" s="768"/>
      <c r="B653" s="792"/>
      <c r="C653" s="798"/>
      <c r="D653" s="16" t="s">
        <v>40</v>
      </c>
      <c r="E653" s="23">
        <v>158635</v>
      </c>
      <c r="F653" s="12">
        <v>162770</v>
      </c>
      <c r="G653" s="12">
        <v>164651</v>
      </c>
      <c r="H653" s="12">
        <v>166050</v>
      </c>
      <c r="I653" s="12">
        <v>167721</v>
      </c>
      <c r="J653" s="12">
        <v>167971</v>
      </c>
      <c r="K653" s="12">
        <v>165954</v>
      </c>
      <c r="L653" s="12">
        <v>167901</v>
      </c>
      <c r="M653" s="24">
        <v>169800</v>
      </c>
      <c r="N653" s="24">
        <v>177504</v>
      </c>
      <c r="O653" s="260">
        <v>194310</v>
      </c>
      <c r="P653" s="19">
        <v>1478</v>
      </c>
      <c r="Q653" s="12">
        <v>1520</v>
      </c>
      <c r="R653" s="12">
        <v>1535</v>
      </c>
      <c r="S653" s="12">
        <v>1549</v>
      </c>
      <c r="T653" s="12">
        <v>1566</v>
      </c>
      <c r="U653" s="12">
        <v>1568</v>
      </c>
      <c r="V653" s="12">
        <v>1545</v>
      </c>
      <c r="W653" s="12">
        <v>1565</v>
      </c>
      <c r="X653" s="26">
        <v>1581</v>
      </c>
      <c r="Y653" s="26">
        <v>1655</v>
      </c>
      <c r="Z653" s="265">
        <v>1819</v>
      </c>
      <c r="AA653" s="28" t="s">
        <v>70</v>
      </c>
      <c r="AB653" s="13">
        <v>4135</v>
      </c>
      <c r="AC653" s="13">
        <v>1881</v>
      </c>
      <c r="AD653" s="13">
        <v>1399</v>
      </c>
      <c r="AE653" s="13">
        <v>1671</v>
      </c>
      <c r="AF653" s="13">
        <v>250</v>
      </c>
      <c r="AG653" s="13">
        <v>-2017</v>
      </c>
      <c r="AH653" s="13">
        <v>1947</v>
      </c>
      <c r="AI653" s="30">
        <v>1947</v>
      </c>
      <c r="AJ653" s="30">
        <v>9603</v>
      </c>
      <c r="AK653" s="30">
        <v>24510</v>
      </c>
      <c r="AL653" s="32">
        <v>35675</v>
      </c>
      <c r="AM653" s="27" t="s">
        <v>70</v>
      </c>
      <c r="AN653" s="14">
        <v>2.6049008525178996E-2</v>
      </c>
      <c r="AO653" s="14">
        <v>1.1558142362380314E-2</v>
      </c>
      <c r="AP653" s="14">
        <v>8.4919401619462931E-3</v>
      </c>
      <c r="AQ653" s="14">
        <v>1.0060150789454825E-2</v>
      </c>
      <c r="AR653" s="14">
        <v>1.494015678326216E-3</v>
      </c>
      <c r="AS653" s="14">
        <v>-1.2002763020380336E-2</v>
      </c>
      <c r="AT653" s="14">
        <v>1.1731538002368092E-2</v>
      </c>
      <c r="AU653" s="34">
        <v>1.130439268572403E-2</v>
      </c>
      <c r="AV653" s="88">
        <v>4.5350495929025986E-2</v>
      </c>
      <c r="AW653" s="34">
        <v>9.4650363871000925E-2</v>
      </c>
      <c r="AX653" s="36">
        <v>0.22488731994830902</v>
      </c>
      <c r="AY653" s="794"/>
      <c r="AZ653" s="802"/>
      <c r="BA653" s="23">
        <v>34379.1</v>
      </c>
      <c r="BB653" s="88">
        <v>1.0081690673558799</v>
      </c>
      <c r="BC653" s="796"/>
    </row>
    <row r="654" spans="1:55" ht="18.5" thickBot="1">
      <c r="A654" s="3"/>
      <c r="B654" s="3"/>
      <c r="C654" s="3"/>
      <c r="D654" s="3"/>
      <c r="AM654" s="106" t="s">
        <v>258</v>
      </c>
      <c r="AN654" s="107">
        <v>2.3625549396971788E-2</v>
      </c>
      <c r="AO654" s="107">
        <v>1.2320097629769419E-2</v>
      </c>
      <c r="AP654" s="107">
        <v>7.8625151517840441E-3</v>
      </c>
      <c r="AQ654" s="107">
        <v>9.2584943192660762E-3</v>
      </c>
      <c r="AR654" s="107">
        <v>-4.3439072275655188E-2</v>
      </c>
      <c r="AS654" s="107">
        <v>-1.1783863094489054E-2</v>
      </c>
      <c r="AT654" s="107">
        <v>1.1487625843946485E-2</v>
      </c>
      <c r="AU654" s="109">
        <v>1.058465660187111E-2</v>
      </c>
      <c r="AV654" s="109">
        <v>4.2480150220070428E-2</v>
      </c>
      <c r="AW654" s="109">
        <v>9.0222434470378698E-2</v>
      </c>
      <c r="AX654" s="285">
        <v>0.1578552830745861</v>
      </c>
      <c r="AY654" s="107">
        <v>0.15785528307458613</v>
      </c>
      <c r="AZ654" s="108"/>
    </row>
  </sheetData>
  <mergeCells count="691">
    <mergeCell ref="BC574:BC577"/>
    <mergeCell ref="BC578:BC581"/>
    <mergeCell ref="BB5:BC5"/>
    <mergeCell ref="BA1:BC4"/>
    <mergeCell ref="BC550:BC553"/>
    <mergeCell ref="BC554:BC557"/>
    <mergeCell ref="BC558:BC561"/>
    <mergeCell ref="BC562:BC565"/>
    <mergeCell ref="BC566:BC569"/>
    <mergeCell ref="BC570:BC573"/>
    <mergeCell ref="BC526:BC529"/>
    <mergeCell ref="BC530:BC533"/>
    <mergeCell ref="BC534:BC537"/>
    <mergeCell ref="BC538:BC541"/>
    <mergeCell ref="BC542:BC545"/>
    <mergeCell ref="BC546:BC549"/>
    <mergeCell ref="BC502:BC505"/>
    <mergeCell ref="BC506:BC509"/>
    <mergeCell ref="BC510:BC513"/>
    <mergeCell ref="BC514:BC517"/>
    <mergeCell ref="BC518:BC521"/>
    <mergeCell ref="BC522:BC525"/>
    <mergeCell ref="BC478:BC481"/>
    <mergeCell ref="BC482:BC485"/>
    <mergeCell ref="BC486:BC489"/>
    <mergeCell ref="BC490:BC493"/>
    <mergeCell ref="BC494:BC497"/>
    <mergeCell ref="BC498:BC501"/>
    <mergeCell ref="BC454:BC457"/>
    <mergeCell ref="BC458:BC461"/>
    <mergeCell ref="BC462:BC465"/>
    <mergeCell ref="BC466:BC469"/>
    <mergeCell ref="BC470:BC473"/>
    <mergeCell ref="BC474:BC477"/>
    <mergeCell ref="BC430:BC433"/>
    <mergeCell ref="BC434:BC437"/>
    <mergeCell ref="BC438:BC441"/>
    <mergeCell ref="BC442:BC445"/>
    <mergeCell ref="BC446:BC449"/>
    <mergeCell ref="BC450:BC453"/>
    <mergeCell ref="BC406:BC409"/>
    <mergeCell ref="BC410:BC413"/>
    <mergeCell ref="BC414:BC417"/>
    <mergeCell ref="BC418:BC421"/>
    <mergeCell ref="BC422:BC425"/>
    <mergeCell ref="BC426:BC429"/>
    <mergeCell ref="BC382:BC385"/>
    <mergeCell ref="BC386:BC389"/>
    <mergeCell ref="BC390:BC393"/>
    <mergeCell ref="BC394:BC397"/>
    <mergeCell ref="BC398:BC401"/>
    <mergeCell ref="BC402:BC405"/>
    <mergeCell ref="BC358:BC361"/>
    <mergeCell ref="BC362:BC365"/>
    <mergeCell ref="BC366:BC369"/>
    <mergeCell ref="BC370:BC373"/>
    <mergeCell ref="BC374:BC377"/>
    <mergeCell ref="BC378:BC381"/>
    <mergeCell ref="BC334:BC337"/>
    <mergeCell ref="BC338:BC341"/>
    <mergeCell ref="BC342:BC345"/>
    <mergeCell ref="BC346:BC349"/>
    <mergeCell ref="BC350:BC353"/>
    <mergeCell ref="BC354:BC357"/>
    <mergeCell ref="BC310:BC313"/>
    <mergeCell ref="BC314:BC317"/>
    <mergeCell ref="BC318:BC321"/>
    <mergeCell ref="BC322:BC325"/>
    <mergeCell ref="BC326:BC329"/>
    <mergeCell ref="BC330:BC333"/>
    <mergeCell ref="BC286:BC289"/>
    <mergeCell ref="BC290:BC293"/>
    <mergeCell ref="BC294:BC297"/>
    <mergeCell ref="BC298:BC301"/>
    <mergeCell ref="BC302:BC305"/>
    <mergeCell ref="BC306:BC309"/>
    <mergeCell ref="BC262:BC265"/>
    <mergeCell ref="BC266:BC269"/>
    <mergeCell ref="BC270:BC273"/>
    <mergeCell ref="BC274:BC277"/>
    <mergeCell ref="BC278:BC281"/>
    <mergeCell ref="BC282:BC285"/>
    <mergeCell ref="BC238:BC241"/>
    <mergeCell ref="BC242:BC245"/>
    <mergeCell ref="BC246:BC249"/>
    <mergeCell ref="BC250:BC253"/>
    <mergeCell ref="BC254:BC257"/>
    <mergeCell ref="BC258:BC261"/>
    <mergeCell ref="BC214:BC217"/>
    <mergeCell ref="BC218:BC221"/>
    <mergeCell ref="BC222:BC225"/>
    <mergeCell ref="BC226:BC229"/>
    <mergeCell ref="BC230:BC233"/>
    <mergeCell ref="BC234:BC237"/>
    <mergeCell ref="BC190:BC193"/>
    <mergeCell ref="BC194:BC197"/>
    <mergeCell ref="BC198:BC201"/>
    <mergeCell ref="BC202:BC205"/>
    <mergeCell ref="BC206:BC209"/>
    <mergeCell ref="BC210:BC213"/>
    <mergeCell ref="BC166:BC169"/>
    <mergeCell ref="BC170:BC173"/>
    <mergeCell ref="BC174:BC177"/>
    <mergeCell ref="BC178:BC181"/>
    <mergeCell ref="BC182:BC185"/>
    <mergeCell ref="BC186:BC189"/>
    <mergeCell ref="BC142:BC145"/>
    <mergeCell ref="BC146:BC149"/>
    <mergeCell ref="BC150:BC153"/>
    <mergeCell ref="BC154:BC157"/>
    <mergeCell ref="BC158:BC161"/>
    <mergeCell ref="BC162:BC165"/>
    <mergeCell ref="BC118:BC121"/>
    <mergeCell ref="BC122:BC125"/>
    <mergeCell ref="BC126:BC129"/>
    <mergeCell ref="BC130:BC133"/>
    <mergeCell ref="BC134:BC137"/>
    <mergeCell ref="BC138:BC141"/>
    <mergeCell ref="BC94:BC97"/>
    <mergeCell ref="BC98:BC101"/>
    <mergeCell ref="BC102:BC105"/>
    <mergeCell ref="BC106:BC109"/>
    <mergeCell ref="BC110:BC113"/>
    <mergeCell ref="BC114:BC117"/>
    <mergeCell ref="BC70:BC73"/>
    <mergeCell ref="BC74:BC77"/>
    <mergeCell ref="BC78:BC81"/>
    <mergeCell ref="BC82:BC85"/>
    <mergeCell ref="BC86:BC89"/>
    <mergeCell ref="BC90:BC93"/>
    <mergeCell ref="BC46:BC49"/>
    <mergeCell ref="BC50:BC53"/>
    <mergeCell ref="BC54:BC57"/>
    <mergeCell ref="BC58:BC61"/>
    <mergeCell ref="BC62:BC65"/>
    <mergeCell ref="BC66:BC69"/>
    <mergeCell ref="BC22:BC25"/>
    <mergeCell ref="BC26:BC29"/>
    <mergeCell ref="BC30:BC33"/>
    <mergeCell ref="BC34:BC37"/>
    <mergeCell ref="BC38:BC41"/>
    <mergeCell ref="BC42:BC45"/>
    <mergeCell ref="AX5:AZ5"/>
    <mergeCell ref="BC6:BC9"/>
    <mergeCell ref="BC10:BC13"/>
    <mergeCell ref="BC14:BC17"/>
    <mergeCell ref="BC18:BC21"/>
    <mergeCell ref="AY558:AY561"/>
    <mergeCell ref="AY562:AY565"/>
    <mergeCell ref="AY566:AY569"/>
    <mergeCell ref="AY570:AY573"/>
    <mergeCell ref="AZ510:AZ581"/>
    <mergeCell ref="AY474:AY477"/>
    <mergeCell ref="AY478:AY481"/>
    <mergeCell ref="AY482:AY485"/>
    <mergeCell ref="AY486:AY489"/>
    <mergeCell ref="AY490:AY493"/>
    <mergeCell ref="AY494:AY497"/>
    <mergeCell ref="AY438:AY441"/>
    <mergeCell ref="AZ438:AZ509"/>
    <mergeCell ref="AY442:AY445"/>
    <mergeCell ref="AY446:AY449"/>
    <mergeCell ref="AY450:AY453"/>
    <mergeCell ref="AY454:AY457"/>
    <mergeCell ref="AY458:AY461"/>
    <mergeCell ref="AY462:AY465"/>
    <mergeCell ref="AY574:AY577"/>
    <mergeCell ref="AY578:AY581"/>
    <mergeCell ref="AY534:AY537"/>
    <mergeCell ref="AY538:AY541"/>
    <mergeCell ref="AY542:AY545"/>
    <mergeCell ref="AY546:AY549"/>
    <mergeCell ref="AY550:AY553"/>
    <mergeCell ref="AY554:AY557"/>
    <mergeCell ref="AY498:AY501"/>
    <mergeCell ref="AY502:AY505"/>
    <mergeCell ref="AY506:AY509"/>
    <mergeCell ref="AY510:AY513"/>
    <mergeCell ref="AY514:AY517"/>
    <mergeCell ref="AY518:AY521"/>
    <mergeCell ref="AY522:AY525"/>
    <mergeCell ref="AY526:AY529"/>
    <mergeCell ref="AY530:AY533"/>
    <mergeCell ref="AY366:AY369"/>
    <mergeCell ref="AZ366:AZ437"/>
    <mergeCell ref="AY370:AY373"/>
    <mergeCell ref="AY374:AY377"/>
    <mergeCell ref="AY378:AY381"/>
    <mergeCell ref="AY382:AY385"/>
    <mergeCell ref="AY386:AY389"/>
    <mergeCell ref="AY466:AY469"/>
    <mergeCell ref="AY470:AY473"/>
    <mergeCell ref="AY414:AY417"/>
    <mergeCell ref="AY418:AY421"/>
    <mergeCell ref="AY422:AY425"/>
    <mergeCell ref="AY426:AY429"/>
    <mergeCell ref="AY430:AY433"/>
    <mergeCell ref="AY434:AY437"/>
    <mergeCell ref="AY390:AY393"/>
    <mergeCell ref="AY394:AY397"/>
    <mergeCell ref="AY398:AY401"/>
    <mergeCell ref="AY402:AY405"/>
    <mergeCell ref="AY406:AY409"/>
    <mergeCell ref="AY410:AY413"/>
    <mergeCell ref="AY338:AY341"/>
    <mergeCell ref="AY342:AY345"/>
    <mergeCell ref="AY346:AY349"/>
    <mergeCell ref="AY350:AY353"/>
    <mergeCell ref="AY294:AY297"/>
    <mergeCell ref="AZ294:AZ365"/>
    <mergeCell ref="AY298:AY301"/>
    <mergeCell ref="AY302:AY305"/>
    <mergeCell ref="AY306:AY309"/>
    <mergeCell ref="AY310:AY313"/>
    <mergeCell ref="AY314:AY317"/>
    <mergeCell ref="AY318:AY321"/>
    <mergeCell ref="AY322:AY325"/>
    <mergeCell ref="AY326:AY329"/>
    <mergeCell ref="AY354:AY357"/>
    <mergeCell ref="AY358:AY361"/>
    <mergeCell ref="AY362:AY365"/>
    <mergeCell ref="AZ222:AZ293"/>
    <mergeCell ref="AY226:AY229"/>
    <mergeCell ref="AY230:AY233"/>
    <mergeCell ref="AY234:AY237"/>
    <mergeCell ref="AY238:AY241"/>
    <mergeCell ref="AY242:AY245"/>
    <mergeCell ref="AY270:AY273"/>
    <mergeCell ref="AY274:AY277"/>
    <mergeCell ref="AY278:AY281"/>
    <mergeCell ref="AY282:AY285"/>
    <mergeCell ref="AY286:AY289"/>
    <mergeCell ref="AY290:AY293"/>
    <mergeCell ref="AY246:AY249"/>
    <mergeCell ref="AY250:AY253"/>
    <mergeCell ref="AY254:AY257"/>
    <mergeCell ref="AY258:AY261"/>
    <mergeCell ref="AY262:AY265"/>
    <mergeCell ref="AY266:AY269"/>
    <mergeCell ref="AZ150:AZ221"/>
    <mergeCell ref="AY154:AY157"/>
    <mergeCell ref="AY158:AY161"/>
    <mergeCell ref="AY162:AY165"/>
    <mergeCell ref="AY166:AY169"/>
    <mergeCell ref="AY170:AY173"/>
    <mergeCell ref="AY174:AY177"/>
    <mergeCell ref="AY178:AY181"/>
    <mergeCell ref="AY182:AY185"/>
    <mergeCell ref="AY210:AY213"/>
    <mergeCell ref="AY214:AY217"/>
    <mergeCell ref="AY218:AY221"/>
    <mergeCell ref="AZ78:AZ149"/>
    <mergeCell ref="AY82:AY85"/>
    <mergeCell ref="AY86:AY89"/>
    <mergeCell ref="AY90:AY93"/>
    <mergeCell ref="AY94:AY97"/>
    <mergeCell ref="AY98:AY101"/>
    <mergeCell ref="AY126:AY129"/>
    <mergeCell ref="AY130:AY133"/>
    <mergeCell ref="AY134:AY137"/>
    <mergeCell ref="AY138:AY141"/>
    <mergeCell ref="AY142:AY145"/>
    <mergeCell ref="AY146:AY149"/>
    <mergeCell ref="AY102:AY105"/>
    <mergeCell ref="AY106:AY109"/>
    <mergeCell ref="AY110:AY113"/>
    <mergeCell ref="AY114:AY117"/>
    <mergeCell ref="AY118:AY121"/>
    <mergeCell ref="AY122:AY125"/>
    <mergeCell ref="AZ6:AZ77"/>
    <mergeCell ref="AY6:AY9"/>
    <mergeCell ref="AY10:AY13"/>
    <mergeCell ref="AY14:AY17"/>
    <mergeCell ref="AY18:AY21"/>
    <mergeCell ref="AY22:AY25"/>
    <mergeCell ref="AY26:AY29"/>
    <mergeCell ref="AY30:AY33"/>
    <mergeCell ref="AY34:AY37"/>
    <mergeCell ref="AY38:AY41"/>
    <mergeCell ref="AY66:AY69"/>
    <mergeCell ref="AY70:AY73"/>
    <mergeCell ref="AY74:AY77"/>
    <mergeCell ref="C576:C577"/>
    <mergeCell ref="C578:C579"/>
    <mergeCell ref="C580:C581"/>
    <mergeCell ref="C566:C567"/>
    <mergeCell ref="C568:C569"/>
    <mergeCell ref="C570:C571"/>
    <mergeCell ref="C572:C573"/>
    <mergeCell ref="AY42:AY45"/>
    <mergeCell ref="AY46:AY49"/>
    <mergeCell ref="AY50:AY53"/>
    <mergeCell ref="AY54:AY57"/>
    <mergeCell ref="AY58:AY61"/>
    <mergeCell ref="AY62:AY65"/>
    <mergeCell ref="AY78:AY81"/>
    <mergeCell ref="AY186:AY189"/>
    <mergeCell ref="AY190:AY193"/>
    <mergeCell ref="AY194:AY197"/>
    <mergeCell ref="AY198:AY201"/>
    <mergeCell ref="AY202:AY205"/>
    <mergeCell ref="AY206:AY209"/>
    <mergeCell ref="AY150:AY153"/>
    <mergeCell ref="AY222:AY225"/>
    <mergeCell ref="AY330:AY333"/>
    <mergeCell ref="AY334:AY337"/>
    <mergeCell ref="C558:C559"/>
    <mergeCell ref="C560:C561"/>
    <mergeCell ref="C562:C563"/>
    <mergeCell ref="C564:C565"/>
    <mergeCell ref="C550:C551"/>
    <mergeCell ref="C552:C553"/>
    <mergeCell ref="C554:C555"/>
    <mergeCell ref="C556:C557"/>
    <mergeCell ref="C574:C575"/>
    <mergeCell ref="C532:C533"/>
    <mergeCell ref="C518:C519"/>
    <mergeCell ref="C520:C521"/>
    <mergeCell ref="C522:C523"/>
    <mergeCell ref="C524:C525"/>
    <mergeCell ref="C542:C543"/>
    <mergeCell ref="C544:C545"/>
    <mergeCell ref="C546:C547"/>
    <mergeCell ref="C548:C549"/>
    <mergeCell ref="C534:C535"/>
    <mergeCell ref="C536:C537"/>
    <mergeCell ref="C538:C539"/>
    <mergeCell ref="C540:C541"/>
    <mergeCell ref="C506:C507"/>
    <mergeCell ref="C508:C509"/>
    <mergeCell ref="C510:C511"/>
    <mergeCell ref="C512:C513"/>
    <mergeCell ref="C514:C515"/>
    <mergeCell ref="C516:C517"/>
    <mergeCell ref="C526:C527"/>
    <mergeCell ref="C528:C529"/>
    <mergeCell ref="C530:C531"/>
    <mergeCell ref="C488:C489"/>
    <mergeCell ref="C474:C475"/>
    <mergeCell ref="C476:C477"/>
    <mergeCell ref="C478:C479"/>
    <mergeCell ref="C480:C481"/>
    <mergeCell ref="C498:C499"/>
    <mergeCell ref="C500:C501"/>
    <mergeCell ref="C502:C503"/>
    <mergeCell ref="C504:C505"/>
    <mergeCell ref="C490:C491"/>
    <mergeCell ref="C492:C493"/>
    <mergeCell ref="C494:C495"/>
    <mergeCell ref="C496:C497"/>
    <mergeCell ref="C470:C471"/>
    <mergeCell ref="C472:C473"/>
    <mergeCell ref="C458:C459"/>
    <mergeCell ref="C460:C461"/>
    <mergeCell ref="C462:C463"/>
    <mergeCell ref="C464:C465"/>
    <mergeCell ref="C482:C483"/>
    <mergeCell ref="C484:C485"/>
    <mergeCell ref="C486:C487"/>
    <mergeCell ref="C456:C457"/>
    <mergeCell ref="C438:C439"/>
    <mergeCell ref="C440:C441"/>
    <mergeCell ref="C442:C443"/>
    <mergeCell ref="C444:C445"/>
    <mergeCell ref="C446:C447"/>
    <mergeCell ref="C448:C449"/>
    <mergeCell ref="C466:C467"/>
    <mergeCell ref="C468:C469"/>
    <mergeCell ref="C434:C435"/>
    <mergeCell ref="C436:C437"/>
    <mergeCell ref="C422:C423"/>
    <mergeCell ref="C424:C425"/>
    <mergeCell ref="C426:C427"/>
    <mergeCell ref="C428:C429"/>
    <mergeCell ref="C450:C451"/>
    <mergeCell ref="C452:C453"/>
    <mergeCell ref="C454:C455"/>
    <mergeCell ref="C416:C417"/>
    <mergeCell ref="C418:C419"/>
    <mergeCell ref="C420:C421"/>
    <mergeCell ref="C406:C407"/>
    <mergeCell ref="C408:C409"/>
    <mergeCell ref="C410:C411"/>
    <mergeCell ref="C412:C413"/>
    <mergeCell ref="C430:C431"/>
    <mergeCell ref="C432:C433"/>
    <mergeCell ref="C398:C399"/>
    <mergeCell ref="C400:C401"/>
    <mergeCell ref="C402:C403"/>
    <mergeCell ref="C404:C405"/>
    <mergeCell ref="C390:C391"/>
    <mergeCell ref="C392:C393"/>
    <mergeCell ref="C394:C395"/>
    <mergeCell ref="C396:C397"/>
    <mergeCell ref="C414:C415"/>
    <mergeCell ref="C370:C371"/>
    <mergeCell ref="C372:C373"/>
    <mergeCell ref="C382:C383"/>
    <mergeCell ref="C384:C385"/>
    <mergeCell ref="C386:C387"/>
    <mergeCell ref="C388:C389"/>
    <mergeCell ref="C374:C375"/>
    <mergeCell ref="C376:C377"/>
    <mergeCell ref="C378:C379"/>
    <mergeCell ref="C380:C381"/>
    <mergeCell ref="C360:C361"/>
    <mergeCell ref="C346:C347"/>
    <mergeCell ref="C348:C349"/>
    <mergeCell ref="C350:C351"/>
    <mergeCell ref="C352:C353"/>
    <mergeCell ref="C362:C363"/>
    <mergeCell ref="C364:C365"/>
    <mergeCell ref="C366:C367"/>
    <mergeCell ref="C368:C369"/>
    <mergeCell ref="C342:C343"/>
    <mergeCell ref="C344:C345"/>
    <mergeCell ref="C330:C331"/>
    <mergeCell ref="C332:C333"/>
    <mergeCell ref="C334:C335"/>
    <mergeCell ref="C336:C337"/>
    <mergeCell ref="C354:C355"/>
    <mergeCell ref="C356:C357"/>
    <mergeCell ref="C358:C359"/>
    <mergeCell ref="C324:C325"/>
    <mergeCell ref="C326:C327"/>
    <mergeCell ref="C328:C329"/>
    <mergeCell ref="C314:C315"/>
    <mergeCell ref="C316:C317"/>
    <mergeCell ref="C318:C319"/>
    <mergeCell ref="C320:C321"/>
    <mergeCell ref="C338:C339"/>
    <mergeCell ref="C340:C341"/>
    <mergeCell ref="C310:C311"/>
    <mergeCell ref="C312:C313"/>
    <mergeCell ref="C294:C295"/>
    <mergeCell ref="C296:C297"/>
    <mergeCell ref="C298:C299"/>
    <mergeCell ref="C300:C301"/>
    <mergeCell ref="C302:C303"/>
    <mergeCell ref="C304:C305"/>
    <mergeCell ref="C322:C323"/>
    <mergeCell ref="C288:C289"/>
    <mergeCell ref="C290:C291"/>
    <mergeCell ref="C292:C293"/>
    <mergeCell ref="C278:C279"/>
    <mergeCell ref="C280:C281"/>
    <mergeCell ref="C282:C283"/>
    <mergeCell ref="C284:C285"/>
    <mergeCell ref="C306:C307"/>
    <mergeCell ref="C308:C309"/>
    <mergeCell ref="C270:C271"/>
    <mergeCell ref="C272:C273"/>
    <mergeCell ref="C274:C275"/>
    <mergeCell ref="C276:C277"/>
    <mergeCell ref="C262:C263"/>
    <mergeCell ref="C264:C265"/>
    <mergeCell ref="C266:C267"/>
    <mergeCell ref="C268:C269"/>
    <mergeCell ref="C286:C287"/>
    <mergeCell ref="C244:C245"/>
    <mergeCell ref="C230:C231"/>
    <mergeCell ref="C232:C233"/>
    <mergeCell ref="C234:C235"/>
    <mergeCell ref="C236:C237"/>
    <mergeCell ref="C254:C255"/>
    <mergeCell ref="C256:C257"/>
    <mergeCell ref="C258:C259"/>
    <mergeCell ref="C260:C261"/>
    <mergeCell ref="C246:C247"/>
    <mergeCell ref="C248:C249"/>
    <mergeCell ref="C250:C251"/>
    <mergeCell ref="C252:C253"/>
    <mergeCell ref="C218:C219"/>
    <mergeCell ref="C220:C221"/>
    <mergeCell ref="C222:C223"/>
    <mergeCell ref="C224:C225"/>
    <mergeCell ref="C226:C227"/>
    <mergeCell ref="C228:C229"/>
    <mergeCell ref="C238:C239"/>
    <mergeCell ref="C240:C241"/>
    <mergeCell ref="C242:C243"/>
    <mergeCell ref="C200:C201"/>
    <mergeCell ref="C186:C187"/>
    <mergeCell ref="C188:C189"/>
    <mergeCell ref="C190:C191"/>
    <mergeCell ref="C192:C193"/>
    <mergeCell ref="C210:C211"/>
    <mergeCell ref="C212:C213"/>
    <mergeCell ref="C214:C215"/>
    <mergeCell ref="C216:C217"/>
    <mergeCell ref="C202:C203"/>
    <mergeCell ref="C204:C205"/>
    <mergeCell ref="C206:C207"/>
    <mergeCell ref="C208:C209"/>
    <mergeCell ref="C182:C183"/>
    <mergeCell ref="C184:C185"/>
    <mergeCell ref="C170:C171"/>
    <mergeCell ref="C172:C173"/>
    <mergeCell ref="C174:C175"/>
    <mergeCell ref="C176:C177"/>
    <mergeCell ref="C194:C195"/>
    <mergeCell ref="C196:C197"/>
    <mergeCell ref="C198:C199"/>
    <mergeCell ref="C168:C169"/>
    <mergeCell ref="C150:C151"/>
    <mergeCell ref="C152:C153"/>
    <mergeCell ref="C154:C155"/>
    <mergeCell ref="C156:C157"/>
    <mergeCell ref="C158:C159"/>
    <mergeCell ref="C160:C161"/>
    <mergeCell ref="C178:C179"/>
    <mergeCell ref="C180:C181"/>
    <mergeCell ref="C146:C147"/>
    <mergeCell ref="C148:C149"/>
    <mergeCell ref="C134:C135"/>
    <mergeCell ref="C136:C137"/>
    <mergeCell ref="C138:C139"/>
    <mergeCell ref="C140:C141"/>
    <mergeCell ref="C162:C163"/>
    <mergeCell ref="C164:C165"/>
    <mergeCell ref="C166:C167"/>
    <mergeCell ref="C128:C129"/>
    <mergeCell ref="C130:C131"/>
    <mergeCell ref="C132:C133"/>
    <mergeCell ref="C118:C119"/>
    <mergeCell ref="C120:C121"/>
    <mergeCell ref="C122:C123"/>
    <mergeCell ref="C124:C125"/>
    <mergeCell ref="C142:C143"/>
    <mergeCell ref="C144:C145"/>
    <mergeCell ref="C110:C111"/>
    <mergeCell ref="C112:C113"/>
    <mergeCell ref="C114:C115"/>
    <mergeCell ref="C116:C117"/>
    <mergeCell ref="C102:C103"/>
    <mergeCell ref="C104:C105"/>
    <mergeCell ref="C106:C107"/>
    <mergeCell ref="C108:C109"/>
    <mergeCell ref="C126:C127"/>
    <mergeCell ref="C80:C81"/>
    <mergeCell ref="C82:C83"/>
    <mergeCell ref="C84:C85"/>
    <mergeCell ref="C94:C95"/>
    <mergeCell ref="C96:C97"/>
    <mergeCell ref="C98:C99"/>
    <mergeCell ref="C100:C101"/>
    <mergeCell ref="C86:C87"/>
    <mergeCell ref="C88:C89"/>
    <mergeCell ref="C90:C91"/>
    <mergeCell ref="C92:C93"/>
    <mergeCell ref="C70:C71"/>
    <mergeCell ref="C72:C73"/>
    <mergeCell ref="C58:C59"/>
    <mergeCell ref="C60:C61"/>
    <mergeCell ref="C62:C63"/>
    <mergeCell ref="C64:C65"/>
    <mergeCell ref="C74:C75"/>
    <mergeCell ref="C76:C77"/>
    <mergeCell ref="C78:C79"/>
    <mergeCell ref="C52:C53"/>
    <mergeCell ref="C54:C55"/>
    <mergeCell ref="C56:C57"/>
    <mergeCell ref="C42:C43"/>
    <mergeCell ref="C44:C45"/>
    <mergeCell ref="C46:C47"/>
    <mergeCell ref="C48:C49"/>
    <mergeCell ref="C66:C67"/>
    <mergeCell ref="C68:C69"/>
    <mergeCell ref="C34:C35"/>
    <mergeCell ref="C36:C37"/>
    <mergeCell ref="C38:C39"/>
    <mergeCell ref="C40:C41"/>
    <mergeCell ref="C26:C27"/>
    <mergeCell ref="C28:C29"/>
    <mergeCell ref="C30:C31"/>
    <mergeCell ref="C32:C33"/>
    <mergeCell ref="C50:C51"/>
    <mergeCell ref="C18:C19"/>
    <mergeCell ref="C20:C21"/>
    <mergeCell ref="C22:C23"/>
    <mergeCell ref="C24:C25"/>
    <mergeCell ref="C6:C7"/>
    <mergeCell ref="C8:C9"/>
    <mergeCell ref="C10:C11"/>
    <mergeCell ref="C12:C13"/>
    <mergeCell ref="C14:C15"/>
    <mergeCell ref="C16:C17"/>
    <mergeCell ref="AA1:AL4"/>
    <mergeCell ref="AM1:AZ1"/>
    <mergeCell ref="AM2:AZ2"/>
    <mergeCell ref="AQ3:AR3"/>
    <mergeCell ref="AX3:AZ3"/>
    <mergeCell ref="A1:A4"/>
    <mergeCell ref="B1:B4"/>
    <mergeCell ref="C1:C4"/>
    <mergeCell ref="D1:D4"/>
    <mergeCell ref="AY4:AZ4"/>
    <mergeCell ref="P1:Z4"/>
    <mergeCell ref="E1:O4"/>
    <mergeCell ref="C604:C605"/>
    <mergeCell ref="C606:C607"/>
    <mergeCell ref="C608:C609"/>
    <mergeCell ref="C598:C599"/>
    <mergeCell ref="C600:C601"/>
    <mergeCell ref="C602:C603"/>
    <mergeCell ref="C594:C595"/>
    <mergeCell ref="C596:C597"/>
    <mergeCell ref="C582:C583"/>
    <mergeCell ref="C584:C585"/>
    <mergeCell ref="C586:C587"/>
    <mergeCell ref="C588:C589"/>
    <mergeCell ref="C590:C591"/>
    <mergeCell ref="C592:C593"/>
    <mergeCell ref="C610:C611"/>
    <mergeCell ref="C612:C613"/>
    <mergeCell ref="C614:C615"/>
    <mergeCell ref="AY610:AY613"/>
    <mergeCell ref="BC610:BC613"/>
    <mergeCell ref="B614:B617"/>
    <mergeCell ref="AY614:AY617"/>
    <mergeCell ref="BC614:BC617"/>
    <mergeCell ref="C616:C617"/>
    <mergeCell ref="A582:A653"/>
    <mergeCell ref="B582:B585"/>
    <mergeCell ref="AY582:AY585"/>
    <mergeCell ref="AZ582:AZ653"/>
    <mergeCell ref="BC582:BC585"/>
    <mergeCell ref="B586:B589"/>
    <mergeCell ref="AY586:AY589"/>
    <mergeCell ref="BC586:BC589"/>
    <mergeCell ref="B590:B593"/>
    <mergeCell ref="AY590:AY593"/>
    <mergeCell ref="BC590:BC593"/>
    <mergeCell ref="B594:B597"/>
    <mergeCell ref="AY594:AY597"/>
    <mergeCell ref="BC594:BC597"/>
    <mergeCell ref="B598:B601"/>
    <mergeCell ref="AY598:AY601"/>
    <mergeCell ref="BC598:BC601"/>
    <mergeCell ref="B602:B605"/>
    <mergeCell ref="AY602:AY605"/>
    <mergeCell ref="BC602:BC605"/>
    <mergeCell ref="B606:B609"/>
    <mergeCell ref="AY606:AY609"/>
    <mergeCell ref="BC606:BC609"/>
    <mergeCell ref="B610:B613"/>
    <mergeCell ref="B618:B621"/>
    <mergeCell ref="C618:C619"/>
    <mergeCell ref="AY618:AY621"/>
    <mergeCell ref="BC618:BC621"/>
    <mergeCell ref="C620:C621"/>
    <mergeCell ref="B622:B625"/>
    <mergeCell ref="C622:C623"/>
    <mergeCell ref="AY622:AY625"/>
    <mergeCell ref="BC622:BC625"/>
    <mergeCell ref="C624:C625"/>
    <mergeCell ref="B626:B629"/>
    <mergeCell ref="C626:C627"/>
    <mergeCell ref="AY626:AY629"/>
    <mergeCell ref="BC626:BC629"/>
    <mergeCell ref="C628:C629"/>
    <mergeCell ref="B630:B633"/>
    <mergeCell ref="C630:C631"/>
    <mergeCell ref="AY630:AY633"/>
    <mergeCell ref="BC630:BC633"/>
    <mergeCell ref="C632:C633"/>
    <mergeCell ref="B634:B637"/>
    <mergeCell ref="C634:C635"/>
    <mergeCell ref="AY634:AY637"/>
    <mergeCell ref="BC634:BC637"/>
    <mergeCell ref="C636:C637"/>
    <mergeCell ref="B638:B641"/>
    <mergeCell ref="C638:C639"/>
    <mergeCell ref="AY638:AY641"/>
    <mergeCell ref="BC638:BC641"/>
    <mergeCell ref="C640:C641"/>
    <mergeCell ref="B650:B653"/>
    <mergeCell ref="C650:C651"/>
    <mergeCell ref="AY650:AY653"/>
    <mergeCell ref="BC650:BC653"/>
    <mergeCell ref="C652:C653"/>
    <mergeCell ref="B642:B645"/>
    <mergeCell ref="C642:C643"/>
    <mergeCell ref="AY642:AY645"/>
    <mergeCell ref="BC642:BC645"/>
    <mergeCell ref="C644:C645"/>
    <mergeCell ref="B646:B649"/>
    <mergeCell ref="C646:C647"/>
    <mergeCell ref="AY646:AY649"/>
    <mergeCell ref="BC646:BC649"/>
    <mergeCell ref="C648:C649"/>
  </mergeCells>
  <phoneticPr fontId="2"/>
  <conditionalFormatting sqref="AX6:AZ653">
    <cfRule type="cellIs" dxfId="1" priority="9" operator="lessThan">
      <formula>$AX$4/2</formula>
    </cfRule>
    <cfRule type="cellIs" dxfId="0" priority="10" operator="lessThan">
      <formula>$AX$4</formula>
    </cfRule>
  </conditionalFormatting>
  <pageMargins left="0.70866141732283472" right="0.70866141732283472" top="0.74803149606299213" bottom="0.74803149606299213" header="0.31496062992125984" footer="0.31496062992125984"/>
  <pageSetup paperSize="8" scale="41" fitToHeight="0" orientation="landscape" verticalDpi="0" r:id="rId1"/>
  <rowBreaks count="8" manualBreakCount="8">
    <brk id="77" max="16383" man="1"/>
    <brk id="149" max="16383" man="1"/>
    <brk id="221" max="16383" man="1"/>
    <brk id="293" max="16383" man="1"/>
    <brk id="365" max="16383" man="1"/>
    <brk id="437" max="16383" man="1"/>
    <brk id="509" max="16383" man="1"/>
    <brk id="653" max="16383" man="1"/>
  </rowBreaks>
  <colBreaks count="1" manualBreakCount="1">
    <brk id="5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シミュ２</vt:lpstr>
      <vt:lpstr>給与表</vt:lpstr>
      <vt:lpstr>賃改履歴</vt:lpstr>
      <vt:lpstr>処改１(基礎分)</vt:lpstr>
      <vt:lpstr>認子　教育</vt:lpstr>
      <vt:lpstr>認子　保育</vt:lpstr>
      <vt:lpstr>'認子　教育'!Print_Titles</vt:lpstr>
      <vt:lpstr>'認子　保育'!Print_Titles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ホスト 安本学園</dc:creator>
  <cp:lastModifiedBy>照正 安本</cp:lastModifiedBy>
  <cp:lastPrinted>2025-01-27T10:34:03Z</cp:lastPrinted>
  <dcterms:created xsi:type="dcterms:W3CDTF">2024-01-10T02:22:19Z</dcterms:created>
  <dcterms:modified xsi:type="dcterms:W3CDTF">2025-03-04T04:48:25Z</dcterms:modified>
</cp:coreProperties>
</file>